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96" windowWidth="19140" windowHeight="10320" tabRatio="924"/>
  </bookViews>
  <sheets>
    <sheet name="Input" sheetId="15" r:id="rId1"/>
    <sheet name="Output" sheetId="16" r:id="rId2"/>
    <sheet name="Document Sources and Data" sheetId="1" r:id="rId3"/>
    <sheet name="GIS Sources and Data" sheetId="2" r:id="rId4"/>
    <sheet name="Physical Supply by HUC 8 Detail" sheetId="3" r:id="rId5"/>
    <sheet name="Physical Supply by HUC 8" sheetId="4" r:id="rId6"/>
    <sheet name="Water Use Current Details" sheetId="5" r:id="rId7"/>
    <sheet name="Water Use Current M&amp;I" sheetId="18" r:id="rId8"/>
    <sheet name="Water Use Current Agriculture" sheetId="19" r:id="rId9"/>
    <sheet name="Water Use Current Thermo" sheetId="12" r:id="rId10"/>
    <sheet name="Current Groundwater Details" sheetId="6" r:id="rId11"/>
    <sheet name="Current Groundwater Pumping" sheetId="14" r:id="rId12"/>
    <sheet name="Water Use Future Details" sheetId="7" r:id="rId13"/>
    <sheet name="Water Use Future M&amp;I" sheetId="20" r:id="rId14"/>
    <sheet name="Water Use Future Agriculture" sheetId="21" r:id="rId15"/>
    <sheet name="Recharge Details" sheetId="8" r:id="rId16"/>
    <sheet name="Recharge" sheetId="9" r:id="rId17"/>
    <sheet name="Storage Details" sheetId="10" r:id="rId18"/>
    <sheet name="Storage" sheetId="11" r:id="rId19"/>
    <sheet name="Species_Details" sheetId="17" r:id="rId20"/>
    <sheet name="Species" sheetId="13" r:id="rId21"/>
  </sheets>
  <calcPr calcId="145621"/>
</workbook>
</file>

<file path=xl/calcChain.xml><?xml version="1.0" encoding="utf-8"?>
<calcChain xmlns="http://schemas.openxmlformats.org/spreadsheetml/2006/main">
  <c r="G4" i="21" l="1"/>
  <c r="H4" i="21"/>
  <c r="I4" i="21"/>
  <c r="G5" i="21"/>
  <c r="H5" i="21"/>
  <c r="I5" i="21"/>
  <c r="G6" i="21"/>
  <c r="H6" i="21"/>
  <c r="I6" i="21"/>
  <c r="H3" i="21"/>
  <c r="I3" i="21"/>
  <c r="G3" i="21"/>
  <c r="AC21" i="20"/>
  <c r="AC22" i="20" s="1"/>
  <c r="AC23" i="20" s="1"/>
  <c r="AC24" i="20" s="1"/>
  <c r="AC25" i="20" s="1"/>
  <c r="AC26" i="20" s="1"/>
  <c r="AC27" i="20" s="1"/>
  <c r="AB21" i="20"/>
  <c r="AB22" i="20" s="1"/>
  <c r="AB23" i="20" s="1"/>
  <c r="AB24" i="20" s="1"/>
  <c r="AB25" i="20" s="1"/>
  <c r="AB26" i="20" s="1"/>
  <c r="AB27" i="20" s="1"/>
  <c r="Y21" i="20"/>
  <c r="Y22" i="20" s="1"/>
  <c r="Y23" i="20" s="1"/>
  <c r="Y24" i="20" s="1"/>
  <c r="Y25" i="20" s="1"/>
  <c r="Y26" i="20" s="1"/>
  <c r="Y27" i="20" s="1"/>
  <c r="X21" i="20"/>
  <c r="X22" i="20" s="1"/>
  <c r="X23" i="20" s="1"/>
  <c r="X24" i="20" s="1"/>
  <c r="X25" i="20" s="1"/>
  <c r="X26" i="20" s="1"/>
  <c r="X27" i="20" s="1"/>
  <c r="AC17" i="20"/>
  <c r="AC18" i="20" s="1"/>
  <c r="AC19" i="20" s="1"/>
  <c r="AC20" i="20" s="1"/>
  <c r="AB17" i="20"/>
  <c r="AB18" i="20" s="1"/>
  <c r="AB19" i="20" s="1"/>
  <c r="AB20" i="20" s="1"/>
  <c r="Y17" i="20"/>
  <c r="Y18" i="20" s="1"/>
  <c r="Y19" i="20" s="1"/>
  <c r="Y20" i="20" s="1"/>
  <c r="X17" i="20"/>
  <c r="X18" i="20" s="1"/>
  <c r="X19" i="20" s="1"/>
  <c r="X20" i="20" s="1"/>
  <c r="AC11" i="20"/>
  <c r="AC12" i="20" s="1"/>
  <c r="AC13" i="20" s="1"/>
  <c r="AC14" i="20" s="1"/>
  <c r="AC15" i="20" s="1"/>
  <c r="AC16" i="20" s="1"/>
  <c r="AB11" i="20"/>
  <c r="AB12" i="20" s="1"/>
  <c r="AB13" i="20" s="1"/>
  <c r="AB14" i="20" s="1"/>
  <c r="AB15" i="20" s="1"/>
  <c r="AB16" i="20" s="1"/>
  <c r="Y11" i="20"/>
  <c r="Y12" i="20" s="1"/>
  <c r="Y13" i="20" s="1"/>
  <c r="Y14" i="20" s="1"/>
  <c r="Y15" i="20" s="1"/>
  <c r="Y16" i="20" s="1"/>
  <c r="X11" i="20"/>
  <c r="X12" i="20" s="1"/>
  <c r="X13" i="20" s="1"/>
  <c r="X14" i="20" s="1"/>
  <c r="X15" i="20" s="1"/>
  <c r="X16" i="20" s="1"/>
  <c r="AC3" i="20"/>
  <c r="AC4" i="20" s="1"/>
  <c r="AC5" i="20" s="1"/>
  <c r="AC6" i="20" s="1"/>
  <c r="AC7" i="20" s="1"/>
  <c r="AC8" i="20" s="1"/>
  <c r="AC9" i="20" s="1"/>
  <c r="AC10" i="20" s="1"/>
  <c r="AB3" i="20"/>
  <c r="AB4" i="20" s="1"/>
  <c r="AB5" i="20" s="1"/>
  <c r="AB6" i="20" s="1"/>
  <c r="AB7" i="20" s="1"/>
  <c r="AB8" i="20" s="1"/>
  <c r="AB9" i="20" s="1"/>
  <c r="AB10" i="20" s="1"/>
  <c r="Y3" i="20"/>
  <c r="Y4" i="20" s="1"/>
  <c r="Y5" i="20" s="1"/>
  <c r="Y6" i="20" s="1"/>
  <c r="Y7" i="20" s="1"/>
  <c r="Y8" i="20" s="1"/>
  <c r="Y9" i="20" s="1"/>
  <c r="Y10" i="20" s="1"/>
  <c r="X3" i="20"/>
  <c r="X4" i="20" s="1"/>
  <c r="X5" i="20" s="1"/>
  <c r="X6" i="20" s="1"/>
  <c r="X7" i="20" s="1"/>
  <c r="X8" i="20" s="1"/>
  <c r="X9" i="20" s="1"/>
  <c r="X10" i="20" s="1"/>
  <c r="U21" i="20"/>
  <c r="U22" i="20" s="1"/>
  <c r="U23" i="20" s="1"/>
  <c r="U24" i="20" s="1"/>
  <c r="U25" i="20" s="1"/>
  <c r="U26" i="20" s="1"/>
  <c r="U27" i="20" s="1"/>
  <c r="T21" i="20"/>
  <c r="T22" i="20" s="1"/>
  <c r="T23" i="20" s="1"/>
  <c r="T24" i="20" s="1"/>
  <c r="T25" i="20" s="1"/>
  <c r="T26" i="20" s="1"/>
  <c r="T27" i="20" s="1"/>
  <c r="T17" i="20"/>
  <c r="T18" i="20" s="1"/>
  <c r="T19" i="20" s="1"/>
  <c r="T20" i="20" s="1"/>
  <c r="U17" i="20"/>
  <c r="U18" i="20" s="1"/>
  <c r="U19" i="20" s="1"/>
  <c r="U20" i="20" s="1"/>
  <c r="U11" i="20"/>
  <c r="U12" i="20" s="1"/>
  <c r="U13" i="20" s="1"/>
  <c r="U14" i="20" s="1"/>
  <c r="U15" i="20" s="1"/>
  <c r="U16" i="20" s="1"/>
  <c r="T11" i="20"/>
  <c r="T12" i="20" s="1"/>
  <c r="T13" i="20" s="1"/>
  <c r="T14" i="20" s="1"/>
  <c r="T15" i="20" s="1"/>
  <c r="T16" i="20" s="1"/>
  <c r="U3" i="20"/>
  <c r="U4" i="20" s="1"/>
  <c r="U5" i="20" s="1"/>
  <c r="U6" i="20" s="1"/>
  <c r="U7" i="20" s="1"/>
  <c r="U8" i="20" s="1"/>
  <c r="U9" i="20" s="1"/>
  <c r="U10" i="20" s="1"/>
  <c r="T3" i="20"/>
  <c r="T4" i="20" s="1"/>
  <c r="T5" i="20" s="1"/>
  <c r="T6" i="20" s="1"/>
  <c r="T7" i="20" s="1"/>
  <c r="T8" i="20" s="1"/>
  <c r="T9" i="20" s="1"/>
  <c r="T10" i="20" s="1"/>
  <c r="L7" i="14"/>
  <c r="K7" i="14"/>
  <c r="I7" i="14"/>
  <c r="H7" i="14"/>
  <c r="L6" i="14"/>
  <c r="K6" i="14"/>
  <c r="I6" i="14"/>
  <c r="H6" i="14"/>
  <c r="K4" i="14"/>
  <c r="L4" i="14"/>
  <c r="K5" i="14"/>
  <c r="L5" i="14"/>
  <c r="L3" i="14"/>
  <c r="K3" i="14"/>
  <c r="H4" i="14"/>
  <c r="I4" i="14"/>
  <c r="H5" i="14"/>
  <c r="I5" i="14"/>
  <c r="I3" i="14"/>
  <c r="H3" i="14"/>
  <c r="E43" i="14"/>
  <c r="E44" i="14"/>
  <c r="E45" i="14"/>
  <c r="E46" i="14"/>
  <c r="E47" i="14"/>
  <c r="E48" i="14"/>
  <c r="E42" i="14"/>
  <c r="B43" i="14"/>
  <c r="C43" i="14"/>
  <c r="B44" i="14"/>
  <c r="C44" i="14"/>
  <c r="B45" i="14"/>
  <c r="C45" i="14"/>
  <c r="B46" i="14"/>
  <c r="C46" i="14"/>
  <c r="B47" i="14"/>
  <c r="C47" i="14"/>
  <c r="B48" i="14"/>
  <c r="C48" i="14"/>
  <c r="C42" i="14"/>
  <c r="B42" i="14"/>
  <c r="E40" i="14"/>
  <c r="E41" i="14"/>
  <c r="E39" i="14"/>
  <c r="B40" i="14"/>
  <c r="C40" i="14"/>
  <c r="B41" i="14"/>
  <c r="C41" i="14"/>
  <c r="C39" i="14"/>
  <c r="B39" i="14"/>
  <c r="E33" i="14"/>
  <c r="E34" i="14"/>
  <c r="E35" i="14"/>
  <c r="E36" i="14"/>
  <c r="E37" i="14"/>
  <c r="E38" i="14"/>
  <c r="E32" i="14"/>
  <c r="B33" i="14"/>
  <c r="C33" i="14"/>
  <c r="B34" i="14"/>
  <c r="C34" i="14"/>
  <c r="B35" i="14"/>
  <c r="C35" i="14"/>
  <c r="B36" i="14"/>
  <c r="C36" i="14"/>
  <c r="B37" i="14"/>
  <c r="C37" i="14"/>
  <c r="B38" i="14"/>
  <c r="C38" i="14"/>
  <c r="C32" i="14"/>
  <c r="B32"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B22" i="14"/>
  <c r="C22" i="14"/>
  <c r="B23" i="14"/>
  <c r="C23" i="14"/>
  <c r="B24" i="14"/>
  <c r="C24" i="14"/>
  <c r="B25" i="14"/>
  <c r="C25" i="14"/>
  <c r="B26" i="14"/>
  <c r="C26" i="14"/>
  <c r="B27" i="14"/>
  <c r="C27" i="14"/>
  <c r="B28" i="14"/>
  <c r="C28" i="14"/>
  <c r="B29" i="14"/>
  <c r="C29" i="14"/>
  <c r="B30" i="14"/>
  <c r="C30" i="14"/>
  <c r="B31" i="14"/>
  <c r="C31" i="14"/>
  <c r="C3" i="14"/>
  <c r="B3" i="14"/>
  <c r="I144" i="19"/>
  <c r="I145" i="19" s="1"/>
  <c r="I146" i="19" s="1"/>
  <c r="I142" i="19"/>
  <c r="I143" i="19" s="1"/>
  <c r="I140" i="19"/>
  <c r="I141" i="19" s="1"/>
  <c r="I139" i="19"/>
  <c r="I136" i="19"/>
  <c r="I137" i="19" s="1"/>
  <c r="I138" i="19" s="1"/>
  <c r="I134" i="19"/>
  <c r="I135" i="19" s="1"/>
  <c r="I133" i="19"/>
  <c r="I127" i="19"/>
  <c r="I128" i="19" s="1"/>
  <c r="I129" i="19" s="1"/>
  <c r="I130" i="19" s="1"/>
  <c r="I131" i="19" s="1"/>
  <c r="I132" i="19" s="1"/>
  <c r="I126" i="19"/>
  <c r="I125" i="19"/>
  <c r="I121" i="19"/>
  <c r="I122" i="19" s="1"/>
  <c r="I123" i="19" s="1"/>
  <c r="I124" i="19" s="1"/>
  <c r="I120" i="19"/>
  <c r="I118" i="19"/>
  <c r="I119" i="19" s="1"/>
  <c r="I116" i="19"/>
  <c r="I117" i="19" s="1"/>
  <c r="I115" i="19"/>
  <c r="I109" i="19"/>
  <c r="I110" i="19" s="1"/>
  <c r="I111" i="19" s="1"/>
  <c r="I112" i="19" s="1"/>
  <c r="I113" i="19" s="1"/>
  <c r="I114" i="19" s="1"/>
  <c r="I106" i="19"/>
  <c r="I107" i="19" s="1"/>
  <c r="I108" i="19" s="1"/>
  <c r="I104" i="19"/>
  <c r="I105" i="19" s="1"/>
  <c r="I103" i="19"/>
  <c r="I101" i="19"/>
  <c r="I102" i="19" s="1"/>
  <c r="I97" i="19"/>
  <c r="I98" i="19" s="1"/>
  <c r="I99" i="19" s="1"/>
  <c r="I100" i="19" s="1"/>
  <c r="I89" i="19"/>
  <c r="I90" i="19" s="1"/>
  <c r="I91" i="19" s="1"/>
  <c r="I92" i="19" s="1"/>
  <c r="I93" i="19" s="1"/>
  <c r="I94" i="19" s="1"/>
  <c r="I95" i="19" s="1"/>
  <c r="I96" i="19" s="1"/>
  <c r="I85" i="19"/>
  <c r="I86" i="19" s="1"/>
  <c r="I87" i="19" s="1"/>
  <c r="I88" i="19" s="1"/>
  <c r="I82" i="19"/>
  <c r="I83" i="19" s="1"/>
  <c r="I84" i="19" s="1"/>
  <c r="I80" i="19"/>
  <c r="I81" i="19" s="1"/>
  <c r="I78" i="19"/>
  <c r="I79" i="19" s="1"/>
  <c r="I77" i="19"/>
  <c r="I76" i="19"/>
  <c r="I74" i="19"/>
  <c r="I75" i="19" s="1"/>
  <c r="I69" i="19"/>
  <c r="I70" i="19" s="1"/>
  <c r="I71" i="19" s="1"/>
  <c r="I72" i="19" s="1"/>
  <c r="I73" i="19" s="1"/>
  <c r="I45" i="19"/>
  <c r="I46" i="19" s="1"/>
  <c r="I47" i="19" s="1"/>
  <c r="I48" i="19" s="1"/>
  <c r="I49" i="19" s="1"/>
  <c r="I50" i="19" s="1"/>
  <c r="I51" i="19" s="1"/>
  <c r="I52" i="19" s="1"/>
  <c r="I53" i="19" s="1"/>
  <c r="I54" i="19" s="1"/>
  <c r="I55" i="19" s="1"/>
  <c r="I56" i="19" s="1"/>
  <c r="I57" i="19" s="1"/>
  <c r="I58" i="19" s="1"/>
  <c r="I59" i="19" s="1"/>
  <c r="I60" i="19" s="1"/>
  <c r="I61" i="19" s="1"/>
  <c r="I62" i="19" s="1"/>
  <c r="I63" i="19" s="1"/>
  <c r="I64" i="19" s="1"/>
  <c r="I65" i="19" s="1"/>
  <c r="I66" i="19" s="1"/>
  <c r="I67" i="19" s="1"/>
  <c r="I68" i="19" s="1"/>
  <c r="I43" i="19"/>
  <c r="I44" i="19" s="1"/>
  <c r="I42" i="19"/>
  <c r="I37" i="19"/>
  <c r="I38" i="19" s="1"/>
  <c r="I39" i="19" s="1"/>
  <c r="I40" i="19" s="1"/>
  <c r="I41" i="19" s="1"/>
  <c r="I35" i="19"/>
  <c r="I36" i="19" s="1"/>
  <c r="I33" i="19"/>
  <c r="I34" i="19" s="1"/>
  <c r="I31" i="19"/>
  <c r="I32" i="19" s="1"/>
  <c r="I30" i="19"/>
  <c r="I28" i="19"/>
  <c r="I29" i="19" s="1"/>
  <c r="I27" i="19"/>
  <c r="I26" i="19"/>
  <c r="I25" i="19"/>
  <c r="I23" i="19"/>
  <c r="I24" i="19" s="1"/>
  <c r="I18" i="19"/>
  <c r="I19" i="19" s="1"/>
  <c r="I20" i="19" s="1"/>
  <c r="I21" i="19" s="1"/>
  <c r="I22" i="19" s="1"/>
  <c r="I15" i="19"/>
  <c r="I16" i="19" s="1"/>
  <c r="I17" i="19" s="1"/>
  <c r="I14" i="19"/>
  <c r="I12" i="19"/>
  <c r="I13" i="19" s="1"/>
  <c r="I7" i="19"/>
  <c r="I8" i="19" s="1"/>
  <c r="I9" i="19" s="1"/>
  <c r="I10" i="19" s="1"/>
  <c r="I11" i="19" s="1"/>
  <c r="I4" i="19"/>
  <c r="I5" i="19"/>
  <c r="I6" i="19" s="1"/>
  <c r="I3" i="19"/>
  <c r="F48" i="18"/>
  <c r="G48" i="18"/>
  <c r="F49" i="18"/>
  <c r="G49" i="18"/>
  <c r="F50" i="18"/>
  <c r="G50" i="18"/>
  <c r="F51" i="18"/>
  <c r="G51" i="18"/>
  <c r="F52" i="18"/>
  <c r="G52" i="18"/>
  <c r="F53" i="18"/>
  <c r="G53" i="18"/>
  <c r="G47" i="18"/>
  <c r="F47" i="18"/>
  <c r="F44" i="18"/>
  <c r="G44" i="18"/>
  <c r="F45" i="18"/>
  <c r="G45" i="18"/>
  <c r="G43" i="18"/>
  <c r="F43" i="18"/>
  <c r="G35" i="18"/>
  <c r="G36" i="18"/>
  <c r="G37" i="18"/>
  <c r="G38" i="18"/>
  <c r="G39" i="18"/>
  <c r="G40" i="18"/>
  <c r="G41" i="18"/>
  <c r="F36" i="18"/>
  <c r="F37" i="18"/>
  <c r="F38" i="18"/>
  <c r="F39" i="18"/>
  <c r="F40" i="18"/>
  <c r="F41" i="18"/>
  <c r="F35" i="18"/>
  <c r="G3" i="18"/>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 i="18"/>
  <c r="C7" i="18"/>
  <c r="B7" i="18"/>
  <c r="C6" i="18"/>
  <c r="B6" i="18"/>
  <c r="C5" i="18"/>
  <c r="B5" i="18"/>
  <c r="C4" i="18"/>
  <c r="B4" i="18"/>
  <c r="C3" i="18"/>
  <c r="B3" i="18"/>
  <c r="AQ3" i="4"/>
  <c r="AR3" i="4" s="1"/>
  <c r="AQ4" i="4"/>
  <c r="AR4" i="4" s="1"/>
  <c r="AQ5" i="4"/>
  <c r="AR5" i="4" s="1"/>
  <c r="AQ6" i="4"/>
  <c r="AR6" i="4" s="1"/>
  <c r="AQ7" i="4"/>
  <c r="AR7" i="4" s="1"/>
  <c r="AQ8" i="4"/>
  <c r="AR8" i="4" s="1"/>
  <c r="AQ9" i="4"/>
  <c r="AR9" i="4" s="1"/>
  <c r="AQ10" i="4"/>
  <c r="AR10" i="4" s="1"/>
  <c r="AQ11" i="4"/>
  <c r="AR11" i="4" s="1"/>
  <c r="AQ12" i="4"/>
  <c r="AR12" i="4" s="1"/>
  <c r="AQ13" i="4"/>
  <c r="AR13" i="4" s="1"/>
  <c r="AQ14" i="4"/>
  <c r="AR14" i="4" s="1"/>
  <c r="AQ15" i="4"/>
  <c r="AR15" i="4" s="1"/>
  <c r="AQ16" i="4"/>
  <c r="AR16" i="4" s="1"/>
  <c r="AQ17" i="4"/>
  <c r="AR17" i="4" s="1"/>
  <c r="AQ18" i="4"/>
  <c r="AR18" i="4" s="1"/>
  <c r="AQ19" i="4"/>
  <c r="AR19" i="4" s="1"/>
  <c r="AQ20" i="4"/>
  <c r="AR20" i="4" s="1"/>
  <c r="AQ21" i="4"/>
  <c r="AR21" i="4" s="1"/>
  <c r="AQ22" i="4"/>
  <c r="AR22" i="4" s="1"/>
  <c r="AQ23" i="4"/>
  <c r="AR23" i="4" s="1"/>
  <c r="AQ24" i="4"/>
  <c r="AR24" i="4" s="1"/>
  <c r="AQ25" i="4"/>
  <c r="AR25" i="4" s="1"/>
  <c r="AQ26" i="4"/>
  <c r="AR26" i="4" s="1"/>
  <c r="AQ27" i="4"/>
  <c r="AR27" i="4" s="1"/>
  <c r="AQ28" i="4"/>
  <c r="AR28" i="4" s="1"/>
  <c r="AQ29" i="4"/>
  <c r="AR29" i="4" s="1"/>
  <c r="AQ30" i="4"/>
  <c r="AR30" i="4" s="1"/>
  <c r="AQ31" i="4"/>
  <c r="AR31" i="4" s="1"/>
  <c r="AQ32" i="4"/>
  <c r="AR32" i="4" s="1"/>
  <c r="AQ33" i="4"/>
  <c r="AR33" i="4" s="1"/>
  <c r="AQ34" i="4"/>
  <c r="AR34" i="4" s="1"/>
  <c r="AQ35" i="4"/>
  <c r="AR35" i="4" s="1"/>
  <c r="AQ36" i="4"/>
  <c r="AR36" i="4" s="1"/>
  <c r="AQ37" i="4"/>
  <c r="AR37" i="4" s="1"/>
  <c r="AQ38" i="4"/>
  <c r="AR38" i="4" s="1"/>
  <c r="AQ39" i="4"/>
  <c r="AR39" i="4" s="1"/>
  <c r="AQ40" i="4"/>
  <c r="AR40" i="4" s="1"/>
  <c r="AQ41" i="4"/>
  <c r="AR41" i="4" s="1"/>
  <c r="AQ42" i="4"/>
  <c r="AR42" i="4" s="1"/>
  <c r="AQ43" i="4"/>
  <c r="AR43" i="4" s="1"/>
  <c r="AQ44" i="4"/>
  <c r="AR44" i="4" s="1"/>
  <c r="AQ45" i="4"/>
  <c r="AR45" i="4" s="1"/>
  <c r="AQ46" i="4"/>
  <c r="AR46" i="4" s="1"/>
  <c r="AQ47" i="4"/>
  <c r="AR47" i="4" s="1"/>
  <c r="AQ48" i="4"/>
  <c r="AR48" i="4" s="1"/>
  <c r="AQ49" i="4"/>
  <c r="AR49" i="4" s="1"/>
  <c r="AQ50" i="4"/>
  <c r="AR50" i="4" s="1"/>
  <c r="AQ51" i="4"/>
  <c r="AR51" i="4" s="1"/>
  <c r="AQ52" i="4"/>
  <c r="AR52" i="4" s="1"/>
  <c r="AQ53" i="4"/>
  <c r="AR53" i="4" s="1"/>
  <c r="AQ54" i="4"/>
  <c r="AR54" i="4" s="1"/>
  <c r="AQ55" i="4"/>
  <c r="AR55" i="4" s="1"/>
  <c r="AQ56" i="4"/>
  <c r="AR56" i="4" s="1"/>
  <c r="AQ57" i="4"/>
  <c r="AR57" i="4" s="1"/>
  <c r="AQ58" i="4"/>
  <c r="AR58" i="4" s="1"/>
  <c r="AQ59" i="4"/>
  <c r="AR59" i="4" s="1"/>
  <c r="AQ60" i="4"/>
  <c r="AR60" i="4" s="1"/>
  <c r="AQ61" i="4"/>
  <c r="AR61" i="4" s="1"/>
  <c r="AQ62" i="4"/>
  <c r="AR62" i="4" s="1"/>
  <c r="AQ63" i="4"/>
  <c r="AR63" i="4" s="1"/>
  <c r="AQ64" i="4"/>
  <c r="AR64" i="4" s="1"/>
  <c r="AQ65" i="4"/>
  <c r="AR65" i="4" s="1"/>
  <c r="AQ66" i="4"/>
  <c r="AR66" i="4" s="1"/>
  <c r="AQ67" i="4"/>
  <c r="AR67" i="4" s="1"/>
  <c r="AQ68" i="4"/>
  <c r="AR68" i="4" s="1"/>
  <c r="AQ69" i="4"/>
  <c r="AR69" i="4" s="1"/>
  <c r="AQ70" i="4"/>
  <c r="AR70" i="4" s="1"/>
  <c r="AQ71" i="4"/>
  <c r="AR71" i="4" s="1"/>
  <c r="AQ72" i="4"/>
  <c r="AR72" i="4" s="1"/>
  <c r="AQ73" i="4"/>
  <c r="AR73" i="4" s="1"/>
  <c r="AQ74" i="4"/>
  <c r="AR74" i="4" s="1"/>
  <c r="AQ75" i="4"/>
  <c r="AR75" i="4" s="1"/>
  <c r="AQ76" i="4"/>
  <c r="AR76" i="4" s="1"/>
  <c r="AQ77" i="4"/>
  <c r="AR77" i="4" s="1"/>
  <c r="AQ78" i="4"/>
  <c r="AR78" i="4" s="1"/>
  <c r="AQ79" i="4"/>
  <c r="AR79" i="4" s="1"/>
  <c r="AQ80" i="4"/>
  <c r="AR80" i="4" s="1"/>
  <c r="AQ81" i="4"/>
  <c r="AR81" i="4" s="1"/>
  <c r="AQ82" i="4"/>
  <c r="AR82" i="4" s="1"/>
  <c r="AQ83" i="4"/>
  <c r="AR83" i="4" s="1"/>
  <c r="AQ84" i="4"/>
  <c r="AR84" i="4" s="1"/>
  <c r="AQ85" i="4"/>
  <c r="AR85" i="4" s="1"/>
  <c r="AC3" i="4"/>
  <c r="AD3" i="4" s="1"/>
  <c r="AC4" i="4"/>
  <c r="AD4" i="4" s="1"/>
  <c r="AC5" i="4"/>
  <c r="AD5" i="4" s="1"/>
  <c r="AC6" i="4"/>
  <c r="AD6" i="4" s="1"/>
  <c r="AC7" i="4"/>
  <c r="AD7" i="4" s="1"/>
  <c r="AC8" i="4"/>
  <c r="AD8" i="4" s="1"/>
  <c r="AC9" i="4"/>
  <c r="AD9" i="4" s="1"/>
  <c r="AC10" i="4"/>
  <c r="AD10" i="4" s="1"/>
  <c r="AC11" i="4"/>
  <c r="AD11" i="4" s="1"/>
  <c r="AC12" i="4"/>
  <c r="AD12" i="4" s="1"/>
  <c r="AC13" i="4"/>
  <c r="AD13" i="4" s="1"/>
  <c r="AC14" i="4"/>
  <c r="AD14" i="4" s="1"/>
  <c r="AC15" i="4"/>
  <c r="AD15" i="4" s="1"/>
  <c r="AC16" i="4"/>
  <c r="AD16" i="4" s="1"/>
  <c r="AC17" i="4"/>
  <c r="AD17" i="4" s="1"/>
  <c r="AC18" i="4"/>
  <c r="AD18" i="4" s="1"/>
  <c r="AC19" i="4"/>
  <c r="AD19" i="4" s="1"/>
  <c r="AC20" i="4"/>
  <c r="AD20" i="4" s="1"/>
  <c r="AC21" i="4"/>
  <c r="AD21" i="4" s="1"/>
  <c r="AC22" i="4"/>
  <c r="AD22" i="4" s="1"/>
  <c r="AC23" i="4"/>
  <c r="AD23" i="4" s="1"/>
  <c r="AC24" i="4"/>
  <c r="AD24" i="4" s="1"/>
  <c r="AC25" i="4"/>
  <c r="AD25" i="4" s="1"/>
  <c r="AC26" i="4"/>
  <c r="AD26" i="4" s="1"/>
  <c r="AC27" i="4"/>
  <c r="AD27" i="4" s="1"/>
  <c r="AC28" i="4"/>
  <c r="AD28" i="4" s="1"/>
  <c r="AC29" i="4"/>
  <c r="AD29" i="4" s="1"/>
  <c r="AC30" i="4"/>
  <c r="AD30" i="4" s="1"/>
  <c r="AC31" i="4"/>
  <c r="AD31" i="4" s="1"/>
  <c r="AC32" i="4"/>
  <c r="AD32" i="4" s="1"/>
  <c r="AC33" i="4"/>
  <c r="AD33" i="4" s="1"/>
  <c r="AC34" i="4"/>
  <c r="AD34" i="4" s="1"/>
  <c r="AC35" i="4"/>
  <c r="AD35" i="4" s="1"/>
  <c r="AC36" i="4"/>
  <c r="AD36" i="4" s="1"/>
  <c r="AC37" i="4"/>
  <c r="AD37" i="4" s="1"/>
  <c r="AC38" i="4"/>
  <c r="AD38" i="4" s="1"/>
  <c r="AC39" i="4"/>
  <c r="AD39" i="4" s="1"/>
  <c r="AC40" i="4"/>
  <c r="AD40" i="4" s="1"/>
  <c r="AC41" i="4"/>
  <c r="AD41" i="4" s="1"/>
  <c r="AC42" i="4"/>
  <c r="AD42" i="4" s="1"/>
  <c r="AC43" i="4"/>
  <c r="AD43" i="4" s="1"/>
  <c r="AC44" i="4"/>
  <c r="AD44" i="4" s="1"/>
  <c r="AC45" i="4"/>
  <c r="AD45" i="4" s="1"/>
  <c r="AC46" i="4"/>
  <c r="AD46" i="4" s="1"/>
  <c r="AC47" i="4"/>
  <c r="AD47" i="4" s="1"/>
  <c r="AC48" i="4"/>
  <c r="AD48" i="4" s="1"/>
  <c r="AC49" i="4"/>
  <c r="AD49" i="4" s="1"/>
  <c r="AC50" i="4"/>
  <c r="AD50" i="4" s="1"/>
  <c r="AC51" i="4"/>
  <c r="AD51" i="4" s="1"/>
  <c r="AC52" i="4"/>
  <c r="AD52" i="4" s="1"/>
  <c r="AC53" i="4"/>
  <c r="AD53" i="4" s="1"/>
  <c r="AC54" i="4"/>
  <c r="AD54" i="4" s="1"/>
  <c r="AC55" i="4"/>
  <c r="AD55" i="4" s="1"/>
  <c r="AC56" i="4"/>
  <c r="AD56" i="4" s="1"/>
  <c r="AC57" i="4"/>
  <c r="AD57" i="4" s="1"/>
  <c r="AC58" i="4"/>
  <c r="AD58" i="4" s="1"/>
  <c r="AC59" i="4"/>
  <c r="AD59" i="4" s="1"/>
  <c r="AC60" i="4"/>
  <c r="AD60" i="4" s="1"/>
  <c r="AC61" i="4"/>
  <c r="AD61" i="4" s="1"/>
  <c r="AC62" i="4"/>
  <c r="AD62" i="4" s="1"/>
  <c r="AC63" i="4"/>
  <c r="AD63" i="4" s="1"/>
  <c r="AC64" i="4"/>
  <c r="AD64" i="4" s="1"/>
  <c r="AC65" i="4"/>
  <c r="AD65" i="4" s="1"/>
  <c r="AC66" i="4"/>
  <c r="AD66" i="4" s="1"/>
  <c r="AC67" i="4"/>
  <c r="AD67" i="4" s="1"/>
  <c r="AC68" i="4"/>
  <c r="AD68" i="4" s="1"/>
  <c r="AC69" i="4"/>
  <c r="AD69" i="4" s="1"/>
  <c r="AC70" i="4"/>
  <c r="AD70" i="4" s="1"/>
  <c r="AC71" i="4"/>
  <c r="AD71" i="4" s="1"/>
  <c r="AC72" i="4"/>
  <c r="AD72" i="4" s="1"/>
  <c r="AC73" i="4"/>
  <c r="AD73" i="4" s="1"/>
  <c r="AC74" i="4"/>
  <c r="AD74" i="4" s="1"/>
  <c r="AC75" i="4"/>
  <c r="AD75" i="4" s="1"/>
  <c r="AC76" i="4"/>
  <c r="AD76" i="4" s="1"/>
  <c r="AC77" i="4"/>
  <c r="AD77" i="4" s="1"/>
  <c r="AC78" i="4"/>
  <c r="AD78" i="4" s="1"/>
  <c r="AC79" i="4"/>
  <c r="AD79" i="4" s="1"/>
  <c r="AC80" i="4"/>
  <c r="AD80" i="4" s="1"/>
  <c r="AC81" i="4"/>
  <c r="AD81" i="4" s="1"/>
  <c r="AC82" i="4"/>
  <c r="AD82" i="4" s="1"/>
  <c r="AC83" i="4"/>
  <c r="AD83" i="4" s="1"/>
  <c r="AC84" i="4"/>
  <c r="AD84" i="4" s="1"/>
  <c r="AC85" i="4"/>
  <c r="AD85" i="4" s="1"/>
  <c r="AA3" i="4"/>
  <c r="AB3" i="4" s="1"/>
  <c r="AA4" i="4"/>
  <c r="AB4" i="4" s="1"/>
  <c r="AA5" i="4"/>
  <c r="AB5" i="4" s="1"/>
  <c r="AA6" i="4"/>
  <c r="AB6" i="4" s="1"/>
  <c r="AA7" i="4"/>
  <c r="AB7" i="4" s="1"/>
  <c r="AA8" i="4"/>
  <c r="AB8" i="4" s="1"/>
  <c r="AA9" i="4"/>
  <c r="AB9" i="4" s="1"/>
  <c r="AA10" i="4"/>
  <c r="AB10" i="4" s="1"/>
  <c r="AA11" i="4"/>
  <c r="AB11" i="4" s="1"/>
  <c r="AA12" i="4"/>
  <c r="AB12" i="4" s="1"/>
  <c r="AA13" i="4"/>
  <c r="AB13" i="4" s="1"/>
  <c r="AA14" i="4"/>
  <c r="AB14" i="4" s="1"/>
  <c r="AA15" i="4"/>
  <c r="AB15" i="4" s="1"/>
  <c r="AA16" i="4"/>
  <c r="AB16" i="4" s="1"/>
  <c r="AA17" i="4"/>
  <c r="AB17" i="4" s="1"/>
  <c r="AA18" i="4"/>
  <c r="AB18" i="4" s="1"/>
  <c r="AA19" i="4"/>
  <c r="AB19" i="4" s="1"/>
  <c r="AA20" i="4"/>
  <c r="AB20" i="4" s="1"/>
  <c r="AA21" i="4"/>
  <c r="AB21" i="4" s="1"/>
  <c r="AA22" i="4"/>
  <c r="AB22" i="4" s="1"/>
  <c r="AA23" i="4"/>
  <c r="AB23" i="4" s="1"/>
  <c r="AA24" i="4"/>
  <c r="AB24" i="4" s="1"/>
  <c r="AA25" i="4"/>
  <c r="AB25" i="4" s="1"/>
  <c r="AA26" i="4"/>
  <c r="AB26" i="4" s="1"/>
  <c r="AA27" i="4"/>
  <c r="AB27" i="4" s="1"/>
  <c r="AA28" i="4"/>
  <c r="AB28" i="4" s="1"/>
  <c r="AA29" i="4"/>
  <c r="AB29" i="4" s="1"/>
  <c r="AA30" i="4"/>
  <c r="AB30" i="4" s="1"/>
  <c r="AA31" i="4"/>
  <c r="AB31" i="4" s="1"/>
  <c r="AA32" i="4"/>
  <c r="AB32" i="4" s="1"/>
  <c r="AA33" i="4"/>
  <c r="AB33" i="4" s="1"/>
  <c r="AA34" i="4"/>
  <c r="AB34" i="4" s="1"/>
  <c r="AA35" i="4"/>
  <c r="AB35" i="4" s="1"/>
  <c r="AA36" i="4"/>
  <c r="AB36" i="4" s="1"/>
  <c r="AA37" i="4"/>
  <c r="AB37" i="4" s="1"/>
  <c r="AA38" i="4"/>
  <c r="AB38" i="4" s="1"/>
  <c r="AA39" i="4"/>
  <c r="AB39" i="4" s="1"/>
  <c r="AA40" i="4"/>
  <c r="AB40" i="4" s="1"/>
  <c r="AA41" i="4"/>
  <c r="AB41" i="4" s="1"/>
  <c r="AA42" i="4"/>
  <c r="AB42" i="4" s="1"/>
  <c r="AA43" i="4"/>
  <c r="AB43" i="4" s="1"/>
  <c r="AA44" i="4"/>
  <c r="AB44" i="4" s="1"/>
  <c r="AA45" i="4"/>
  <c r="AB45" i="4" s="1"/>
  <c r="AA46" i="4"/>
  <c r="AB46" i="4" s="1"/>
  <c r="AA47" i="4"/>
  <c r="AB47" i="4" s="1"/>
  <c r="AA48" i="4"/>
  <c r="AB48" i="4" s="1"/>
  <c r="AA49" i="4"/>
  <c r="AB49" i="4" s="1"/>
  <c r="AA50" i="4"/>
  <c r="AB50" i="4" s="1"/>
  <c r="AA51" i="4"/>
  <c r="AB51" i="4" s="1"/>
  <c r="AA52" i="4"/>
  <c r="AB52" i="4" s="1"/>
  <c r="AA53" i="4"/>
  <c r="AB53" i="4" s="1"/>
  <c r="AA54" i="4"/>
  <c r="AB54" i="4" s="1"/>
  <c r="AA55" i="4"/>
  <c r="AB55" i="4" s="1"/>
  <c r="AA56" i="4"/>
  <c r="AB56" i="4" s="1"/>
  <c r="AA57" i="4"/>
  <c r="AB57" i="4" s="1"/>
  <c r="AA58" i="4"/>
  <c r="AB58" i="4" s="1"/>
  <c r="AA59" i="4"/>
  <c r="AB59" i="4" s="1"/>
  <c r="AA60" i="4"/>
  <c r="AB60" i="4" s="1"/>
  <c r="AA61" i="4"/>
  <c r="AB61" i="4" s="1"/>
  <c r="AA62" i="4"/>
  <c r="AB62" i="4" s="1"/>
  <c r="AA63" i="4"/>
  <c r="AB63" i="4" s="1"/>
  <c r="AA64" i="4"/>
  <c r="AB64" i="4" s="1"/>
  <c r="AA65" i="4"/>
  <c r="AB65" i="4" s="1"/>
  <c r="AA66" i="4"/>
  <c r="AB66" i="4" s="1"/>
  <c r="AA67" i="4"/>
  <c r="AB67" i="4" s="1"/>
  <c r="AA68" i="4"/>
  <c r="AB68" i="4" s="1"/>
  <c r="AA69" i="4"/>
  <c r="AB69" i="4" s="1"/>
  <c r="AA70" i="4"/>
  <c r="AB70" i="4" s="1"/>
  <c r="AA71" i="4"/>
  <c r="AB71" i="4" s="1"/>
  <c r="AA72" i="4"/>
  <c r="AB72" i="4" s="1"/>
  <c r="AA73" i="4"/>
  <c r="AB73" i="4" s="1"/>
  <c r="AA74" i="4"/>
  <c r="AB74" i="4" s="1"/>
  <c r="AA75" i="4"/>
  <c r="AB75" i="4" s="1"/>
  <c r="AA76" i="4"/>
  <c r="AB76" i="4" s="1"/>
  <c r="AA77" i="4"/>
  <c r="AB77" i="4" s="1"/>
  <c r="AA78" i="4"/>
  <c r="AB78" i="4" s="1"/>
  <c r="AA79" i="4"/>
  <c r="AB79" i="4" s="1"/>
  <c r="AA80" i="4"/>
  <c r="AB80" i="4" s="1"/>
  <c r="AA81" i="4"/>
  <c r="AB81" i="4" s="1"/>
  <c r="AA82" i="4"/>
  <c r="AB82" i="4" s="1"/>
  <c r="AA83" i="4"/>
  <c r="AB83" i="4" s="1"/>
  <c r="AA84" i="4"/>
  <c r="AB84" i="4" s="1"/>
  <c r="AA85" i="4"/>
  <c r="AB85" i="4" s="1"/>
  <c r="Y3" i="4"/>
  <c r="Z3" i="4" s="1"/>
  <c r="Y4" i="4"/>
  <c r="Z4" i="4" s="1"/>
  <c r="Y5" i="4"/>
  <c r="Z5" i="4" s="1"/>
  <c r="Y6" i="4"/>
  <c r="Z6" i="4" s="1"/>
  <c r="Y7" i="4"/>
  <c r="Z7" i="4" s="1"/>
  <c r="Y8" i="4"/>
  <c r="Z8" i="4" s="1"/>
  <c r="Y9" i="4"/>
  <c r="Z9" i="4" s="1"/>
  <c r="Y10" i="4"/>
  <c r="Z10" i="4" s="1"/>
  <c r="Y11" i="4"/>
  <c r="Z11" i="4" s="1"/>
  <c r="Y12" i="4"/>
  <c r="Z12" i="4" s="1"/>
  <c r="Y13" i="4"/>
  <c r="Z13" i="4" s="1"/>
  <c r="Y14" i="4"/>
  <c r="Z14" i="4" s="1"/>
  <c r="Y15" i="4"/>
  <c r="Z15" i="4" s="1"/>
  <c r="Y16" i="4"/>
  <c r="Z16" i="4" s="1"/>
  <c r="Y17" i="4"/>
  <c r="Z17" i="4" s="1"/>
  <c r="Y18" i="4"/>
  <c r="Z18" i="4" s="1"/>
  <c r="Y19" i="4"/>
  <c r="Z19" i="4" s="1"/>
  <c r="Y20" i="4"/>
  <c r="Z20" i="4" s="1"/>
  <c r="Y21" i="4"/>
  <c r="Z21" i="4" s="1"/>
  <c r="Y22" i="4"/>
  <c r="Z22" i="4" s="1"/>
  <c r="Y23" i="4"/>
  <c r="Z23" i="4" s="1"/>
  <c r="Y24" i="4"/>
  <c r="Z24" i="4" s="1"/>
  <c r="Y25" i="4"/>
  <c r="Z25" i="4" s="1"/>
  <c r="Y26" i="4"/>
  <c r="Z26" i="4" s="1"/>
  <c r="Y27" i="4"/>
  <c r="Z27" i="4" s="1"/>
  <c r="Y28" i="4"/>
  <c r="Z28" i="4" s="1"/>
  <c r="Y29" i="4"/>
  <c r="Z29" i="4" s="1"/>
  <c r="Y30" i="4"/>
  <c r="Z30" i="4" s="1"/>
  <c r="Y31" i="4"/>
  <c r="Z31" i="4" s="1"/>
  <c r="Y32" i="4"/>
  <c r="Z32" i="4" s="1"/>
  <c r="Y33" i="4"/>
  <c r="Z33" i="4" s="1"/>
  <c r="Y34" i="4"/>
  <c r="Z34" i="4" s="1"/>
  <c r="Y35" i="4"/>
  <c r="Z35" i="4" s="1"/>
  <c r="Y36" i="4"/>
  <c r="Z36" i="4" s="1"/>
  <c r="Y37" i="4"/>
  <c r="Z37" i="4" s="1"/>
  <c r="Y38" i="4"/>
  <c r="Z38" i="4" s="1"/>
  <c r="Y39" i="4"/>
  <c r="Z39" i="4" s="1"/>
  <c r="Y40" i="4"/>
  <c r="Z40" i="4" s="1"/>
  <c r="Y41" i="4"/>
  <c r="Z41" i="4" s="1"/>
  <c r="Y42" i="4"/>
  <c r="Z42" i="4" s="1"/>
  <c r="Y43" i="4"/>
  <c r="Z43" i="4" s="1"/>
  <c r="Y44" i="4"/>
  <c r="Z44" i="4" s="1"/>
  <c r="Y45" i="4"/>
  <c r="Z45" i="4" s="1"/>
  <c r="Y46" i="4"/>
  <c r="Z46" i="4" s="1"/>
  <c r="Y47" i="4"/>
  <c r="Z47" i="4" s="1"/>
  <c r="Y48" i="4"/>
  <c r="Z48" i="4" s="1"/>
  <c r="Y49" i="4"/>
  <c r="Z49" i="4" s="1"/>
  <c r="Y50" i="4"/>
  <c r="Z50" i="4" s="1"/>
  <c r="Y51" i="4"/>
  <c r="Z51" i="4" s="1"/>
  <c r="Y52" i="4"/>
  <c r="Z52" i="4" s="1"/>
  <c r="Y53" i="4"/>
  <c r="Z53" i="4" s="1"/>
  <c r="Y54" i="4"/>
  <c r="Z54" i="4" s="1"/>
  <c r="Y55" i="4"/>
  <c r="Z55" i="4" s="1"/>
  <c r="Y56" i="4"/>
  <c r="Z56" i="4" s="1"/>
  <c r="Y57" i="4"/>
  <c r="Z57" i="4" s="1"/>
  <c r="Y58" i="4"/>
  <c r="Z58" i="4" s="1"/>
  <c r="Y59" i="4"/>
  <c r="Z59" i="4" s="1"/>
  <c r="Y60" i="4"/>
  <c r="Z60" i="4" s="1"/>
  <c r="Y61" i="4"/>
  <c r="Z61" i="4" s="1"/>
  <c r="Y62" i="4"/>
  <c r="Z62" i="4" s="1"/>
  <c r="Y63" i="4"/>
  <c r="Z63" i="4" s="1"/>
  <c r="Y64" i="4"/>
  <c r="Z64" i="4" s="1"/>
  <c r="Y65" i="4"/>
  <c r="Z65" i="4" s="1"/>
  <c r="Y66" i="4"/>
  <c r="Z66" i="4" s="1"/>
  <c r="Y67" i="4"/>
  <c r="Z67" i="4" s="1"/>
  <c r="Y68" i="4"/>
  <c r="Z68" i="4" s="1"/>
  <c r="Y69" i="4"/>
  <c r="Z69" i="4" s="1"/>
  <c r="Y70" i="4"/>
  <c r="Z70" i="4" s="1"/>
  <c r="Y71" i="4"/>
  <c r="Z71" i="4" s="1"/>
  <c r="Y72" i="4"/>
  <c r="Z72" i="4" s="1"/>
  <c r="Y73" i="4"/>
  <c r="Z73" i="4" s="1"/>
  <c r="Y74" i="4"/>
  <c r="Z74" i="4" s="1"/>
  <c r="Y75" i="4"/>
  <c r="Z75" i="4" s="1"/>
  <c r="Y76" i="4"/>
  <c r="Z76" i="4" s="1"/>
  <c r="Y77" i="4"/>
  <c r="Z77" i="4" s="1"/>
  <c r="Y78" i="4"/>
  <c r="Z78" i="4" s="1"/>
  <c r="Y79" i="4"/>
  <c r="Z79" i="4" s="1"/>
  <c r="Y80" i="4"/>
  <c r="Z80" i="4" s="1"/>
  <c r="Y81" i="4"/>
  <c r="Z81" i="4" s="1"/>
  <c r="Y82" i="4"/>
  <c r="Z82" i="4" s="1"/>
  <c r="Y83" i="4"/>
  <c r="Z83" i="4" s="1"/>
  <c r="Y84" i="4"/>
  <c r="Z84" i="4" s="1"/>
  <c r="Y85" i="4"/>
  <c r="Z85" i="4" s="1"/>
  <c r="Y2" i="4"/>
  <c r="Z2" i="4" s="1"/>
  <c r="W3" i="4"/>
  <c r="X3" i="4" s="1"/>
  <c r="W4" i="4"/>
  <c r="X4" i="4" s="1"/>
  <c r="W5" i="4"/>
  <c r="X5" i="4" s="1"/>
  <c r="W6" i="4"/>
  <c r="X6" i="4" s="1"/>
  <c r="W7" i="4"/>
  <c r="X7" i="4" s="1"/>
  <c r="W8" i="4"/>
  <c r="X8" i="4" s="1"/>
  <c r="W9" i="4"/>
  <c r="X9" i="4" s="1"/>
  <c r="W10" i="4"/>
  <c r="X10" i="4" s="1"/>
  <c r="W11" i="4"/>
  <c r="X11" i="4" s="1"/>
  <c r="W12" i="4"/>
  <c r="X12" i="4" s="1"/>
  <c r="W13" i="4"/>
  <c r="X13" i="4" s="1"/>
  <c r="W14" i="4"/>
  <c r="X14" i="4" s="1"/>
  <c r="W15" i="4"/>
  <c r="X15" i="4" s="1"/>
  <c r="W16" i="4"/>
  <c r="X16" i="4" s="1"/>
  <c r="W17" i="4"/>
  <c r="X17" i="4" s="1"/>
  <c r="W18" i="4"/>
  <c r="X18" i="4" s="1"/>
  <c r="W19" i="4"/>
  <c r="X19" i="4" s="1"/>
  <c r="W20" i="4"/>
  <c r="X20" i="4" s="1"/>
  <c r="W21" i="4"/>
  <c r="X21" i="4" s="1"/>
  <c r="W22" i="4"/>
  <c r="X22" i="4" s="1"/>
  <c r="W23" i="4"/>
  <c r="X23" i="4" s="1"/>
  <c r="W24" i="4"/>
  <c r="X24" i="4" s="1"/>
  <c r="W25" i="4"/>
  <c r="X25" i="4" s="1"/>
  <c r="W26" i="4"/>
  <c r="X26" i="4" s="1"/>
  <c r="W27" i="4"/>
  <c r="X27" i="4" s="1"/>
  <c r="W28" i="4"/>
  <c r="X28" i="4" s="1"/>
  <c r="W29" i="4"/>
  <c r="X29" i="4" s="1"/>
  <c r="W30" i="4"/>
  <c r="X30" i="4" s="1"/>
  <c r="W31" i="4"/>
  <c r="X31" i="4" s="1"/>
  <c r="W32" i="4"/>
  <c r="X32" i="4" s="1"/>
  <c r="W33" i="4"/>
  <c r="X33" i="4" s="1"/>
  <c r="W34" i="4"/>
  <c r="X34" i="4" s="1"/>
  <c r="W35" i="4"/>
  <c r="X35" i="4" s="1"/>
  <c r="W36" i="4"/>
  <c r="X36" i="4" s="1"/>
  <c r="W37" i="4"/>
  <c r="X37" i="4" s="1"/>
  <c r="W38" i="4"/>
  <c r="X38" i="4" s="1"/>
  <c r="W39" i="4"/>
  <c r="X39" i="4" s="1"/>
  <c r="W40" i="4"/>
  <c r="X40" i="4" s="1"/>
  <c r="W41" i="4"/>
  <c r="X41" i="4" s="1"/>
  <c r="W42" i="4"/>
  <c r="X42" i="4" s="1"/>
  <c r="W43" i="4"/>
  <c r="X43" i="4" s="1"/>
  <c r="W44" i="4"/>
  <c r="X44" i="4" s="1"/>
  <c r="W45" i="4"/>
  <c r="X45" i="4" s="1"/>
  <c r="W46" i="4"/>
  <c r="X46" i="4" s="1"/>
  <c r="W47" i="4"/>
  <c r="X47" i="4" s="1"/>
  <c r="W48" i="4"/>
  <c r="X48" i="4" s="1"/>
  <c r="W49" i="4"/>
  <c r="X49" i="4" s="1"/>
  <c r="W50" i="4"/>
  <c r="X50" i="4" s="1"/>
  <c r="W51" i="4"/>
  <c r="X51" i="4" s="1"/>
  <c r="W52" i="4"/>
  <c r="X52" i="4" s="1"/>
  <c r="W53" i="4"/>
  <c r="X53" i="4" s="1"/>
  <c r="W54" i="4"/>
  <c r="X54" i="4" s="1"/>
  <c r="W55" i="4"/>
  <c r="X55" i="4" s="1"/>
  <c r="W56" i="4"/>
  <c r="X56" i="4" s="1"/>
  <c r="W57" i="4"/>
  <c r="X57" i="4" s="1"/>
  <c r="W58" i="4"/>
  <c r="X58" i="4" s="1"/>
  <c r="W59" i="4"/>
  <c r="X59" i="4" s="1"/>
  <c r="W60" i="4"/>
  <c r="X60" i="4" s="1"/>
  <c r="W61" i="4"/>
  <c r="X61" i="4" s="1"/>
  <c r="W62" i="4"/>
  <c r="X62" i="4" s="1"/>
  <c r="W63" i="4"/>
  <c r="X63" i="4" s="1"/>
  <c r="W64" i="4"/>
  <c r="X64" i="4" s="1"/>
  <c r="W65" i="4"/>
  <c r="X65" i="4" s="1"/>
  <c r="W66" i="4"/>
  <c r="X66" i="4" s="1"/>
  <c r="W67" i="4"/>
  <c r="X67" i="4" s="1"/>
  <c r="W68" i="4"/>
  <c r="X68" i="4" s="1"/>
  <c r="W69" i="4"/>
  <c r="X69" i="4" s="1"/>
  <c r="W70" i="4"/>
  <c r="X70" i="4" s="1"/>
  <c r="W71" i="4"/>
  <c r="X71" i="4" s="1"/>
  <c r="W72" i="4"/>
  <c r="X72" i="4" s="1"/>
  <c r="W73" i="4"/>
  <c r="X73" i="4" s="1"/>
  <c r="W74" i="4"/>
  <c r="X74" i="4" s="1"/>
  <c r="W75" i="4"/>
  <c r="X75" i="4" s="1"/>
  <c r="W76" i="4"/>
  <c r="X76" i="4" s="1"/>
  <c r="W77" i="4"/>
  <c r="X77" i="4" s="1"/>
  <c r="W78" i="4"/>
  <c r="X78" i="4" s="1"/>
  <c r="W79" i="4"/>
  <c r="X79" i="4" s="1"/>
  <c r="W80" i="4"/>
  <c r="X80" i="4" s="1"/>
  <c r="W81" i="4"/>
  <c r="X81" i="4" s="1"/>
  <c r="W82" i="4"/>
  <c r="X82" i="4" s="1"/>
  <c r="W83" i="4"/>
  <c r="X83" i="4" s="1"/>
  <c r="W84" i="4"/>
  <c r="X84" i="4" s="1"/>
  <c r="W85" i="4"/>
  <c r="X85" i="4" s="1"/>
  <c r="AQ2" i="4"/>
  <c r="AR2" i="4" s="1"/>
  <c r="AC2" i="4"/>
  <c r="AD2" i="4" s="1"/>
  <c r="AA2" i="4"/>
  <c r="AB2" i="4" s="1"/>
  <c r="W2" i="4"/>
  <c r="X2" i="4" s="1"/>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5"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5" i="16"/>
  <c r="L52" i="16"/>
  <c r="L85" i="16"/>
  <c r="AA78" i="14" l="1"/>
  <c r="AA79" i="14" s="1"/>
  <c r="AB79" i="14" s="1"/>
  <c r="AA77" i="14"/>
  <c r="AB77" i="14" s="1"/>
  <c r="AA76" i="14"/>
  <c r="AB76" i="14" s="1"/>
  <c r="AA80" i="14"/>
  <c r="AA81" i="14" s="1"/>
  <c r="AB81" i="14" s="1"/>
  <c r="AA82" i="14"/>
  <c r="AA83" i="14" s="1"/>
  <c r="AA84" i="14" s="1"/>
  <c r="AB84" i="14" s="1"/>
  <c r="AE42" i="14" s="1"/>
  <c r="AA85" i="14"/>
  <c r="AA86" i="14" s="1"/>
  <c r="AA87" i="14" s="1"/>
  <c r="AA88" i="14" s="1"/>
  <c r="AB88" i="14" s="1"/>
  <c r="AA74" i="14"/>
  <c r="AA75" i="14" s="1"/>
  <c r="AB75" i="14" s="1"/>
  <c r="AA69" i="14"/>
  <c r="AA70" i="14" s="1"/>
  <c r="AA71" i="14" s="1"/>
  <c r="AA72" i="14" s="1"/>
  <c r="AA73" i="14" s="1"/>
  <c r="AB73" i="14" s="1"/>
  <c r="AA45" i="14"/>
  <c r="AA46" i="14" s="1"/>
  <c r="AA47" i="14" s="1"/>
  <c r="AA48" i="14" s="1"/>
  <c r="AA49" i="14" s="1"/>
  <c r="AA50" i="14" s="1"/>
  <c r="AA51" i="14" s="1"/>
  <c r="AA52" i="14" s="1"/>
  <c r="AA53" i="14" s="1"/>
  <c r="AA54" i="14" s="1"/>
  <c r="AA55" i="14" s="1"/>
  <c r="AA56" i="14" s="1"/>
  <c r="AA57" i="14" s="1"/>
  <c r="AA58" i="14" s="1"/>
  <c r="AA59" i="14" s="1"/>
  <c r="AA60" i="14" s="1"/>
  <c r="AA61" i="14" s="1"/>
  <c r="AA62" i="14" s="1"/>
  <c r="AA63" i="14" s="1"/>
  <c r="AA64" i="14" s="1"/>
  <c r="AA65" i="14" s="1"/>
  <c r="AA66" i="14" s="1"/>
  <c r="AA67" i="14" s="1"/>
  <c r="AA68" i="14" s="1"/>
  <c r="AB68" i="14" s="1"/>
  <c r="AA43" i="14"/>
  <c r="AA44" i="14" s="1"/>
  <c r="AB44" i="14" s="1"/>
  <c r="AA42" i="14"/>
  <c r="AB42" i="14" s="1"/>
  <c r="AA103" i="14"/>
  <c r="AB103" i="14" s="1"/>
  <c r="AA37" i="14"/>
  <c r="AA38" i="14" s="1"/>
  <c r="AA39" i="14" s="1"/>
  <c r="AA40" i="14" s="1"/>
  <c r="AA41" i="14" s="1"/>
  <c r="AB41" i="14" s="1"/>
  <c r="AA104" i="14"/>
  <c r="AA105" i="14" s="1"/>
  <c r="AB105" i="14" s="1"/>
  <c r="AA106" i="14"/>
  <c r="AB106" i="14" s="1"/>
  <c r="AA109" i="14"/>
  <c r="AA110" i="14" s="1"/>
  <c r="AA111" i="14" s="1"/>
  <c r="AA112" i="14" s="1"/>
  <c r="AA113" i="14" s="1"/>
  <c r="AA114" i="14" s="1"/>
  <c r="AB114" i="14" s="1"/>
  <c r="AA115" i="14"/>
  <c r="AB115" i="14" s="1"/>
  <c r="AE86" i="14" s="1"/>
  <c r="AA116" i="14"/>
  <c r="AA117" i="14" s="1"/>
  <c r="AB117" i="14" s="1"/>
  <c r="AA118" i="14"/>
  <c r="AB118" i="14" s="1"/>
  <c r="AE81" i="14" s="1"/>
  <c r="AA121" i="14"/>
  <c r="AA122" i="14" s="1"/>
  <c r="AA123" i="14" s="1"/>
  <c r="AA124" i="14" s="1"/>
  <c r="AB124" i="14" s="1"/>
  <c r="AA35" i="14"/>
  <c r="AA36" i="14" s="1"/>
  <c r="AB36" i="14" s="1"/>
  <c r="AA33" i="14"/>
  <c r="AA34" i="14" s="1"/>
  <c r="AB34" i="14" s="1"/>
  <c r="AA125" i="14"/>
  <c r="AB125" i="14" s="1"/>
  <c r="AA126" i="14"/>
  <c r="AB126" i="14" s="1"/>
  <c r="AA31" i="14"/>
  <c r="AA32" i="14" s="1"/>
  <c r="AB32" i="14" s="1"/>
  <c r="AE15" i="14" s="1"/>
  <c r="AA30" i="14"/>
  <c r="AB30" i="14" s="1"/>
  <c r="AA133" i="14"/>
  <c r="AB133" i="14" s="1"/>
  <c r="AA134" i="14"/>
  <c r="AA135" i="14" s="1"/>
  <c r="AB135" i="14" s="1"/>
  <c r="AA28" i="14"/>
  <c r="AA29" i="14" s="1"/>
  <c r="AB29" i="14" s="1"/>
  <c r="AE50" i="14" s="1"/>
  <c r="AG50" i="14" s="1"/>
  <c r="K52" i="16" s="1"/>
  <c r="AA27" i="14"/>
  <c r="AB27" i="14" s="1"/>
  <c r="AA26" i="14"/>
  <c r="AB26" i="14" s="1"/>
  <c r="AA25" i="14"/>
  <c r="AB25" i="14" s="1"/>
  <c r="AA23" i="14"/>
  <c r="AA24" i="14" s="1"/>
  <c r="AB24" i="14" s="1"/>
  <c r="AE19" i="14" s="1"/>
  <c r="AA136" i="14"/>
  <c r="AA137" i="14" s="1"/>
  <c r="AA138" i="14" s="1"/>
  <c r="AB138" i="14" s="1"/>
  <c r="AA139" i="14"/>
  <c r="AB139" i="14" s="1"/>
  <c r="AA18" i="14"/>
  <c r="AA19" i="14" s="1"/>
  <c r="AA20" i="14" s="1"/>
  <c r="AA21" i="14" s="1"/>
  <c r="AA22" i="14" s="1"/>
  <c r="AB22" i="14" s="1"/>
  <c r="AA15" i="14"/>
  <c r="AA16" i="14" s="1"/>
  <c r="AA17" i="14" s="1"/>
  <c r="AB17" i="14" s="1"/>
  <c r="AA140" i="14"/>
  <c r="AA141" i="14" s="1"/>
  <c r="AB141" i="14" s="1"/>
  <c r="AA142" i="14"/>
  <c r="AB142" i="14" s="1"/>
  <c r="AE56" i="14" s="1"/>
  <c r="AA14" i="14"/>
  <c r="AB14" i="14" s="1"/>
  <c r="AA12" i="14"/>
  <c r="AA13" i="14" s="1"/>
  <c r="AB13" i="14" s="1"/>
  <c r="AA7" i="14"/>
  <c r="AA8" i="14" s="1"/>
  <c r="AA9" i="14" s="1"/>
  <c r="AA10" i="14" s="1"/>
  <c r="AA11" i="14" s="1"/>
  <c r="AB11" i="14" s="1"/>
  <c r="AA5" i="14"/>
  <c r="AA6" i="14" s="1"/>
  <c r="AB6" i="14" s="1"/>
  <c r="AA144" i="14"/>
  <c r="AA145" i="14" s="1"/>
  <c r="AA146" i="14" s="1"/>
  <c r="AB146" i="14" s="1"/>
  <c r="AA4" i="14"/>
  <c r="AB4" i="14" s="1"/>
  <c r="AA3" i="14"/>
  <c r="AB3" i="14" s="1"/>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3" i="14"/>
  <c r="M4" i="14"/>
  <c r="AA97" i="14" s="1"/>
  <c r="AA98" i="14" s="1"/>
  <c r="AA99" i="14" s="1"/>
  <c r="AA100" i="14" s="1"/>
  <c r="AB100" i="14" s="1"/>
  <c r="AE64" i="14" s="1"/>
  <c r="M5" i="14"/>
  <c r="AA101" i="14" s="1"/>
  <c r="AA102" i="14" s="1"/>
  <c r="AB102" i="14" s="1"/>
  <c r="M6" i="14"/>
  <c r="AA127" i="14" s="1"/>
  <c r="AA128" i="14" s="1"/>
  <c r="AA129" i="14" s="1"/>
  <c r="AA130" i="14" s="1"/>
  <c r="AA131" i="14" s="1"/>
  <c r="AA132" i="14" s="1"/>
  <c r="AB132" i="14" s="1"/>
  <c r="AE84" i="14" s="1"/>
  <c r="M7" i="14"/>
  <c r="AA120" i="14" s="1"/>
  <c r="AB120" i="14" s="1"/>
  <c r="M3" i="14"/>
  <c r="AA89" i="14" s="1"/>
  <c r="AB89" i="14" s="1"/>
  <c r="J4" i="14"/>
  <c r="R98" i="14" s="1"/>
  <c r="J5" i="14"/>
  <c r="R104" i="14" s="1"/>
  <c r="J6" i="14"/>
  <c r="R136" i="14" s="1"/>
  <c r="J7" i="14"/>
  <c r="R130" i="14" s="1"/>
  <c r="J3" i="14"/>
  <c r="R90" i="14" s="1"/>
  <c r="D4" i="14"/>
  <c r="R4" i="14" s="1"/>
  <c r="D5" i="14"/>
  <c r="R5" i="14" s="1"/>
  <c r="D6" i="14"/>
  <c r="R7" i="14" s="1"/>
  <c r="D7" i="14"/>
  <c r="R11" i="14" s="1"/>
  <c r="D8" i="14"/>
  <c r="R13" i="14" s="1"/>
  <c r="D9" i="14"/>
  <c r="R14" i="14" s="1"/>
  <c r="D10" i="14"/>
  <c r="R17" i="14" s="1"/>
  <c r="D11" i="14"/>
  <c r="R23" i="14" s="1"/>
  <c r="D12" i="14"/>
  <c r="R25" i="14" s="1"/>
  <c r="D13" i="14"/>
  <c r="R26" i="14" s="1"/>
  <c r="D14" i="14"/>
  <c r="R28" i="14" s="1"/>
  <c r="D15" i="14"/>
  <c r="R29" i="14" s="1"/>
  <c r="D16" i="14"/>
  <c r="R30" i="14" s="1"/>
  <c r="D17" i="14"/>
  <c r="R31" i="14" s="1"/>
  <c r="D18" i="14"/>
  <c r="R32" i="14" s="1"/>
  <c r="D19" i="14"/>
  <c r="R33" i="14" s="1"/>
  <c r="D20" i="14"/>
  <c r="R36" i="14" s="1"/>
  <c r="D21" i="14"/>
  <c r="R41" i="14" s="1"/>
  <c r="D22" i="14"/>
  <c r="R42" i="14" s="1"/>
  <c r="D23" i="14"/>
  <c r="R43" i="14" s="1"/>
  <c r="D24" i="14"/>
  <c r="R69" i="14" s="1"/>
  <c r="D25" i="14"/>
  <c r="R73" i="14" s="1"/>
  <c r="D26" i="14"/>
  <c r="R76" i="14" s="1"/>
  <c r="D27" i="14"/>
  <c r="R78" i="14" s="1"/>
  <c r="D28" i="14"/>
  <c r="R79" i="14" s="1"/>
  <c r="D29" i="14"/>
  <c r="R81" i="14" s="1"/>
  <c r="D30" i="14"/>
  <c r="R83" i="14" s="1"/>
  <c r="D31" i="14"/>
  <c r="R86" i="14" s="1"/>
  <c r="D32" i="14"/>
  <c r="R108" i="14" s="1"/>
  <c r="D33" i="14"/>
  <c r="R109" i="14" s="1"/>
  <c r="R110" i="14" s="1"/>
  <c r="D34" i="14"/>
  <c r="R114" i="14" s="1"/>
  <c r="D35" i="14"/>
  <c r="R118" i="14" s="1"/>
  <c r="D36" i="14"/>
  <c r="R125" i="14" s="1"/>
  <c r="D37" i="14"/>
  <c r="R126" i="14" s="1"/>
  <c r="D38" i="14"/>
  <c r="R128" i="14" s="1"/>
  <c r="D39" i="14"/>
  <c r="R131" i="14" s="1"/>
  <c r="D40" i="14"/>
  <c r="R132" i="14" s="1"/>
  <c r="D41" i="14"/>
  <c r="R133" i="14" s="1"/>
  <c r="D42" i="14"/>
  <c r="R143" i="14" s="1"/>
  <c r="D43" i="14"/>
  <c r="R145" i="14" s="1"/>
  <c r="D44" i="14"/>
  <c r="R147" i="14" s="1"/>
  <c r="D45" i="14"/>
  <c r="R151" i="14" s="1"/>
  <c r="D46" i="14"/>
  <c r="R152" i="14" s="1"/>
  <c r="D47" i="14"/>
  <c r="R153" i="14" s="1"/>
  <c r="D48" i="14"/>
  <c r="R156" i="14" s="1"/>
  <c r="D3" i="14"/>
  <c r="R3" i="14" s="1"/>
  <c r="S21" i="20"/>
  <c r="R21" i="20"/>
  <c r="S17" i="20"/>
  <c r="R17" i="20"/>
  <c r="S11" i="20"/>
  <c r="R11" i="20"/>
  <c r="S3" i="20"/>
  <c r="R3" i="20"/>
  <c r="G46" i="18"/>
  <c r="F46" i="18"/>
  <c r="G42" i="18"/>
  <c r="F42" i="18"/>
  <c r="G34" i="18"/>
  <c r="F34" i="18"/>
  <c r="G33" i="18"/>
  <c r="F33" i="18"/>
  <c r="G32" i="18"/>
  <c r="F32" i="18"/>
  <c r="AC87" i="21"/>
  <c r="AF87" i="21" s="1"/>
  <c r="AC98" i="21"/>
  <c r="AF98" i="21" s="1"/>
  <c r="AC97" i="21"/>
  <c r="AD97" i="21" s="1"/>
  <c r="AC96" i="21"/>
  <c r="AD96" i="21" s="1"/>
  <c r="AC95" i="21"/>
  <c r="AC90" i="21"/>
  <c r="AF90" i="21" s="1"/>
  <c r="AC47" i="21"/>
  <c r="AF47" i="21" s="1"/>
  <c r="AD98" i="21"/>
  <c r="F6" i="21"/>
  <c r="L6" i="21" s="1"/>
  <c r="O6" i="21" s="1"/>
  <c r="F5" i="21"/>
  <c r="L5" i="21" s="1"/>
  <c r="O5" i="21" s="1"/>
  <c r="F4" i="21"/>
  <c r="L4" i="21" s="1"/>
  <c r="O4" i="21" s="1"/>
  <c r="F3" i="21"/>
  <c r="L3" i="21" s="1"/>
  <c r="O3" i="21" s="1"/>
  <c r="AE38" i="14" l="1"/>
  <c r="J4" i="21"/>
  <c r="M4" i="21" s="1"/>
  <c r="K4" i="21"/>
  <c r="N4" i="21" s="1"/>
  <c r="AA143" i="14"/>
  <c r="AB143" i="14" s="1"/>
  <c r="AE85" i="14" s="1"/>
  <c r="AB140" i="14"/>
  <c r="AA107" i="14"/>
  <c r="AA108" i="14" s="1"/>
  <c r="AB108" i="14" s="1"/>
  <c r="AE54" i="14" s="1"/>
  <c r="AB7" i="14"/>
  <c r="AE45" i="14" s="1"/>
  <c r="AB28" i="14"/>
  <c r="AE49" i="14" s="1"/>
  <c r="AB82" i="14"/>
  <c r="AB80" i="14"/>
  <c r="AB78" i="14"/>
  <c r="AE51" i="14" s="1"/>
  <c r="AB144" i="14"/>
  <c r="AE43" i="14" s="1"/>
  <c r="AB18" i="14"/>
  <c r="AB16" i="14"/>
  <c r="AB9" i="14"/>
  <c r="AE47" i="14" s="1"/>
  <c r="AB15" i="14"/>
  <c r="AB8" i="14"/>
  <c r="AE46" i="14" s="1"/>
  <c r="AE18" i="14"/>
  <c r="AB12" i="14"/>
  <c r="AE52" i="14" s="1"/>
  <c r="AB127" i="14"/>
  <c r="AB10" i="14"/>
  <c r="AE48" i="14" s="1"/>
  <c r="AB136" i="14"/>
  <c r="AE71" i="14" s="1"/>
  <c r="AB145" i="14"/>
  <c r="AE44" i="14" s="1"/>
  <c r="AB134" i="14"/>
  <c r="AB104" i="14"/>
  <c r="AE39" i="14" s="1"/>
  <c r="AB121" i="14"/>
  <c r="AA119" i="14"/>
  <c r="AB119" i="14" s="1"/>
  <c r="AB130" i="14"/>
  <c r="AB129" i="14"/>
  <c r="AE60" i="14" s="1"/>
  <c r="AB128" i="14"/>
  <c r="AB122" i="14"/>
  <c r="AB131" i="14"/>
  <c r="AE62" i="14" s="1"/>
  <c r="AB74" i="14"/>
  <c r="AE58" i="14"/>
  <c r="AE37" i="14"/>
  <c r="AB99" i="14"/>
  <c r="AE63" i="14" s="1"/>
  <c r="AB98" i="14"/>
  <c r="AB97" i="14"/>
  <c r="AB31" i="14"/>
  <c r="AB116" i="14"/>
  <c r="AB43" i="14"/>
  <c r="AB109" i="14"/>
  <c r="AE65" i="14" s="1"/>
  <c r="AB85" i="14"/>
  <c r="AB83" i="14"/>
  <c r="AB70" i="14"/>
  <c r="AE78" i="14" s="1"/>
  <c r="AB69" i="14"/>
  <c r="AB64" i="14"/>
  <c r="AE33" i="14" s="1"/>
  <c r="AB60" i="14"/>
  <c r="AE29" i="14" s="1"/>
  <c r="AB56" i="14"/>
  <c r="AE25" i="14" s="1"/>
  <c r="AB52" i="14"/>
  <c r="AE21" i="14" s="1"/>
  <c r="AB48" i="14"/>
  <c r="AE7" i="14" s="1"/>
  <c r="AB67" i="14"/>
  <c r="AE36" i="14" s="1"/>
  <c r="AB63" i="14"/>
  <c r="AE32" i="14" s="1"/>
  <c r="AB59" i="14"/>
  <c r="AE28" i="14" s="1"/>
  <c r="AB55" i="14"/>
  <c r="AE24" i="14" s="1"/>
  <c r="AB51" i="14"/>
  <c r="AE20" i="14" s="1"/>
  <c r="AB47" i="14"/>
  <c r="AE6" i="14" s="1"/>
  <c r="AB66" i="14"/>
  <c r="AB62" i="14"/>
  <c r="AE31" i="14" s="1"/>
  <c r="AB58" i="14"/>
  <c r="AE27" i="14" s="1"/>
  <c r="AB54" i="14"/>
  <c r="AE23" i="14" s="1"/>
  <c r="AB50" i="14"/>
  <c r="AE9" i="14" s="1"/>
  <c r="AB46" i="14"/>
  <c r="AE5" i="14" s="1"/>
  <c r="AB65" i="14"/>
  <c r="AE34" i="14" s="1"/>
  <c r="AB61" i="14"/>
  <c r="AE30" i="14" s="1"/>
  <c r="AB57" i="14"/>
  <c r="AE26" i="14" s="1"/>
  <c r="AB53" i="14"/>
  <c r="AE22" i="14" s="1"/>
  <c r="AB49" i="14"/>
  <c r="AE8" i="14" s="1"/>
  <c r="AB45" i="14"/>
  <c r="AB40" i="14"/>
  <c r="AE12" i="14" s="1"/>
  <c r="AB37" i="14"/>
  <c r="AE4" i="14" s="1"/>
  <c r="AB39" i="14"/>
  <c r="AB38" i="14"/>
  <c r="AB137" i="14"/>
  <c r="AB110" i="14"/>
  <c r="AE66" i="14" s="1"/>
  <c r="AB113" i="14"/>
  <c r="AE69" i="14" s="1"/>
  <c r="AB112" i="14"/>
  <c r="AE68" i="14" s="1"/>
  <c r="AB111" i="14"/>
  <c r="AE67" i="14" s="1"/>
  <c r="AB71" i="14"/>
  <c r="AE79" i="14" s="1"/>
  <c r="AB72" i="14"/>
  <c r="AE80" i="14" s="1"/>
  <c r="AE83" i="14"/>
  <c r="AG83" i="14" s="1"/>
  <c r="K85" i="16" s="1"/>
  <c r="AA90" i="14"/>
  <c r="AB123" i="14"/>
  <c r="AE17" i="14" s="1"/>
  <c r="AB86" i="14"/>
  <c r="AB87" i="14"/>
  <c r="AB35" i="14"/>
  <c r="AB21" i="14"/>
  <c r="AB20" i="14"/>
  <c r="AE13" i="14" s="1"/>
  <c r="AB33" i="14"/>
  <c r="AB19" i="14"/>
  <c r="AB5" i="14"/>
  <c r="AB101" i="14"/>
  <c r="AB23" i="14"/>
  <c r="R24" i="14"/>
  <c r="R82" i="14"/>
  <c r="R119" i="14"/>
  <c r="R18" i="14"/>
  <c r="R19" i="14" s="1"/>
  <c r="R20" i="14" s="1"/>
  <c r="R154" i="14"/>
  <c r="R157" i="14"/>
  <c r="R15" i="14"/>
  <c r="R12" i="14"/>
  <c r="R8" i="14"/>
  <c r="R137" i="14"/>
  <c r="R148" i="14"/>
  <c r="R146" i="14"/>
  <c r="R144" i="14"/>
  <c r="R134" i="14"/>
  <c r="R27" i="14"/>
  <c r="R129" i="14"/>
  <c r="R80" i="14"/>
  <c r="R74" i="14"/>
  <c r="R77" i="14"/>
  <c r="R99" i="14"/>
  <c r="R111" i="14"/>
  <c r="R112" i="14" s="1"/>
  <c r="R115" i="14"/>
  <c r="R84" i="14"/>
  <c r="R127" i="14"/>
  <c r="R87" i="14"/>
  <c r="R88" i="14" s="1"/>
  <c r="R89" i="14" s="1"/>
  <c r="R37" i="14"/>
  <c r="R70" i="14"/>
  <c r="R44" i="14"/>
  <c r="R34" i="14"/>
  <c r="R6" i="14"/>
  <c r="R105" i="14"/>
  <c r="R91" i="14"/>
  <c r="AD87" i="21"/>
  <c r="J5" i="21"/>
  <c r="M5" i="21" s="1"/>
  <c r="K5" i="21"/>
  <c r="N5" i="21" s="1"/>
  <c r="J3" i="21"/>
  <c r="M3" i="21" s="1"/>
  <c r="K3" i="21"/>
  <c r="N3" i="21" s="1"/>
  <c r="J6" i="21"/>
  <c r="M6" i="21" s="1"/>
  <c r="K6" i="21"/>
  <c r="N6" i="21" s="1"/>
  <c r="AD90" i="21"/>
  <c r="AD47" i="21"/>
  <c r="AF97" i="21"/>
  <c r="AD95" i="21"/>
  <c r="AF95" i="21"/>
  <c r="AF96" i="21"/>
  <c r="AN27" i="20"/>
  <c r="AN16" i="20"/>
  <c r="AN10" i="20"/>
  <c r="AN20" i="20"/>
  <c r="AN9" i="20"/>
  <c r="AN18" i="20"/>
  <c r="AN17" i="20"/>
  <c r="AN6" i="20"/>
  <c r="AN14" i="20"/>
  <c r="AN13" i="20"/>
  <c r="AN22" i="20"/>
  <c r="AE21" i="20"/>
  <c r="AA17" i="20"/>
  <c r="J132" i="20"/>
  <c r="L132" i="20" s="1"/>
  <c r="J131" i="20"/>
  <c r="L131" i="20" s="1"/>
  <c r="J130" i="20"/>
  <c r="L130" i="20" s="1"/>
  <c r="J126" i="20"/>
  <c r="L126" i="20" s="1"/>
  <c r="J125" i="20"/>
  <c r="L125" i="20" s="1"/>
  <c r="I125" i="20"/>
  <c r="K125" i="20" s="1"/>
  <c r="J124" i="20"/>
  <c r="L124" i="20" s="1"/>
  <c r="J123" i="20"/>
  <c r="L123" i="20" s="1"/>
  <c r="J122" i="20"/>
  <c r="L122" i="20" s="1"/>
  <c r="J121" i="20"/>
  <c r="L121" i="20" s="1"/>
  <c r="J120" i="20"/>
  <c r="L120" i="20" s="1"/>
  <c r="J118" i="20"/>
  <c r="L118" i="20" s="1"/>
  <c r="J117" i="20"/>
  <c r="L117" i="20" s="1"/>
  <c r="J116" i="20"/>
  <c r="L116" i="20" s="1"/>
  <c r="J115" i="20"/>
  <c r="L115" i="20" s="1"/>
  <c r="J113" i="20"/>
  <c r="L113" i="20" s="1"/>
  <c r="J112" i="20"/>
  <c r="L112" i="20" s="1"/>
  <c r="I112" i="20"/>
  <c r="K112" i="20" s="1"/>
  <c r="J111" i="20"/>
  <c r="L111" i="20" s="1"/>
  <c r="J110" i="20"/>
  <c r="L110" i="20" s="1"/>
  <c r="J107" i="20"/>
  <c r="L107" i="20" s="1"/>
  <c r="J105" i="20"/>
  <c r="L105" i="20" s="1"/>
  <c r="J100" i="20"/>
  <c r="L100" i="20" s="1"/>
  <c r="J98" i="20"/>
  <c r="L98" i="20" s="1"/>
  <c r="J96" i="20"/>
  <c r="L96" i="20" s="1"/>
  <c r="J95" i="20"/>
  <c r="L95" i="20" s="1"/>
  <c r="J94" i="20"/>
  <c r="L94" i="20" s="1"/>
  <c r="J93" i="20"/>
  <c r="L93" i="20" s="1"/>
  <c r="J92" i="20"/>
  <c r="L92" i="20" s="1"/>
  <c r="J91" i="20"/>
  <c r="L91" i="20" s="1"/>
  <c r="J90" i="20"/>
  <c r="L90" i="20" s="1"/>
  <c r="J89" i="20"/>
  <c r="L89" i="20" s="1"/>
  <c r="J88" i="20"/>
  <c r="L88" i="20" s="1"/>
  <c r="J87" i="20"/>
  <c r="L87" i="20" s="1"/>
  <c r="J86" i="20"/>
  <c r="L86" i="20" s="1"/>
  <c r="I86" i="20"/>
  <c r="K86" i="20" s="1"/>
  <c r="J85" i="20"/>
  <c r="L85" i="20" s="1"/>
  <c r="J84" i="20"/>
  <c r="L84" i="20" s="1"/>
  <c r="J83" i="20"/>
  <c r="L83" i="20" s="1"/>
  <c r="J82" i="20"/>
  <c r="L82" i="20" s="1"/>
  <c r="I82" i="20"/>
  <c r="K82" i="20" s="1"/>
  <c r="J80" i="20"/>
  <c r="L80" i="20" s="1"/>
  <c r="J79" i="20"/>
  <c r="L79" i="20" s="1"/>
  <c r="J78" i="20"/>
  <c r="L78" i="20" s="1"/>
  <c r="J77" i="20"/>
  <c r="L77" i="20" s="1"/>
  <c r="J76" i="20"/>
  <c r="L76" i="20" s="1"/>
  <c r="J74" i="20"/>
  <c r="L74" i="20" s="1"/>
  <c r="J72" i="20"/>
  <c r="L72" i="20" s="1"/>
  <c r="J71" i="20"/>
  <c r="L71" i="20" s="1"/>
  <c r="J70" i="20"/>
  <c r="L70" i="20" s="1"/>
  <c r="J69" i="20"/>
  <c r="L69" i="20" s="1"/>
  <c r="J67" i="20"/>
  <c r="L67" i="20" s="1"/>
  <c r="J66" i="20"/>
  <c r="L66" i="20" s="1"/>
  <c r="J65" i="20"/>
  <c r="L65" i="20" s="1"/>
  <c r="J64" i="20"/>
  <c r="L64" i="20" s="1"/>
  <c r="J63" i="20"/>
  <c r="L63" i="20" s="1"/>
  <c r="J62" i="20"/>
  <c r="L62" i="20" s="1"/>
  <c r="J61" i="20"/>
  <c r="L61" i="20" s="1"/>
  <c r="J60" i="20"/>
  <c r="L60" i="20" s="1"/>
  <c r="J59" i="20"/>
  <c r="L59" i="20" s="1"/>
  <c r="J58" i="20"/>
  <c r="L58" i="20" s="1"/>
  <c r="J57" i="20"/>
  <c r="L57" i="20" s="1"/>
  <c r="J56" i="20"/>
  <c r="L56" i="20" s="1"/>
  <c r="J55" i="20"/>
  <c r="L55" i="20" s="1"/>
  <c r="J53" i="20"/>
  <c r="L53" i="20" s="1"/>
  <c r="J52" i="20"/>
  <c r="L52" i="20" s="1"/>
  <c r="J51" i="20"/>
  <c r="L51" i="20" s="1"/>
  <c r="J50" i="20"/>
  <c r="L50" i="20" s="1"/>
  <c r="J49" i="20"/>
  <c r="L49" i="20" s="1"/>
  <c r="J48" i="20"/>
  <c r="L48" i="20" s="1"/>
  <c r="J47" i="20"/>
  <c r="L47" i="20" s="1"/>
  <c r="J46" i="20"/>
  <c r="L46" i="20" s="1"/>
  <c r="J45" i="20"/>
  <c r="L45" i="20" s="1"/>
  <c r="I45" i="20"/>
  <c r="K45" i="20" s="1"/>
  <c r="J44" i="20"/>
  <c r="L44" i="20" s="1"/>
  <c r="J42" i="20"/>
  <c r="L42" i="20" s="1"/>
  <c r="J41" i="20"/>
  <c r="L41" i="20" s="1"/>
  <c r="J40" i="20"/>
  <c r="L40" i="20" s="1"/>
  <c r="J39" i="20"/>
  <c r="L39" i="20" s="1"/>
  <c r="J38" i="20"/>
  <c r="L38" i="20" s="1"/>
  <c r="I38" i="20"/>
  <c r="K38" i="20" s="1"/>
  <c r="J37" i="20"/>
  <c r="L37" i="20" s="1"/>
  <c r="AH3" i="18"/>
  <c r="J81" i="20" s="1"/>
  <c r="L81" i="20" s="1"/>
  <c r="AH65" i="18"/>
  <c r="J101" i="20" s="1"/>
  <c r="L101" i="20" s="1"/>
  <c r="AH66" i="18"/>
  <c r="J102" i="20" s="1"/>
  <c r="L102" i="20" s="1"/>
  <c r="AH67" i="18"/>
  <c r="J103" i="20" s="1"/>
  <c r="L103" i="20" s="1"/>
  <c r="AH68" i="18"/>
  <c r="J104" i="20" s="1"/>
  <c r="L104" i="20" s="1"/>
  <c r="J36" i="20"/>
  <c r="L36" i="20" s="1"/>
  <c r="I36" i="20"/>
  <c r="K36" i="20" s="1"/>
  <c r="J35" i="20"/>
  <c r="L35" i="20" s="1"/>
  <c r="J34" i="20"/>
  <c r="L34" i="20" s="1"/>
  <c r="J33" i="20"/>
  <c r="L33" i="20" s="1"/>
  <c r="J32" i="20"/>
  <c r="L32" i="20" s="1"/>
  <c r="J31" i="20"/>
  <c r="L31" i="20" s="1"/>
  <c r="J29" i="20"/>
  <c r="L29" i="20" s="1"/>
  <c r="J24" i="20"/>
  <c r="L24" i="20" s="1"/>
  <c r="J23" i="20"/>
  <c r="L23" i="20" s="1"/>
  <c r="J22" i="20"/>
  <c r="L22" i="20" s="1"/>
  <c r="J21" i="20"/>
  <c r="L21" i="20" s="1"/>
  <c r="J20" i="20"/>
  <c r="L20" i="20" s="1"/>
  <c r="J19" i="20"/>
  <c r="L19" i="20" s="1"/>
  <c r="J18" i="20"/>
  <c r="L18" i="20" s="1"/>
  <c r="I18" i="20"/>
  <c r="K18" i="20" s="1"/>
  <c r="J17" i="20"/>
  <c r="L17" i="20" s="1"/>
  <c r="J13" i="20"/>
  <c r="L13" i="20" s="1"/>
  <c r="J12" i="20"/>
  <c r="L12" i="20" s="1"/>
  <c r="J11" i="20"/>
  <c r="L11" i="20" s="1"/>
  <c r="J10" i="20"/>
  <c r="L10" i="20" s="1"/>
  <c r="J9" i="20"/>
  <c r="L9" i="20" s="1"/>
  <c r="J8" i="20"/>
  <c r="L8" i="20" s="1"/>
  <c r="I8" i="20"/>
  <c r="K8" i="20" s="1"/>
  <c r="J7" i="20"/>
  <c r="L7" i="20" s="1"/>
  <c r="J6" i="20"/>
  <c r="L6" i="20" s="1"/>
  <c r="J5" i="20"/>
  <c r="L5" i="20" s="1"/>
  <c r="J4" i="20"/>
  <c r="L4" i="20" s="1"/>
  <c r="C3" i="20"/>
  <c r="S65" i="19"/>
  <c r="T65" i="19"/>
  <c r="S66" i="19"/>
  <c r="T66" i="19"/>
  <c r="S67" i="19"/>
  <c r="T67" i="19"/>
  <c r="S68" i="19"/>
  <c r="T68" i="19"/>
  <c r="S69" i="19"/>
  <c r="T69" i="19"/>
  <c r="S70" i="19"/>
  <c r="T70" i="19"/>
  <c r="U70" i="19" s="1"/>
  <c r="S71" i="19"/>
  <c r="T71" i="19"/>
  <c r="S72" i="19"/>
  <c r="T72" i="19"/>
  <c r="U72" i="19" s="1"/>
  <c r="S73" i="19"/>
  <c r="T73" i="19"/>
  <c r="S74" i="19"/>
  <c r="T74" i="19"/>
  <c r="S75" i="19"/>
  <c r="T75" i="19"/>
  <c r="S76" i="19"/>
  <c r="T76" i="19"/>
  <c r="S77" i="19"/>
  <c r="T77" i="19"/>
  <c r="S78" i="19"/>
  <c r="T78" i="19"/>
  <c r="U78" i="19" s="1"/>
  <c r="S79" i="19"/>
  <c r="T79" i="19"/>
  <c r="S80" i="19"/>
  <c r="T80" i="19"/>
  <c r="S81" i="19"/>
  <c r="T81" i="19"/>
  <c r="S82" i="19"/>
  <c r="T82" i="19"/>
  <c r="U82" i="19" s="1"/>
  <c r="S83" i="19"/>
  <c r="T83" i="19"/>
  <c r="S84" i="19"/>
  <c r="T84" i="19"/>
  <c r="U84" i="19" s="1"/>
  <c r="AC146" i="21" s="1"/>
  <c r="S85" i="19"/>
  <c r="T85" i="19"/>
  <c r="S86" i="19"/>
  <c r="T86" i="19"/>
  <c r="U86" i="19" s="1"/>
  <c r="S4" i="19"/>
  <c r="T4" i="19"/>
  <c r="S5" i="19"/>
  <c r="T5" i="19"/>
  <c r="U5" i="19" s="1"/>
  <c r="AC46" i="21" s="1"/>
  <c r="S6" i="19"/>
  <c r="T6" i="19"/>
  <c r="S7" i="19"/>
  <c r="T7" i="19"/>
  <c r="U7" i="19" s="1"/>
  <c r="AC48" i="21" s="1"/>
  <c r="S8" i="19"/>
  <c r="T8" i="19"/>
  <c r="S9" i="19"/>
  <c r="T9" i="19"/>
  <c r="U9" i="19" s="1"/>
  <c r="AC50" i="21" s="1"/>
  <c r="S10" i="19"/>
  <c r="T10" i="19"/>
  <c r="S11" i="19"/>
  <c r="T11" i="19"/>
  <c r="U11" i="19" s="1"/>
  <c r="S12" i="19"/>
  <c r="T12" i="19"/>
  <c r="S13" i="19"/>
  <c r="T13" i="19"/>
  <c r="U13" i="19" s="1"/>
  <c r="S14" i="19"/>
  <c r="T14" i="19"/>
  <c r="S15" i="19"/>
  <c r="T15" i="19"/>
  <c r="U15" i="19" s="1"/>
  <c r="S16" i="19"/>
  <c r="T16" i="19"/>
  <c r="S17" i="19"/>
  <c r="T17" i="19"/>
  <c r="U17" i="19" s="1"/>
  <c r="S18" i="19"/>
  <c r="T18" i="19"/>
  <c r="S19" i="19"/>
  <c r="T19" i="19"/>
  <c r="U19" i="19" s="1"/>
  <c r="S20" i="19"/>
  <c r="T20" i="19"/>
  <c r="S21" i="19"/>
  <c r="T21" i="19"/>
  <c r="S22" i="19"/>
  <c r="T22" i="19"/>
  <c r="S23" i="19"/>
  <c r="T23" i="19"/>
  <c r="U23" i="19" s="1"/>
  <c r="AC54" i="21" s="1"/>
  <c r="S24" i="19"/>
  <c r="T24" i="19"/>
  <c r="S25" i="19"/>
  <c r="T25" i="19"/>
  <c r="U25" i="19" s="1"/>
  <c r="S26" i="19"/>
  <c r="T26" i="19"/>
  <c r="S27" i="19"/>
  <c r="T27" i="19"/>
  <c r="U27" i="19" s="1"/>
  <c r="AC58" i="21" s="1"/>
  <c r="S28" i="19"/>
  <c r="T28" i="19"/>
  <c r="S29" i="19"/>
  <c r="T29" i="19"/>
  <c r="U29" i="19" s="1"/>
  <c r="AC60" i="21" s="1"/>
  <c r="S30" i="19"/>
  <c r="T30" i="19"/>
  <c r="S31" i="19"/>
  <c r="T31" i="19"/>
  <c r="U31" i="19" s="1"/>
  <c r="AC62" i="21" s="1"/>
  <c r="S32" i="19"/>
  <c r="T32" i="19"/>
  <c r="S33" i="19"/>
  <c r="T33" i="19"/>
  <c r="U33" i="19" s="1"/>
  <c r="S34" i="19"/>
  <c r="T34" i="19"/>
  <c r="S35" i="19"/>
  <c r="T35" i="19"/>
  <c r="U35" i="19" s="1"/>
  <c r="S36" i="19"/>
  <c r="T36" i="19"/>
  <c r="S37" i="19"/>
  <c r="T37" i="19"/>
  <c r="U37" i="19" s="1"/>
  <c r="S38" i="19"/>
  <c r="T38" i="19"/>
  <c r="S39" i="19"/>
  <c r="T39" i="19"/>
  <c r="S40" i="19"/>
  <c r="T40" i="19"/>
  <c r="S41" i="19"/>
  <c r="T41" i="19"/>
  <c r="U41" i="19" s="1"/>
  <c r="S42" i="19"/>
  <c r="T42" i="19"/>
  <c r="S43" i="19"/>
  <c r="T43" i="19"/>
  <c r="U43" i="19" s="1"/>
  <c r="S44" i="19"/>
  <c r="T44" i="19"/>
  <c r="S45" i="19"/>
  <c r="T45" i="19"/>
  <c r="U45" i="19" s="1"/>
  <c r="S46" i="19"/>
  <c r="T46" i="19"/>
  <c r="S47" i="19"/>
  <c r="T47" i="19"/>
  <c r="U47" i="19" s="1"/>
  <c r="S48" i="19"/>
  <c r="T48" i="19"/>
  <c r="S49" i="19"/>
  <c r="T49" i="19"/>
  <c r="U49" i="19" s="1"/>
  <c r="AC28" i="21" s="1"/>
  <c r="S50" i="19"/>
  <c r="T50" i="19"/>
  <c r="S51" i="19"/>
  <c r="T51" i="19"/>
  <c r="U51" i="19" s="1"/>
  <c r="AC78" i="21" s="1"/>
  <c r="S52" i="19"/>
  <c r="T52" i="19"/>
  <c r="S53" i="19"/>
  <c r="T53" i="19"/>
  <c r="U53" i="19" s="1"/>
  <c r="S54" i="19"/>
  <c r="T54" i="19"/>
  <c r="S55" i="19"/>
  <c r="T55" i="19"/>
  <c r="U55" i="19" s="1"/>
  <c r="S56" i="19"/>
  <c r="T56" i="19"/>
  <c r="S57" i="19"/>
  <c r="T57" i="19"/>
  <c r="U57" i="19" s="1"/>
  <c r="S58" i="19"/>
  <c r="T58" i="19"/>
  <c r="S59" i="19"/>
  <c r="T59" i="19"/>
  <c r="U59" i="19" s="1"/>
  <c r="S60" i="19"/>
  <c r="T60" i="19"/>
  <c r="S61" i="19"/>
  <c r="T61" i="19"/>
  <c r="U61" i="19" s="1"/>
  <c r="S62" i="19"/>
  <c r="T62" i="19"/>
  <c r="S63" i="19"/>
  <c r="T63" i="19"/>
  <c r="U63" i="19" s="1"/>
  <c r="AC137" i="21" s="1"/>
  <c r="S64" i="19"/>
  <c r="T64" i="19"/>
  <c r="T3" i="19"/>
  <c r="S3" i="19"/>
  <c r="E4" i="19"/>
  <c r="J4" i="19" s="1"/>
  <c r="C4" i="21" s="1"/>
  <c r="AA4" i="21" s="1"/>
  <c r="E5" i="19"/>
  <c r="J5" i="19" s="1"/>
  <c r="C5" i="21" s="1"/>
  <c r="AA5" i="21" s="1"/>
  <c r="E6" i="19"/>
  <c r="J6" i="19" s="1"/>
  <c r="E7" i="19"/>
  <c r="J7" i="19" s="1"/>
  <c r="C7" i="21" s="1"/>
  <c r="AA7" i="21" s="1"/>
  <c r="E8" i="19"/>
  <c r="J8" i="19" s="1"/>
  <c r="E9" i="19"/>
  <c r="J9" i="19" s="1"/>
  <c r="E10" i="19"/>
  <c r="J10" i="19" s="1"/>
  <c r="C10" i="21" s="1"/>
  <c r="AA10" i="21" s="1"/>
  <c r="E11" i="19"/>
  <c r="J11" i="19" s="1"/>
  <c r="C11" i="21" s="1"/>
  <c r="AA11" i="21" s="1"/>
  <c r="E12" i="19"/>
  <c r="J12" i="19" s="1"/>
  <c r="C12" i="21" s="1"/>
  <c r="AA12" i="21" s="1"/>
  <c r="E13" i="19"/>
  <c r="J13" i="19" s="1"/>
  <c r="C13" i="21" s="1"/>
  <c r="AA13" i="21" s="1"/>
  <c r="E14" i="19"/>
  <c r="J14" i="19" s="1"/>
  <c r="C14" i="21" s="1"/>
  <c r="AA14" i="21" s="1"/>
  <c r="E15" i="19"/>
  <c r="J15" i="19" s="1"/>
  <c r="C15" i="21" s="1"/>
  <c r="AA15" i="21" s="1"/>
  <c r="E16" i="19"/>
  <c r="J16" i="19" s="1"/>
  <c r="C16" i="21" s="1"/>
  <c r="AA16" i="21" s="1"/>
  <c r="E17" i="19"/>
  <c r="J17" i="19" s="1"/>
  <c r="C17" i="21" s="1"/>
  <c r="AA17" i="21" s="1"/>
  <c r="E18" i="19"/>
  <c r="J18" i="19" s="1"/>
  <c r="C18" i="21" s="1"/>
  <c r="AA18" i="21" s="1"/>
  <c r="E19" i="19"/>
  <c r="J19" i="19" s="1"/>
  <c r="C19" i="21" s="1"/>
  <c r="AA19" i="21" s="1"/>
  <c r="E20" i="19"/>
  <c r="J20" i="19" s="1"/>
  <c r="E21" i="19"/>
  <c r="J21" i="19" s="1"/>
  <c r="C21" i="21" s="1"/>
  <c r="AA21" i="21" s="1"/>
  <c r="E22" i="19"/>
  <c r="J22" i="19" s="1"/>
  <c r="C22" i="21" s="1"/>
  <c r="AA22" i="21" s="1"/>
  <c r="E23" i="19"/>
  <c r="J23" i="19" s="1"/>
  <c r="C23" i="21" s="1"/>
  <c r="AA23" i="21" s="1"/>
  <c r="E24" i="19"/>
  <c r="J24" i="19" s="1"/>
  <c r="E25" i="19"/>
  <c r="J25" i="19" s="1"/>
  <c r="C25" i="21" s="1"/>
  <c r="AA25" i="21" s="1"/>
  <c r="E26" i="19"/>
  <c r="J26" i="19" s="1"/>
  <c r="C26" i="21" s="1"/>
  <c r="AA26" i="21" s="1"/>
  <c r="E27" i="19"/>
  <c r="J27" i="19" s="1"/>
  <c r="C27" i="21" s="1"/>
  <c r="AA27" i="21" s="1"/>
  <c r="E28" i="19"/>
  <c r="J28" i="19" s="1"/>
  <c r="E29" i="19"/>
  <c r="J29" i="19" s="1"/>
  <c r="E30" i="19"/>
  <c r="J30" i="19" s="1"/>
  <c r="C30" i="21" s="1"/>
  <c r="AA30" i="21" s="1"/>
  <c r="E31" i="19"/>
  <c r="J31" i="19" s="1"/>
  <c r="C31" i="21" s="1"/>
  <c r="AA31" i="21" s="1"/>
  <c r="E32" i="19"/>
  <c r="J32" i="19" s="1"/>
  <c r="E33" i="19"/>
  <c r="J33" i="19" s="1"/>
  <c r="C33" i="21" s="1"/>
  <c r="AA33" i="21" s="1"/>
  <c r="E34" i="19"/>
  <c r="J34" i="19" s="1"/>
  <c r="C34" i="21" s="1"/>
  <c r="AA34" i="21" s="1"/>
  <c r="E35" i="19"/>
  <c r="J35" i="19" s="1"/>
  <c r="C35" i="21" s="1"/>
  <c r="AA35" i="21" s="1"/>
  <c r="E36" i="19"/>
  <c r="J36" i="19" s="1"/>
  <c r="C36" i="21" s="1"/>
  <c r="AA36" i="21" s="1"/>
  <c r="E37" i="19"/>
  <c r="J37" i="19" s="1"/>
  <c r="C37" i="21" s="1"/>
  <c r="AA37" i="21" s="1"/>
  <c r="E38" i="19"/>
  <c r="J38" i="19" s="1"/>
  <c r="C38" i="21" s="1"/>
  <c r="AA38" i="21" s="1"/>
  <c r="E39" i="19"/>
  <c r="J39" i="19" s="1"/>
  <c r="C39" i="21" s="1"/>
  <c r="AA39" i="21" s="1"/>
  <c r="E40" i="19"/>
  <c r="J40" i="19" s="1"/>
  <c r="E41" i="19"/>
  <c r="J41" i="19" s="1"/>
  <c r="C41" i="21" s="1"/>
  <c r="AA41" i="21" s="1"/>
  <c r="E42" i="19"/>
  <c r="J42" i="19" s="1"/>
  <c r="C42" i="21" s="1"/>
  <c r="AA42" i="21" s="1"/>
  <c r="E43" i="19"/>
  <c r="J43" i="19" s="1"/>
  <c r="C43" i="21" s="1"/>
  <c r="AA43" i="21" s="1"/>
  <c r="E44" i="19"/>
  <c r="J44" i="19" s="1"/>
  <c r="C44" i="21" s="1"/>
  <c r="AA44" i="21" s="1"/>
  <c r="E45" i="19"/>
  <c r="J45" i="19" s="1"/>
  <c r="C45" i="21" s="1"/>
  <c r="AA45" i="21" s="1"/>
  <c r="E46" i="19"/>
  <c r="J46" i="19" s="1"/>
  <c r="E47" i="19"/>
  <c r="J47" i="19" s="1"/>
  <c r="E48" i="19"/>
  <c r="J48" i="19" s="1"/>
  <c r="E49" i="19"/>
  <c r="J49" i="19" s="1"/>
  <c r="E50" i="19"/>
  <c r="J50" i="19" s="1"/>
  <c r="E51" i="19"/>
  <c r="J51" i="19" s="1"/>
  <c r="E52" i="19"/>
  <c r="J52" i="19" s="1"/>
  <c r="E53" i="19"/>
  <c r="J53" i="19" s="1"/>
  <c r="E54" i="19"/>
  <c r="J54" i="19" s="1"/>
  <c r="E55" i="19"/>
  <c r="J55" i="19" s="1"/>
  <c r="E56" i="19"/>
  <c r="J56" i="19" s="1"/>
  <c r="E57" i="19"/>
  <c r="J57" i="19" s="1"/>
  <c r="E58" i="19"/>
  <c r="J58" i="19" s="1"/>
  <c r="E59" i="19"/>
  <c r="J59" i="19" s="1"/>
  <c r="E60" i="19"/>
  <c r="J60" i="19" s="1"/>
  <c r="E61" i="19"/>
  <c r="J61" i="19" s="1"/>
  <c r="E62" i="19"/>
  <c r="J62" i="19" s="1"/>
  <c r="E63" i="19"/>
  <c r="J63" i="19" s="1"/>
  <c r="E64" i="19"/>
  <c r="J64" i="19" s="1"/>
  <c r="E65" i="19"/>
  <c r="J65" i="19" s="1"/>
  <c r="E66" i="19"/>
  <c r="J66" i="19" s="1"/>
  <c r="C66" i="21" s="1"/>
  <c r="AA66" i="21" s="1"/>
  <c r="E67" i="19"/>
  <c r="J67" i="19" s="1"/>
  <c r="E68" i="19"/>
  <c r="J68" i="19" s="1"/>
  <c r="C68" i="21" s="1"/>
  <c r="AA68" i="21" s="1"/>
  <c r="E69" i="19"/>
  <c r="J69" i="19" s="1"/>
  <c r="C69" i="21" s="1"/>
  <c r="AA69" i="21" s="1"/>
  <c r="E70" i="19"/>
  <c r="J70" i="19" s="1"/>
  <c r="C70" i="21" s="1"/>
  <c r="AA70" i="21" s="1"/>
  <c r="E71" i="19"/>
  <c r="J71" i="19" s="1"/>
  <c r="E72" i="19"/>
  <c r="J72" i="19" s="1"/>
  <c r="E73" i="19"/>
  <c r="J73" i="19" s="1"/>
  <c r="C73" i="21" s="1"/>
  <c r="AA73" i="21" s="1"/>
  <c r="E74" i="19"/>
  <c r="J74" i="19" s="1"/>
  <c r="C74" i="21" s="1"/>
  <c r="AA74" i="21" s="1"/>
  <c r="E75" i="19"/>
  <c r="J75" i="19" s="1"/>
  <c r="C75" i="21" s="1"/>
  <c r="AA75" i="21" s="1"/>
  <c r="E76" i="19"/>
  <c r="J76" i="19" s="1"/>
  <c r="C76" i="21" s="1"/>
  <c r="AA76" i="21" s="1"/>
  <c r="E77" i="19"/>
  <c r="J77" i="19" s="1"/>
  <c r="C77" i="21" s="1"/>
  <c r="AA77" i="21" s="1"/>
  <c r="E78" i="19"/>
  <c r="J78" i="19" s="1"/>
  <c r="E79" i="19"/>
  <c r="J79" i="19" s="1"/>
  <c r="C79" i="21" s="1"/>
  <c r="AA79" i="21" s="1"/>
  <c r="E80" i="19"/>
  <c r="J80" i="19" s="1"/>
  <c r="C80" i="21" s="1"/>
  <c r="AA80" i="21" s="1"/>
  <c r="E81" i="19"/>
  <c r="J81" i="19" s="1"/>
  <c r="C81" i="21" s="1"/>
  <c r="AA81" i="21" s="1"/>
  <c r="E82" i="19"/>
  <c r="J82" i="19" s="1"/>
  <c r="C82" i="21" s="1"/>
  <c r="AA82" i="21" s="1"/>
  <c r="E83" i="19"/>
  <c r="J83" i="19" s="1"/>
  <c r="C83" i="21" s="1"/>
  <c r="AA83" i="21" s="1"/>
  <c r="E84" i="19"/>
  <c r="J84" i="19" s="1"/>
  <c r="E85" i="19"/>
  <c r="J85" i="19" s="1"/>
  <c r="C85" i="21" s="1"/>
  <c r="AA85" i="21" s="1"/>
  <c r="E86" i="19"/>
  <c r="J86" i="19" s="1"/>
  <c r="C86" i="21" s="1"/>
  <c r="AA86" i="21" s="1"/>
  <c r="E87" i="19"/>
  <c r="J87" i="19" s="1"/>
  <c r="C87" i="21" s="1"/>
  <c r="AA87" i="21" s="1"/>
  <c r="AE87" i="21" s="1"/>
  <c r="E88" i="19"/>
  <c r="J88" i="19" s="1"/>
  <c r="C88" i="21" s="1"/>
  <c r="AA88" i="21" s="1"/>
  <c r="E89" i="19"/>
  <c r="E90" i="19"/>
  <c r="E91" i="19"/>
  <c r="E92" i="19"/>
  <c r="E93" i="19"/>
  <c r="E94" i="19"/>
  <c r="E95" i="19"/>
  <c r="E96" i="19"/>
  <c r="E97" i="19"/>
  <c r="E98" i="19"/>
  <c r="E99" i="19"/>
  <c r="E100" i="19"/>
  <c r="E101" i="19"/>
  <c r="E102" i="19"/>
  <c r="E103" i="19"/>
  <c r="J103" i="19" s="1"/>
  <c r="C89" i="21" s="1"/>
  <c r="AA89" i="21" s="1"/>
  <c r="E104" i="19"/>
  <c r="J104" i="19" s="1"/>
  <c r="E105" i="19"/>
  <c r="J105" i="19" s="1"/>
  <c r="C91" i="21" s="1"/>
  <c r="AA91" i="21" s="1"/>
  <c r="E106" i="19"/>
  <c r="J106" i="19" s="1"/>
  <c r="C92" i="21" s="1"/>
  <c r="AA92" i="21" s="1"/>
  <c r="E107" i="19"/>
  <c r="J107" i="19" s="1"/>
  <c r="E108" i="19"/>
  <c r="J108" i="19" s="1"/>
  <c r="C94" i="21" s="1"/>
  <c r="AA94" i="21" s="1"/>
  <c r="E109" i="19"/>
  <c r="J109" i="19" s="1"/>
  <c r="E110" i="19"/>
  <c r="J110" i="19" s="1"/>
  <c r="E111" i="19"/>
  <c r="J111" i="19" s="1"/>
  <c r="E112" i="19"/>
  <c r="J112" i="19" s="1"/>
  <c r="E113" i="19"/>
  <c r="J113" i="19" s="1"/>
  <c r="C99" i="21" s="1"/>
  <c r="AA99" i="21" s="1"/>
  <c r="E114" i="19"/>
  <c r="J114" i="19" s="1"/>
  <c r="C100" i="21" s="1"/>
  <c r="AA100" i="21" s="1"/>
  <c r="E115" i="19"/>
  <c r="J115" i="19" s="1"/>
  <c r="E116" i="19"/>
  <c r="J116" i="19" s="1"/>
  <c r="C102" i="21" s="1"/>
  <c r="AA102" i="21" s="1"/>
  <c r="E117" i="19"/>
  <c r="J117" i="19" s="1"/>
  <c r="C103" i="21" s="1"/>
  <c r="AA103" i="21" s="1"/>
  <c r="E118" i="19"/>
  <c r="J118" i="19" s="1"/>
  <c r="E119" i="19"/>
  <c r="J119" i="19" s="1"/>
  <c r="C105" i="21" s="1"/>
  <c r="AA105" i="21" s="1"/>
  <c r="E120" i="19"/>
  <c r="J120" i="19" s="1"/>
  <c r="C106" i="21" s="1"/>
  <c r="AA106" i="21" s="1"/>
  <c r="E121" i="19"/>
  <c r="J121" i="19" s="1"/>
  <c r="C107" i="21" s="1"/>
  <c r="AA107" i="21" s="1"/>
  <c r="E122" i="19"/>
  <c r="J122" i="19" s="1"/>
  <c r="C108" i="21" s="1"/>
  <c r="AA108" i="21" s="1"/>
  <c r="E123" i="19"/>
  <c r="J123" i="19" s="1"/>
  <c r="C109" i="21" s="1"/>
  <c r="AA109" i="21" s="1"/>
  <c r="E124" i="19"/>
  <c r="J124" i="19" s="1"/>
  <c r="C110" i="21" s="1"/>
  <c r="AA110" i="21" s="1"/>
  <c r="E125" i="19"/>
  <c r="J125" i="19" s="1"/>
  <c r="C111" i="21" s="1"/>
  <c r="AA111" i="21" s="1"/>
  <c r="E126" i="19"/>
  <c r="J126" i="19" s="1"/>
  <c r="C112" i="21" s="1"/>
  <c r="AA112" i="21" s="1"/>
  <c r="E127" i="19"/>
  <c r="E128" i="19"/>
  <c r="E129" i="19"/>
  <c r="E130" i="19"/>
  <c r="E131" i="19"/>
  <c r="E132" i="19"/>
  <c r="E133" i="19"/>
  <c r="J133" i="19" s="1"/>
  <c r="C113" i="21" s="1"/>
  <c r="AA113" i="21" s="1"/>
  <c r="E134" i="19"/>
  <c r="J134" i="19" s="1"/>
  <c r="C114" i="21" s="1"/>
  <c r="AA114" i="21" s="1"/>
  <c r="E135" i="19"/>
  <c r="J135" i="19" s="1"/>
  <c r="C115" i="21" s="1"/>
  <c r="AA115" i="21" s="1"/>
  <c r="E136" i="19"/>
  <c r="J136" i="19" s="1"/>
  <c r="C116" i="21" s="1"/>
  <c r="AA116" i="21" s="1"/>
  <c r="E137" i="19"/>
  <c r="J137" i="19" s="1"/>
  <c r="C117" i="21" s="1"/>
  <c r="AA117" i="21" s="1"/>
  <c r="E138" i="19"/>
  <c r="J138" i="19" s="1"/>
  <c r="C118" i="21" s="1"/>
  <c r="AA118" i="21" s="1"/>
  <c r="E139" i="19"/>
  <c r="J139" i="19" s="1"/>
  <c r="C119" i="21" s="1"/>
  <c r="AA119" i="21" s="1"/>
  <c r="E140" i="19"/>
  <c r="J140" i="19" s="1"/>
  <c r="C120" i="21" s="1"/>
  <c r="AA120" i="21" s="1"/>
  <c r="E141" i="19"/>
  <c r="J141" i="19" s="1"/>
  <c r="C121" i="21" s="1"/>
  <c r="AA121" i="21" s="1"/>
  <c r="E142" i="19"/>
  <c r="J142" i="19" s="1"/>
  <c r="E143" i="19"/>
  <c r="J143" i="19" s="1"/>
  <c r="C123" i="21" s="1"/>
  <c r="AA123" i="21" s="1"/>
  <c r="E144" i="19"/>
  <c r="J144" i="19" s="1"/>
  <c r="E145" i="19"/>
  <c r="J145" i="19" s="1"/>
  <c r="E146" i="19"/>
  <c r="J146" i="19" s="1"/>
  <c r="C126" i="21" s="1"/>
  <c r="AA126" i="21" s="1"/>
  <c r="E3" i="19"/>
  <c r="J3" i="19" s="1"/>
  <c r="AE3" i="14" l="1"/>
  <c r="R149" i="14"/>
  <c r="AE40" i="14"/>
  <c r="AB107" i="14"/>
  <c r="AE53" i="14" s="1"/>
  <c r="AE82" i="14"/>
  <c r="AE55" i="14"/>
  <c r="R120" i="14"/>
  <c r="AE41" i="14"/>
  <c r="AE10" i="14"/>
  <c r="AE59" i="14"/>
  <c r="AE35" i="14"/>
  <c r="AE57" i="14"/>
  <c r="AE11" i="14"/>
  <c r="AE14" i="14"/>
  <c r="AE16" i="14"/>
  <c r="AE72" i="14"/>
  <c r="AA91" i="14"/>
  <c r="AB90" i="14"/>
  <c r="AE61" i="14" s="1"/>
  <c r="R16" i="14"/>
  <c r="R138" i="14"/>
  <c r="R139" i="14" s="1"/>
  <c r="R155" i="14"/>
  <c r="R158" i="14"/>
  <c r="R9" i="14"/>
  <c r="R135" i="14"/>
  <c r="R75" i="14"/>
  <c r="R100" i="14"/>
  <c r="R85" i="14"/>
  <c r="R113" i="14"/>
  <c r="R116" i="14"/>
  <c r="R38" i="14"/>
  <c r="R45" i="14"/>
  <c r="R71" i="14"/>
  <c r="R150" i="14"/>
  <c r="R35" i="14"/>
  <c r="R21" i="14"/>
  <c r="R106" i="14"/>
  <c r="R92" i="14"/>
  <c r="M43" i="19"/>
  <c r="W43" i="19" s="1"/>
  <c r="I45" i="16" s="1"/>
  <c r="C124" i="21"/>
  <c r="AA124" i="21" s="1"/>
  <c r="J132" i="19"/>
  <c r="M84" i="19" s="1"/>
  <c r="W84" i="19" s="1"/>
  <c r="I86" i="16" s="1"/>
  <c r="S22" i="21"/>
  <c r="J128" i="19"/>
  <c r="S18" i="21"/>
  <c r="M39" i="19"/>
  <c r="W39" i="19" s="1"/>
  <c r="I41" i="16" s="1"/>
  <c r="C90" i="21"/>
  <c r="AA90" i="21" s="1"/>
  <c r="AE90" i="21" s="1"/>
  <c r="AI39" i="21" s="1"/>
  <c r="M41" i="16" s="1"/>
  <c r="J131" i="19"/>
  <c r="M62" i="19" s="1"/>
  <c r="S21" i="21"/>
  <c r="J127" i="19"/>
  <c r="S17" i="21"/>
  <c r="M86" i="19"/>
  <c r="C101" i="21"/>
  <c r="AA101" i="21" s="1"/>
  <c r="M53" i="19"/>
  <c r="W53" i="19" s="1"/>
  <c r="I55" i="16" s="1"/>
  <c r="C93" i="21"/>
  <c r="AA93" i="21" s="1"/>
  <c r="J91" i="19"/>
  <c r="S5" i="21"/>
  <c r="M44" i="19"/>
  <c r="W44" i="19" s="1"/>
  <c r="I46" i="16" s="1"/>
  <c r="C125" i="21"/>
  <c r="AA125" i="21" s="1"/>
  <c r="J129" i="19"/>
  <c r="S19" i="21"/>
  <c r="M65" i="19"/>
  <c r="W65" i="19" s="1"/>
  <c r="I67" i="16" s="1"/>
  <c r="C95" i="21"/>
  <c r="AA95" i="21" s="1"/>
  <c r="AE95" i="21" s="1"/>
  <c r="AI65" i="21" s="1"/>
  <c r="M67" i="16" s="1"/>
  <c r="J101" i="19"/>
  <c r="S15" i="21"/>
  <c r="J97" i="19"/>
  <c r="S11" i="21"/>
  <c r="J93" i="19"/>
  <c r="S7" i="21"/>
  <c r="J89" i="19"/>
  <c r="M55" i="19" s="1"/>
  <c r="W55" i="19" s="1"/>
  <c r="I57" i="16" s="1"/>
  <c r="S3" i="21"/>
  <c r="U64" i="19"/>
  <c r="AC138" i="21" s="1"/>
  <c r="U62" i="19"/>
  <c r="AC145" i="21" s="1"/>
  <c r="U60" i="19"/>
  <c r="U85" i="19"/>
  <c r="U83" i="19"/>
  <c r="U81" i="19"/>
  <c r="U79" i="19"/>
  <c r="U77" i="19"/>
  <c r="U71" i="19"/>
  <c r="AC88" i="21" s="1"/>
  <c r="U69" i="19"/>
  <c r="AC112" i="21" s="1"/>
  <c r="U15" i="21"/>
  <c r="AA139" i="21" s="1"/>
  <c r="M68" i="19"/>
  <c r="W68" i="19" s="1"/>
  <c r="I70" i="16" s="1"/>
  <c r="C98" i="21"/>
  <c r="AA98" i="21" s="1"/>
  <c r="AE98" i="21" s="1"/>
  <c r="AI68" i="21" s="1"/>
  <c r="M70" i="16" s="1"/>
  <c r="J96" i="19"/>
  <c r="S10" i="21"/>
  <c r="J95" i="19"/>
  <c r="S9" i="21"/>
  <c r="U9" i="21" s="1"/>
  <c r="AA133" i="21" s="1"/>
  <c r="J100" i="19"/>
  <c r="M64" i="19" s="1"/>
  <c r="W64" i="19" s="1"/>
  <c r="I66" i="16" s="1"/>
  <c r="S14" i="21"/>
  <c r="J92" i="19"/>
  <c r="M73" i="19" s="1"/>
  <c r="W73" i="19" s="1"/>
  <c r="I75" i="16" s="1"/>
  <c r="S6" i="21"/>
  <c r="M42" i="19"/>
  <c r="C84" i="21"/>
  <c r="AA84" i="21" s="1"/>
  <c r="M67" i="19"/>
  <c r="W67" i="19" s="1"/>
  <c r="I69" i="16" s="1"/>
  <c r="C97" i="21"/>
  <c r="AA97" i="21" s="1"/>
  <c r="AE97" i="21" s="1"/>
  <c r="AI67" i="21" s="1"/>
  <c r="M69" i="16" s="1"/>
  <c r="J99" i="19"/>
  <c r="M63" i="19" s="1"/>
  <c r="S13" i="21"/>
  <c r="M56" i="19"/>
  <c r="C122" i="21"/>
  <c r="AA122" i="21" s="1"/>
  <c r="J130" i="19"/>
  <c r="S20" i="21"/>
  <c r="M81" i="19"/>
  <c r="W81" i="19" s="1"/>
  <c r="I83" i="16" s="1"/>
  <c r="C104" i="21"/>
  <c r="AA104" i="21" s="1"/>
  <c r="M66" i="19"/>
  <c r="W66" i="19" s="1"/>
  <c r="I68" i="16" s="1"/>
  <c r="C96" i="21"/>
  <c r="AA96" i="21" s="1"/>
  <c r="AE96" i="21" s="1"/>
  <c r="AI66" i="21" s="1"/>
  <c r="M68" i="16" s="1"/>
  <c r="J102" i="19"/>
  <c r="S16" i="21"/>
  <c r="J98" i="19"/>
  <c r="S12" i="21"/>
  <c r="J94" i="19"/>
  <c r="M75" i="19" s="1"/>
  <c r="W75" i="19" s="1"/>
  <c r="I77" i="16" s="1"/>
  <c r="S8" i="21"/>
  <c r="J90" i="19"/>
  <c r="S4" i="21"/>
  <c r="U80" i="19"/>
  <c r="AC72" i="21" s="1"/>
  <c r="U58" i="19"/>
  <c r="AC4" i="21" s="1"/>
  <c r="U56" i="19"/>
  <c r="U54" i="19"/>
  <c r="U52" i="19"/>
  <c r="AC12" i="21" s="1"/>
  <c r="U48" i="19"/>
  <c r="U46" i="19"/>
  <c r="U44" i="19"/>
  <c r="U42" i="19"/>
  <c r="AC84" i="21" s="1"/>
  <c r="U40" i="19"/>
  <c r="AC69" i="21" s="1"/>
  <c r="U38" i="19"/>
  <c r="AC42" i="21" s="1"/>
  <c r="U36" i="19"/>
  <c r="AC67" i="21" s="1"/>
  <c r="U34" i="19"/>
  <c r="U32" i="19"/>
  <c r="U30" i="19"/>
  <c r="AC61" i="21" s="1"/>
  <c r="U28" i="19"/>
  <c r="AC59" i="21" s="1"/>
  <c r="U26" i="19"/>
  <c r="AC57" i="21" s="1"/>
  <c r="AD57" i="21" s="1"/>
  <c r="U24" i="19"/>
  <c r="AC55" i="21" s="1"/>
  <c r="U22" i="19"/>
  <c r="AC53" i="21" s="1"/>
  <c r="U18" i="19"/>
  <c r="AC119" i="21" s="1"/>
  <c r="AE119" i="21" s="1"/>
  <c r="AC144" i="21"/>
  <c r="AC136" i="21"/>
  <c r="AC128" i="21"/>
  <c r="AC124" i="21"/>
  <c r="AC125" i="21"/>
  <c r="U74" i="19"/>
  <c r="AC131" i="21" s="1"/>
  <c r="AC139" i="21"/>
  <c r="AC117" i="21"/>
  <c r="U73" i="19"/>
  <c r="M80" i="19"/>
  <c r="W80" i="19" s="1"/>
  <c r="I82" i="16" s="1"/>
  <c r="C72" i="21"/>
  <c r="AA72" i="21" s="1"/>
  <c r="U76" i="19"/>
  <c r="AC133" i="21" s="1"/>
  <c r="AC113" i="21"/>
  <c r="U75" i="19"/>
  <c r="AC140" i="21" s="1"/>
  <c r="AD119" i="21"/>
  <c r="AF119" i="21"/>
  <c r="U20" i="19"/>
  <c r="AC51" i="21" s="1"/>
  <c r="AF51" i="21" s="1"/>
  <c r="U21" i="19"/>
  <c r="AC52" i="21" s="1"/>
  <c r="AF52" i="21" s="1"/>
  <c r="AC110" i="21"/>
  <c r="U14" i="19"/>
  <c r="AC31" i="21" s="1"/>
  <c r="U12" i="19"/>
  <c r="U10" i="19"/>
  <c r="AC18" i="21" s="1"/>
  <c r="U8" i="19"/>
  <c r="U4" i="19"/>
  <c r="AC37" i="21" s="1"/>
  <c r="AE37" i="21" s="1"/>
  <c r="M17" i="19"/>
  <c r="W17" i="19" s="1"/>
  <c r="I19" i="16" s="1"/>
  <c r="W63" i="19"/>
  <c r="I65" i="16" s="1"/>
  <c r="M58" i="19"/>
  <c r="W62" i="19"/>
  <c r="I64" i="16" s="1"/>
  <c r="M16" i="19"/>
  <c r="W16" i="19" s="1"/>
  <c r="I18" i="16" s="1"/>
  <c r="M32" i="19"/>
  <c r="W32" i="19" s="1"/>
  <c r="I34" i="16" s="1"/>
  <c r="C63" i="21"/>
  <c r="AA63" i="21" s="1"/>
  <c r="M31" i="19"/>
  <c r="W31" i="19" s="1"/>
  <c r="I33" i="16" s="1"/>
  <c r="C62" i="21"/>
  <c r="AA62" i="21" s="1"/>
  <c r="U3" i="19"/>
  <c r="AC45" i="21" s="1"/>
  <c r="M30" i="19"/>
  <c r="W30" i="19" s="1"/>
  <c r="I32" i="16" s="1"/>
  <c r="C61" i="21"/>
  <c r="AA61" i="21" s="1"/>
  <c r="M33" i="19"/>
  <c r="W33" i="19" s="1"/>
  <c r="I35" i="16" s="1"/>
  <c r="C64" i="21"/>
  <c r="AA64" i="21" s="1"/>
  <c r="M25" i="19"/>
  <c r="W25" i="19" s="1"/>
  <c r="I27" i="16" s="1"/>
  <c r="C56" i="21"/>
  <c r="AA56" i="21" s="1"/>
  <c r="U16" i="19"/>
  <c r="AC36" i="21" s="1"/>
  <c r="AC120" i="21"/>
  <c r="AC105" i="21"/>
  <c r="AC104" i="21"/>
  <c r="AC101" i="21"/>
  <c r="W86" i="19"/>
  <c r="I88" i="16" s="1"/>
  <c r="AC100" i="21"/>
  <c r="AC129" i="21"/>
  <c r="AC99" i="21"/>
  <c r="M36" i="19"/>
  <c r="W36" i="19" s="1"/>
  <c r="I38" i="16" s="1"/>
  <c r="C67" i="21"/>
  <c r="AA67" i="21" s="1"/>
  <c r="M34" i="19"/>
  <c r="W34" i="19" s="1"/>
  <c r="I36" i="16" s="1"/>
  <c r="C65" i="21"/>
  <c r="AA65" i="21" s="1"/>
  <c r="AC93" i="21"/>
  <c r="M22" i="19"/>
  <c r="W22" i="19" s="1"/>
  <c r="I24" i="16" s="1"/>
  <c r="C53" i="21"/>
  <c r="AA53" i="21" s="1"/>
  <c r="AC116" i="21"/>
  <c r="M79" i="19"/>
  <c r="W79" i="19" s="1"/>
  <c r="I81" i="16" s="1"/>
  <c r="C71" i="21"/>
  <c r="AA71" i="21" s="1"/>
  <c r="W42" i="19"/>
  <c r="I44" i="16" s="1"/>
  <c r="AD28" i="21"/>
  <c r="AF28" i="21"/>
  <c r="M8" i="19"/>
  <c r="W8" i="19" s="1"/>
  <c r="I10" i="16" s="1"/>
  <c r="C49" i="21"/>
  <c r="AA49" i="21" s="1"/>
  <c r="AD78" i="21"/>
  <c r="AF78" i="21"/>
  <c r="M20" i="19"/>
  <c r="C51" i="21"/>
  <c r="AA51" i="21" s="1"/>
  <c r="AE51" i="21" s="1"/>
  <c r="AI20" i="21" s="1"/>
  <c r="M22" i="16" s="1"/>
  <c r="AC121" i="21"/>
  <c r="AC73" i="21"/>
  <c r="AC71" i="21"/>
  <c r="AC126" i="21"/>
  <c r="AC70" i="21"/>
  <c r="M51" i="19"/>
  <c r="W51" i="19" s="1"/>
  <c r="I53" i="16" s="1"/>
  <c r="C78" i="21"/>
  <c r="AA78" i="21" s="1"/>
  <c r="AE78" i="21" s="1"/>
  <c r="AI51" i="21" s="1"/>
  <c r="M53" i="16" s="1"/>
  <c r="AC82" i="21"/>
  <c r="M12" i="19"/>
  <c r="W12" i="19" s="1"/>
  <c r="I14" i="16" s="1"/>
  <c r="C40" i="21"/>
  <c r="AA40" i="21" s="1"/>
  <c r="AC65" i="21"/>
  <c r="AC63" i="21"/>
  <c r="AC64" i="21"/>
  <c r="M15" i="19"/>
  <c r="W15" i="19" s="1"/>
  <c r="I17" i="16" s="1"/>
  <c r="C32" i="21"/>
  <c r="AA32" i="21" s="1"/>
  <c r="AF62" i="21"/>
  <c r="AD62" i="21"/>
  <c r="AE62" i="21"/>
  <c r="AI31" i="21" s="1"/>
  <c r="M33" i="16" s="1"/>
  <c r="AF57" i="21"/>
  <c r="AD60" i="21"/>
  <c r="AF60" i="21"/>
  <c r="AD58" i="21"/>
  <c r="AF58" i="21"/>
  <c r="AC56" i="21"/>
  <c r="AF59" i="21"/>
  <c r="AD59" i="21"/>
  <c r="M50" i="19"/>
  <c r="C29" i="21"/>
  <c r="AA29" i="21" s="1"/>
  <c r="M49" i="19"/>
  <c r="W49" i="19" s="1"/>
  <c r="I51" i="16" s="1"/>
  <c r="C28" i="21"/>
  <c r="AA28" i="21" s="1"/>
  <c r="AE28" i="21" s="1"/>
  <c r="AI49" i="21" s="1"/>
  <c r="M51" i="16" s="1"/>
  <c r="AF54" i="21"/>
  <c r="AD54" i="21"/>
  <c r="AD52" i="21"/>
  <c r="AD55" i="21"/>
  <c r="AF55" i="21"/>
  <c r="M19" i="19"/>
  <c r="W19" i="19" s="1"/>
  <c r="I21" i="16" s="1"/>
  <c r="C24" i="21"/>
  <c r="AA24" i="21" s="1"/>
  <c r="M13" i="19"/>
  <c r="W13" i="19" s="1"/>
  <c r="I15" i="16" s="1"/>
  <c r="C20" i="21"/>
  <c r="AA20" i="21" s="1"/>
  <c r="AD48" i="21"/>
  <c r="AF48" i="21"/>
  <c r="AD50" i="21"/>
  <c r="AF50" i="21"/>
  <c r="AC49" i="21"/>
  <c r="M46" i="19"/>
  <c r="W46" i="19" s="1"/>
  <c r="I48" i="16" s="1"/>
  <c r="C8" i="21"/>
  <c r="AA8" i="21" s="1"/>
  <c r="M45" i="19"/>
  <c r="W45" i="19" s="1"/>
  <c r="I47" i="16" s="1"/>
  <c r="C6" i="21"/>
  <c r="AA6" i="21" s="1"/>
  <c r="M47" i="19"/>
  <c r="W47" i="19" s="1"/>
  <c r="I49" i="16" s="1"/>
  <c r="C9" i="21"/>
  <c r="AA9" i="21" s="1"/>
  <c r="AF46" i="21"/>
  <c r="AD46" i="21"/>
  <c r="AC80" i="21"/>
  <c r="C3" i="21"/>
  <c r="AA3" i="21" s="1"/>
  <c r="AC44" i="21"/>
  <c r="AC109" i="21"/>
  <c r="AC41" i="21"/>
  <c r="AE41" i="21" s="1"/>
  <c r="AC40" i="21"/>
  <c r="AC81" i="21"/>
  <c r="AC32" i="21"/>
  <c r="AC30" i="21"/>
  <c r="U50" i="19"/>
  <c r="AC29" i="21" s="1"/>
  <c r="M9" i="19"/>
  <c r="W9" i="19" s="1"/>
  <c r="I11" i="16" s="1"/>
  <c r="C50" i="21"/>
  <c r="AA50" i="21" s="1"/>
  <c r="AE50" i="21" s="1"/>
  <c r="AI9" i="21" s="1"/>
  <c r="M11" i="16" s="1"/>
  <c r="AC123" i="21"/>
  <c r="AC26" i="21"/>
  <c r="AC141" i="21"/>
  <c r="AC27" i="21"/>
  <c r="AC135" i="21"/>
  <c r="AC25" i="21"/>
  <c r="AC127" i="21"/>
  <c r="AC74" i="21"/>
  <c r="M24" i="19"/>
  <c r="W24" i="19" s="1"/>
  <c r="I26" i="16" s="1"/>
  <c r="C55" i="21"/>
  <c r="AA55" i="21" s="1"/>
  <c r="AE55" i="21" s="1"/>
  <c r="AI24" i="21" s="1"/>
  <c r="M26" i="16" s="1"/>
  <c r="AC24" i="21"/>
  <c r="AC35" i="21"/>
  <c r="AE35" i="21" s="1"/>
  <c r="AC77" i="21"/>
  <c r="AC43" i="21"/>
  <c r="AC68" i="21"/>
  <c r="AC22" i="21"/>
  <c r="AC66" i="21"/>
  <c r="AC21" i="21"/>
  <c r="AC20" i="21"/>
  <c r="AC107" i="21"/>
  <c r="AC85" i="21"/>
  <c r="AC39" i="21"/>
  <c r="AC19" i="21"/>
  <c r="AC38" i="21"/>
  <c r="M29" i="19"/>
  <c r="W29" i="19" s="1"/>
  <c r="I31" i="16" s="1"/>
  <c r="C60" i="21"/>
  <c r="AA60" i="21" s="1"/>
  <c r="AE60" i="21" s="1"/>
  <c r="AI29" i="21" s="1"/>
  <c r="M31" i="16" s="1"/>
  <c r="AC142" i="21"/>
  <c r="AC106" i="21"/>
  <c r="AC103" i="21"/>
  <c r="AC16" i="21"/>
  <c r="M28" i="19"/>
  <c r="W28" i="19" s="1"/>
  <c r="I30" i="16" s="1"/>
  <c r="C59" i="21"/>
  <c r="AA59" i="21" s="1"/>
  <c r="AE59" i="21" s="1"/>
  <c r="AI28" i="21" s="1"/>
  <c r="M30" i="16" s="1"/>
  <c r="AC114" i="21"/>
  <c r="AC102" i="21"/>
  <c r="AC15" i="21"/>
  <c r="M26" i="19"/>
  <c r="C57" i="21"/>
  <c r="AA57" i="21" s="1"/>
  <c r="AC83" i="21"/>
  <c r="AC33" i="21"/>
  <c r="AC14" i="21"/>
  <c r="AC89" i="21"/>
  <c r="AC94" i="21"/>
  <c r="AC13" i="21"/>
  <c r="M23" i="19"/>
  <c r="W23" i="19" s="1"/>
  <c r="I25" i="16" s="1"/>
  <c r="C54" i="21"/>
  <c r="AA54" i="21" s="1"/>
  <c r="AE54" i="21" s="1"/>
  <c r="AI23" i="21" s="1"/>
  <c r="M25" i="16" s="1"/>
  <c r="AC92" i="21"/>
  <c r="AC79" i="21"/>
  <c r="M21" i="19"/>
  <c r="W21" i="19" s="1"/>
  <c r="I23" i="16" s="1"/>
  <c r="C52" i="21"/>
  <c r="AA52" i="21" s="1"/>
  <c r="AC134" i="21"/>
  <c r="AC11" i="21"/>
  <c r="AC111" i="21"/>
  <c r="AC76" i="21"/>
  <c r="AC34" i="21"/>
  <c r="AC91" i="21"/>
  <c r="AC10" i="21"/>
  <c r="M7" i="19"/>
  <c r="W7" i="19" s="1"/>
  <c r="I9" i="16" s="1"/>
  <c r="C48" i="21"/>
  <c r="AA48" i="21" s="1"/>
  <c r="AE48" i="21" s="1"/>
  <c r="AI7" i="21" s="1"/>
  <c r="M9" i="16" s="1"/>
  <c r="AC9" i="21"/>
  <c r="M6" i="19"/>
  <c r="W6" i="19" s="1"/>
  <c r="I8" i="16" s="1"/>
  <c r="C47" i="21"/>
  <c r="AA47" i="21" s="1"/>
  <c r="AE47" i="21" s="1"/>
  <c r="AI6" i="21" s="1"/>
  <c r="M8" i="16" s="1"/>
  <c r="AC8" i="21"/>
  <c r="M5" i="19"/>
  <c r="W5" i="19" s="1"/>
  <c r="I7" i="16" s="1"/>
  <c r="C46" i="21"/>
  <c r="AA46" i="21" s="1"/>
  <c r="AE46" i="21" s="1"/>
  <c r="AI5" i="21" s="1"/>
  <c r="M7" i="16" s="1"/>
  <c r="AC7" i="21"/>
  <c r="AC6" i="21"/>
  <c r="AC5" i="21"/>
  <c r="AC115" i="21"/>
  <c r="AC75" i="21"/>
  <c r="M27" i="19"/>
  <c r="W27" i="19" s="1"/>
  <c r="I29" i="16" s="1"/>
  <c r="C58" i="21"/>
  <c r="AA58" i="21" s="1"/>
  <c r="AE58" i="21" s="1"/>
  <c r="AI27" i="21" s="1"/>
  <c r="M29" i="16" s="1"/>
  <c r="AC132" i="21"/>
  <c r="R4" i="20"/>
  <c r="R5" i="20" s="1"/>
  <c r="R12" i="20"/>
  <c r="AD12" i="20" s="1"/>
  <c r="R18" i="20"/>
  <c r="AD17" i="20"/>
  <c r="AJ17" i="20" s="1"/>
  <c r="R22" i="20"/>
  <c r="AD21" i="20"/>
  <c r="AJ21" i="20" s="1"/>
  <c r="W21" i="20"/>
  <c r="AG21" i="20" s="1"/>
  <c r="W17" i="20"/>
  <c r="AG17" i="20" s="1"/>
  <c r="AP17" i="20" s="1"/>
  <c r="AA21" i="20"/>
  <c r="AI21" i="20" s="1"/>
  <c r="S4" i="20"/>
  <c r="S5" i="20" s="1"/>
  <c r="S12" i="20"/>
  <c r="AE12" i="20" s="1"/>
  <c r="S18" i="20"/>
  <c r="AI17" i="20"/>
  <c r="AR17" i="20" s="1"/>
  <c r="AE17" i="20"/>
  <c r="AK17" i="20" s="1"/>
  <c r="AT17" i="20" s="1"/>
  <c r="S22" i="20"/>
  <c r="AK21" i="20"/>
  <c r="V21" i="20"/>
  <c r="AF21" i="20" s="1"/>
  <c r="V17" i="20"/>
  <c r="AF17" i="20" s="1"/>
  <c r="Z21" i="20"/>
  <c r="AH21" i="20" s="1"/>
  <c r="Z17" i="20"/>
  <c r="AH17" i="20" s="1"/>
  <c r="M45" i="20"/>
  <c r="M86" i="20"/>
  <c r="M112" i="20"/>
  <c r="M125" i="20"/>
  <c r="N45" i="20"/>
  <c r="BG45" i="20" s="1"/>
  <c r="BK6" i="20" s="1"/>
  <c r="L8" i="16" s="1"/>
  <c r="N86" i="20"/>
  <c r="BG86" i="20" s="1"/>
  <c r="N112" i="20"/>
  <c r="BG112" i="20" s="1"/>
  <c r="N125" i="20"/>
  <c r="BG125" i="20" s="1"/>
  <c r="BK18" i="20" s="1"/>
  <c r="L20" i="16" s="1"/>
  <c r="V3" i="20"/>
  <c r="AF3" i="20" s="1"/>
  <c r="Z3" i="20"/>
  <c r="AH3" i="20" s="1"/>
  <c r="AD3" i="20"/>
  <c r="AJ3" i="20" s="1"/>
  <c r="V11" i="20"/>
  <c r="AF11" i="20" s="1"/>
  <c r="Z11" i="20"/>
  <c r="AH11" i="20" s="1"/>
  <c r="AD11" i="20"/>
  <c r="AJ11" i="20" s="1"/>
  <c r="W3" i="20"/>
  <c r="AG3" i="20" s="1"/>
  <c r="AA3" i="20"/>
  <c r="AI3" i="20" s="1"/>
  <c r="AE3" i="20"/>
  <c r="AK3" i="20" s="1"/>
  <c r="W11" i="20"/>
  <c r="AG11" i="20" s="1"/>
  <c r="AA11" i="20"/>
  <c r="AI11" i="20" s="1"/>
  <c r="AE11" i="20"/>
  <c r="AK11" i="20" s="1"/>
  <c r="M82" i="20"/>
  <c r="N82" i="20" s="1"/>
  <c r="BG82" i="20" s="1"/>
  <c r="M8" i="20"/>
  <c r="N8" i="20" s="1"/>
  <c r="BG8" i="20" s="1"/>
  <c r="BK46" i="20" s="1"/>
  <c r="L48" i="16" s="1"/>
  <c r="M18" i="20"/>
  <c r="N18" i="20" s="1"/>
  <c r="BG18" i="20" s="1"/>
  <c r="M36" i="20"/>
  <c r="N36" i="20" s="1"/>
  <c r="BG36" i="20" s="1"/>
  <c r="M38" i="20"/>
  <c r="N38" i="20" s="1"/>
  <c r="BG38" i="20" s="1"/>
  <c r="J114" i="20"/>
  <c r="L114" i="20" s="1"/>
  <c r="J68" i="20"/>
  <c r="L68" i="20" s="1"/>
  <c r="J43" i="20"/>
  <c r="L43" i="20" s="1"/>
  <c r="M18" i="19"/>
  <c r="W18" i="19" s="1"/>
  <c r="I20" i="16" s="1"/>
  <c r="M85" i="19"/>
  <c r="W85" i="19" s="1"/>
  <c r="I87" i="16" s="1"/>
  <c r="M38" i="19"/>
  <c r="W38" i="19" s="1"/>
  <c r="I40" i="16" s="1"/>
  <c r="M74" i="19"/>
  <c r="W74" i="19" s="1"/>
  <c r="I76" i="16" s="1"/>
  <c r="M82" i="19"/>
  <c r="W82" i="19" s="1"/>
  <c r="I84" i="16" s="1"/>
  <c r="M59" i="19"/>
  <c r="W59" i="19" s="1"/>
  <c r="I61" i="16" s="1"/>
  <c r="M69" i="19"/>
  <c r="W69" i="19" s="1"/>
  <c r="I71" i="16" s="1"/>
  <c r="M70" i="19"/>
  <c r="W70" i="19" s="1"/>
  <c r="I72" i="16" s="1"/>
  <c r="M83" i="19"/>
  <c r="M40" i="19"/>
  <c r="W40" i="19" s="1"/>
  <c r="I42" i="16" s="1"/>
  <c r="M3" i="19"/>
  <c r="M4" i="19"/>
  <c r="W4" i="19" s="1"/>
  <c r="I6" i="16" s="1"/>
  <c r="M78" i="19"/>
  <c r="W78" i="19" s="1"/>
  <c r="I80" i="16" s="1"/>
  <c r="M77" i="19"/>
  <c r="W77" i="19" s="1"/>
  <c r="I79" i="16" s="1"/>
  <c r="M14" i="19"/>
  <c r="W14" i="19" s="1"/>
  <c r="I16" i="16" s="1"/>
  <c r="M76" i="19"/>
  <c r="W76" i="19" s="1"/>
  <c r="I78" i="16" s="1"/>
  <c r="M71" i="19"/>
  <c r="W71" i="19" s="1"/>
  <c r="I73" i="16" s="1"/>
  <c r="M72" i="19"/>
  <c r="W72" i="19" s="1"/>
  <c r="I74" i="16" s="1"/>
  <c r="M37" i="19"/>
  <c r="W37" i="19" s="1"/>
  <c r="I39" i="16" s="1"/>
  <c r="M35" i="19"/>
  <c r="W35" i="19" s="1"/>
  <c r="I37" i="16" s="1"/>
  <c r="M57" i="19"/>
  <c r="W57" i="19" s="1"/>
  <c r="I59" i="16" s="1"/>
  <c r="M60" i="19"/>
  <c r="W60" i="19" s="1"/>
  <c r="I62" i="16" s="1"/>
  <c r="M61" i="19"/>
  <c r="W61" i="19" s="1"/>
  <c r="I63" i="16" s="1"/>
  <c r="M52" i="19"/>
  <c r="W52" i="19" s="1"/>
  <c r="I54" i="16" s="1"/>
  <c r="M54" i="19"/>
  <c r="W54" i="19" s="1"/>
  <c r="I56" i="16" s="1"/>
  <c r="M48" i="19"/>
  <c r="W48" i="19" s="1"/>
  <c r="I50" i="16" s="1"/>
  <c r="M41" i="19"/>
  <c r="W41" i="19" s="1"/>
  <c r="I43" i="16" s="1"/>
  <c r="M10" i="19"/>
  <c r="M11" i="19"/>
  <c r="W11" i="19" s="1"/>
  <c r="I13" i="16" s="1"/>
  <c r="AJ50" i="18"/>
  <c r="AK50" i="18"/>
  <c r="AJ83" i="18"/>
  <c r="AK83" i="18"/>
  <c r="AH24" i="18"/>
  <c r="J54" i="20" s="1"/>
  <c r="L54" i="20" s="1"/>
  <c r="AH53" i="18"/>
  <c r="J97" i="20" s="1"/>
  <c r="L97" i="20" s="1"/>
  <c r="AH55" i="18"/>
  <c r="AH56" i="18"/>
  <c r="AH57" i="18"/>
  <c r="AH59" i="18"/>
  <c r="AH60" i="18"/>
  <c r="AH61" i="18"/>
  <c r="AH62" i="18"/>
  <c r="AN26" i="20" s="1"/>
  <c r="AH70" i="18"/>
  <c r="AH74" i="18"/>
  <c r="AH75" i="18"/>
  <c r="AH85" i="18"/>
  <c r="AC4" i="18"/>
  <c r="AC5" i="18"/>
  <c r="AC6" i="18"/>
  <c r="AC7" i="18"/>
  <c r="AC8" i="18"/>
  <c r="AC9" i="18"/>
  <c r="AC10" i="18"/>
  <c r="AC11" i="18"/>
  <c r="AC12" i="18"/>
  <c r="AC13" i="18"/>
  <c r="AC14" i="18"/>
  <c r="AC15" i="18"/>
  <c r="AC16" i="18"/>
  <c r="AC17" i="18"/>
  <c r="AC18" i="18"/>
  <c r="AC19" i="18"/>
  <c r="AC20" i="18"/>
  <c r="AC21" i="18"/>
  <c r="AC22" i="18"/>
  <c r="AC23" i="18"/>
  <c r="AC24" i="18"/>
  <c r="AC25" i="18"/>
  <c r="AC26" i="18"/>
  <c r="AC27" i="18"/>
  <c r="AC28" i="18"/>
  <c r="AD28" i="18"/>
  <c r="AC29" i="18"/>
  <c r="AC30" i="18"/>
  <c r="AC31" i="18"/>
  <c r="AC32" i="18"/>
  <c r="AC33" i="18"/>
  <c r="AC34" i="18"/>
  <c r="AD34" i="18"/>
  <c r="AC35" i="18"/>
  <c r="AC36" i="18"/>
  <c r="AC37" i="18"/>
  <c r="AC38" i="18"/>
  <c r="AC39" i="18"/>
  <c r="AD39" i="18"/>
  <c r="AC40" i="18"/>
  <c r="AD40" i="18"/>
  <c r="AC41" i="18"/>
  <c r="AC42" i="18"/>
  <c r="AC43" i="18"/>
  <c r="AD43" i="18"/>
  <c r="AC44" i="18"/>
  <c r="AC45" i="18"/>
  <c r="AC46" i="18"/>
  <c r="AC47" i="18"/>
  <c r="AC48" i="18"/>
  <c r="AC49" i="18"/>
  <c r="AC50" i="18"/>
  <c r="AC51" i="18"/>
  <c r="AC52" i="18"/>
  <c r="AC53" i="18"/>
  <c r="AC54" i="18"/>
  <c r="AC55" i="18"/>
  <c r="AC56" i="18"/>
  <c r="AC57" i="18"/>
  <c r="AC58" i="18"/>
  <c r="AC59" i="18"/>
  <c r="AD59" i="18"/>
  <c r="AC60" i="18"/>
  <c r="AC61" i="18"/>
  <c r="AC62" i="18"/>
  <c r="AC63" i="18"/>
  <c r="AC64" i="18"/>
  <c r="AC65" i="18"/>
  <c r="AC66" i="18"/>
  <c r="AC67" i="18"/>
  <c r="AC68" i="18"/>
  <c r="AC69" i="18"/>
  <c r="AC70" i="18"/>
  <c r="AC71" i="18"/>
  <c r="AC72" i="18"/>
  <c r="AC73" i="18"/>
  <c r="AC74" i="18"/>
  <c r="AC75" i="18"/>
  <c r="AC76" i="18"/>
  <c r="AC77" i="18"/>
  <c r="AC78" i="18"/>
  <c r="AC79" i="18"/>
  <c r="AC80" i="18"/>
  <c r="AC81" i="18"/>
  <c r="AC82" i="18"/>
  <c r="AC83" i="18"/>
  <c r="AC84" i="18"/>
  <c r="AC85" i="18"/>
  <c r="AC86" i="18"/>
  <c r="AD3" i="18"/>
  <c r="AC3" i="18"/>
  <c r="AD65" i="18"/>
  <c r="AE65" i="18" s="1"/>
  <c r="I101" i="20" s="1"/>
  <c r="K101" i="20" s="1"/>
  <c r="M101" i="20" s="1"/>
  <c r="N101" i="20" s="1"/>
  <c r="BG101" i="20" s="1"/>
  <c r="BK65" i="20" s="1"/>
  <c r="L67" i="16" s="1"/>
  <c r="AD66" i="18"/>
  <c r="AE66" i="18" s="1"/>
  <c r="I102" i="20" s="1"/>
  <c r="K102" i="20" s="1"/>
  <c r="M102" i="20" s="1"/>
  <c r="N102" i="20" s="1"/>
  <c r="BG102" i="20" s="1"/>
  <c r="BK66" i="20" s="1"/>
  <c r="L68" i="16" s="1"/>
  <c r="AD67" i="18"/>
  <c r="AE67" i="18" s="1"/>
  <c r="AD68" i="18"/>
  <c r="AE68" i="18" s="1"/>
  <c r="Z69" i="18"/>
  <c r="AD69" i="18" s="1"/>
  <c r="AE69" i="18" s="1"/>
  <c r="Z70" i="18"/>
  <c r="AD70" i="18" s="1"/>
  <c r="Z71" i="18"/>
  <c r="AD71" i="18" s="1"/>
  <c r="AE71" i="18" s="1"/>
  <c r="AM17" i="20" s="1"/>
  <c r="Z72" i="18"/>
  <c r="AD72" i="18" s="1"/>
  <c r="AE72" i="18" s="1"/>
  <c r="AM18" i="20" s="1"/>
  <c r="Z73" i="18"/>
  <c r="AD73" i="18" s="1"/>
  <c r="AE73" i="18" s="1"/>
  <c r="AM6" i="20" s="1"/>
  <c r="Z74" i="18"/>
  <c r="AD74" i="18" s="1"/>
  <c r="AE74" i="18" s="1"/>
  <c r="Z75" i="18"/>
  <c r="AD75" i="18" s="1"/>
  <c r="AE75" i="18" s="1"/>
  <c r="Z76" i="18"/>
  <c r="AD76" i="18" s="1"/>
  <c r="AE76" i="18" s="1"/>
  <c r="Z77" i="18"/>
  <c r="AD77" i="18" s="1"/>
  <c r="Z78" i="18"/>
  <c r="AD78" i="18" s="1"/>
  <c r="Z79" i="18"/>
  <c r="AD79" i="18" s="1"/>
  <c r="Z80" i="18"/>
  <c r="AD80" i="18" s="1"/>
  <c r="AE80" i="18" s="1"/>
  <c r="Z81" i="18"/>
  <c r="AD81" i="18" s="1"/>
  <c r="AE81" i="18" s="1"/>
  <c r="Z82" i="18"/>
  <c r="AD82" i="18" s="1"/>
  <c r="Z83" i="18"/>
  <c r="AD83" i="18" s="1"/>
  <c r="Z84" i="18"/>
  <c r="AD84" i="18" s="1"/>
  <c r="AE84" i="18" s="1"/>
  <c r="AM27" i="20" s="1"/>
  <c r="Z85" i="18"/>
  <c r="AD85" i="18" s="1"/>
  <c r="AE85" i="18" s="1"/>
  <c r="Z86" i="18"/>
  <c r="AD86" i="18" s="1"/>
  <c r="AE86" i="18" s="1"/>
  <c r="I107" i="20" s="1"/>
  <c r="K107" i="20" s="1"/>
  <c r="M107" i="20" s="1"/>
  <c r="N107" i="20" s="1"/>
  <c r="BG107" i="20" s="1"/>
  <c r="BK86" i="20" s="1"/>
  <c r="L88" i="16" s="1"/>
  <c r="Z5" i="18"/>
  <c r="AD5" i="18" s="1"/>
  <c r="AE5" i="18" s="1"/>
  <c r="I44" i="20" s="1"/>
  <c r="K44" i="20" s="1"/>
  <c r="M44" i="20" s="1"/>
  <c r="N44" i="20" s="1"/>
  <c r="BG44" i="20" s="1"/>
  <c r="BK5" i="20" s="1"/>
  <c r="L7" i="16" s="1"/>
  <c r="Z6" i="18"/>
  <c r="AD6" i="18" s="1"/>
  <c r="Z7" i="18"/>
  <c r="AD7" i="18" s="1"/>
  <c r="Z8" i="18"/>
  <c r="AD8" i="18" s="1"/>
  <c r="Z9" i="18"/>
  <c r="AD9" i="18" s="1"/>
  <c r="Z10" i="18"/>
  <c r="AD10" i="18" s="1"/>
  <c r="AE10" i="18" s="1"/>
  <c r="Z11" i="18"/>
  <c r="AD11" i="18" s="1"/>
  <c r="Z12" i="18"/>
  <c r="AD12" i="18" s="1"/>
  <c r="AE12" i="18" s="1"/>
  <c r="I39" i="20" s="1"/>
  <c r="K39" i="20" s="1"/>
  <c r="M39" i="20" s="1"/>
  <c r="N39" i="20" s="1"/>
  <c r="BG39" i="20" s="1"/>
  <c r="BK12" i="20" s="1"/>
  <c r="L14" i="16" s="1"/>
  <c r="Z13" i="18"/>
  <c r="AD13" i="18" s="1"/>
  <c r="AE13" i="18" s="1"/>
  <c r="I19" i="20" s="1"/>
  <c r="K19" i="20" s="1"/>
  <c r="M19" i="20" s="1"/>
  <c r="N19" i="20" s="1"/>
  <c r="BG19" i="20" s="1"/>
  <c r="BK13" i="20" s="1"/>
  <c r="L15" i="16" s="1"/>
  <c r="Z14" i="18"/>
  <c r="AD14" i="18" s="1"/>
  <c r="AE14" i="18" s="1"/>
  <c r="Z15" i="18"/>
  <c r="AD15" i="18" s="1"/>
  <c r="AE15" i="18" s="1"/>
  <c r="Z16" i="18"/>
  <c r="AD16" i="18" s="1"/>
  <c r="Z17" i="18"/>
  <c r="AD17" i="18" s="1"/>
  <c r="Z18" i="18"/>
  <c r="AD18" i="18" s="1"/>
  <c r="Z19" i="18"/>
  <c r="AD19" i="18" s="1"/>
  <c r="Z20" i="18"/>
  <c r="AD20" i="18" s="1"/>
  <c r="AE20" i="18" s="1"/>
  <c r="I50" i="20" s="1"/>
  <c r="K50" i="20" s="1"/>
  <c r="M50" i="20" s="1"/>
  <c r="N50" i="20" s="1"/>
  <c r="BG50" i="20" s="1"/>
  <c r="BK20" i="20" s="1"/>
  <c r="L22" i="16" s="1"/>
  <c r="Z21" i="18"/>
  <c r="AD21" i="18" s="1"/>
  <c r="AE21" i="18" s="1"/>
  <c r="I51" i="20" s="1"/>
  <c r="K51" i="20" s="1"/>
  <c r="M51" i="20" s="1"/>
  <c r="N51" i="20" s="1"/>
  <c r="BG51" i="20" s="1"/>
  <c r="BK21" i="20" s="1"/>
  <c r="L23" i="16" s="1"/>
  <c r="Z22" i="18"/>
  <c r="AD22" i="18" s="1"/>
  <c r="AE22" i="18" s="1"/>
  <c r="I52" i="20" s="1"/>
  <c r="K52" i="20" s="1"/>
  <c r="M52" i="20" s="1"/>
  <c r="N52" i="20" s="1"/>
  <c r="BG52" i="20" s="1"/>
  <c r="BK22" i="20" s="1"/>
  <c r="L24" i="16" s="1"/>
  <c r="Z23" i="18"/>
  <c r="AD23" i="18" s="1"/>
  <c r="Z24" i="18"/>
  <c r="AD24" i="18" s="1"/>
  <c r="AE24" i="18" s="1"/>
  <c r="I54" i="20" s="1"/>
  <c r="K54" i="20" s="1"/>
  <c r="Z25" i="18"/>
  <c r="AD25" i="18" s="1"/>
  <c r="AE25" i="18" s="1"/>
  <c r="I55" i="20" s="1"/>
  <c r="K55" i="20" s="1"/>
  <c r="M55" i="20" s="1"/>
  <c r="N55" i="20" s="1"/>
  <c r="BG55" i="20" s="1"/>
  <c r="BK25" i="20" s="1"/>
  <c r="L27" i="16" s="1"/>
  <c r="Z26" i="18"/>
  <c r="AD26" i="18" s="1"/>
  <c r="AE26" i="18" s="1"/>
  <c r="I56" i="20" s="1"/>
  <c r="K56" i="20" s="1"/>
  <c r="M56" i="20" s="1"/>
  <c r="N56" i="20" s="1"/>
  <c r="BG56" i="20" s="1"/>
  <c r="BK26" i="20" s="1"/>
  <c r="L28" i="16" s="1"/>
  <c r="Z27" i="18"/>
  <c r="AD27" i="18" s="1"/>
  <c r="AE27" i="18" s="1"/>
  <c r="I57" i="20" s="1"/>
  <c r="K57" i="20" s="1"/>
  <c r="M57" i="20" s="1"/>
  <c r="N57" i="20" s="1"/>
  <c r="BG57" i="20" s="1"/>
  <c r="BK27" i="20" s="1"/>
  <c r="L29" i="16" s="1"/>
  <c r="Z29" i="18"/>
  <c r="AD29" i="18" s="1"/>
  <c r="AE29" i="18" s="1"/>
  <c r="Z30" i="18"/>
  <c r="AD30" i="18" s="1"/>
  <c r="Z31" i="18"/>
  <c r="AD31" i="18" s="1"/>
  <c r="Z32" i="18"/>
  <c r="AD32" i="18" s="1"/>
  <c r="AE32" i="18" s="1"/>
  <c r="I62" i="20" s="1"/>
  <c r="K62" i="20" s="1"/>
  <c r="M62" i="20" s="1"/>
  <c r="N62" i="20" s="1"/>
  <c r="BG62" i="20" s="1"/>
  <c r="BK32" i="20" s="1"/>
  <c r="L34" i="16" s="1"/>
  <c r="Z33" i="18"/>
  <c r="AD33" i="18" s="1"/>
  <c r="AE33" i="18" s="1"/>
  <c r="I63" i="20" s="1"/>
  <c r="K63" i="20" s="1"/>
  <c r="M63" i="20" s="1"/>
  <c r="N63" i="20" s="1"/>
  <c r="BG63" i="20" s="1"/>
  <c r="BK33" i="20" s="1"/>
  <c r="L35" i="16" s="1"/>
  <c r="Z35" i="18"/>
  <c r="AD35" i="18" s="1"/>
  <c r="AE35" i="18" s="1"/>
  <c r="Z36" i="18"/>
  <c r="AD36" i="18" s="1"/>
  <c r="AE36" i="18" s="1"/>
  <c r="I66" i="20" s="1"/>
  <c r="K66" i="20" s="1"/>
  <c r="M66" i="20" s="1"/>
  <c r="N66" i="20" s="1"/>
  <c r="BG66" i="20" s="1"/>
  <c r="BK36" i="20" s="1"/>
  <c r="L38" i="16" s="1"/>
  <c r="Z37" i="18"/>
  <c r="AD37" i="18" s="1"/>
  <c r="AE37" i="18" s="1"/>
  <c r="Z38" i="18"/>
  <c r="AD38" i="18" s="1"/>
  <c r="AE38" i="18" s="1"/>
  <c r="Z41" i="18"/>
  <c r="AD41" i="18" s="1"/>
  <c r="AE41" i="18" s="1"/>
  <c r="Z42" i="18"/>
  <c r="AD42" i="18" s="1"/>
  <c r="AE42" i="18" s="1"/>
  <c r="I85" i="20" s="1"/>
  <c r="K85" i="20" s="1"/>
  <c r="M85" i="20" s="1"/>
  <c r="N85" i="20" s="1"/>
  <c r="BG85" i="20" s="1"/>
  <c r="BK42" i="20" s="1"/>
  <c r="L44" i="16" s="1"/>
  <c r="Z44" i="18"/>
  <c r="AD44" i="18" s="1"/>
  <c r="Z45" i="18"/>
  <c r="AD45" i="18" s="1"/>
  <c r="AE45" i="18" s="1"/>
  <c r="Z46" i="18"/>
  <c r="AD46" i="18" s="1"/>
  <c r="Z47" i="18"/>
  <c r="AD47" i="18" s="1"/>
  <c r="Z48" i="18"/>
  <c r="AD48" i="18" s="1"/>
  <c r="AE48" i="18" s="1"/>
  <c r="Z49" i="18"/>
  <c r="AD49" i="18" s="1"/>
  <c r="AE49" i="18" s="1"/>
  <c r="I29" i="20" s="1"/>
  <c r="K29" i="20" s="1"/>
  <c r="M29" i="20" s="1"/>
  <c r="N29" i="20" s="1"/>
  <c r="BG29" i="20" s="1"/>
  <c r="BK49" i="20" s="1"/>
  <c r="L51" i="16" s="1"/>
  <c r="Z50" i="18"/>
  <c r="AD50" i="18" s="1"/>
  <c r="Z51" i="18"/>
  <c r="AD51" i="18" s="1"/>
  <c r="Z52" i="18"/>
  <c r="AD52" i="18" s="1"/>
  <c r="AE52" i="18" s="1"/>
  <c r="Z53" i="18"/>
  <c r="AD53" i="18" s="1"/>
  <c r="AE53" i="18" s="1"/>
  <c r="I97" i="20" s="1"/>
  <c r="K97" i="20" s="1"/>
  <c r="M97" i="20" s="1"/>
  <c r="N97" i="20" s="1"/>
  <c r="BG97" i="20" s="1"/>
  <c r="BK53" i="20" s="1"/>
  <c r="L55" i="16" s="1"/>
  <c r="Z54" i="18"/>
  <c r="AD54" i="18" s="1"/>
  <c r="Z55" i="18"/>
  <c r="AD55" i="18" s="1"/>
  <c r="Z56" i="18"/>
  <c r="AD56" i="18" s="1"/>
  <c r="AE56" i="18" s="1"/>
  <c r="Z57" i="18"/>
  <c r="AD57" i="18" s="1"/>
  <c r="Z58" i="18"/>
  <c r="AD58" i="18" s="1"/>
  <c r="Z60" i="18"/>
  <c r="AD60" i="18" s="1"/>
  <c r="AE60" i="18" s="1"/>
  <c r="Z61" i="18"/>
  <c r="AD61" i="18" s="1"/>
  <c r="Z62" i="18"/>
  <c r="AD62" i="18" s="1"/>
  <c r="AE62" i="18" s="1"/>
  <c r="AM26" i="20" s="1"/>
  <c r="Z63" i="18"/>
  <c r="AD63" i="18" s="1"/>
  <c r="AE63" i="18" s="1"/>
  <c r="AM13" i="20" s="1"/>
  <c r="Z64" i="18"/>
  <c r="AD64" i="18" s="1"/>
  <c r="AE64" i="18" s="1"/>
  <c r="AM14" i="20" s="1"/>
  <c r="Z4" i="18"/>
  <c r="AD4" i="18" s="1"/>
  <c r="M158" i="18"/>
  <c r="M4" i="18"/>
  <c r="M5" i="18"/>
  <c r="M6" i="18"/>
  <c r="M7" i="18"/>
  <c r="M8" i="18"/>
  <c r="M9" i="18"/>
  <c r="M10" i="18"/>
  <c r="M11"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Q90" i="14" s="1"/>
  <c r="S90" i="14" s="1"/>
  <c r="M91" i="18"/>
  <c r="Q91" i="14" s="1"/>
  <c r="S91" i="14" s="1"/>
  <c r="M92" i="18"/>
  <c r="Q92" i="14" s="1"/>
  <c r="M93" i="18"/>
  <c r="Q93" i="14" s="1"/>
  <c r="M94" i="18"/>
  <c r="Q94" i="14" s="1"/>
  <c r="M95" i="18"/>
  <c r="Q95" i="14" s="1"/>
  <c r="M96" i="18"/>
  <c r="Q96" i="14" s="1"/>
  <c r="M97" i="18"/>
  <c r="Q97" i="14" s="1"/>
  <c r="M98" i="18"/>
  <c r="Q98" i="14" s="1"/>
  <c r="S98" i="14" s="1"/>
  <c r="M99" i="18"/>
  <c r="Q99" i="14" s="1"/>
  <c r="S99" i="14" s="1"/>
  <c r="M100" i="18"/>
  <c r="Q100" i="14" s="1"/>
  <c r="M101" i="18"/>
  <c r="Q101" i="14" s="1"/>
  <c r="M102" i="18"/>
  <c r="Q102" i="14" s="1"/>
  <c r="M103" i="18"/>
  <c r="Q103" i="14" s="1"/>
  <c r="M104" i="18"/>
  <c r="Q104" i="14" s="1"/>
  <c r="S104" i="14" s="1"/>
  <c r="M105" i="18"/>
  <c r="Q105" i="14" s="1"/>
  <c r="S105" i="14" s="1"/>
  <c r="M106" i="18"/>
  <c r="Q106" i="14" s="1"/>
  <c r="M107" i="18"/>
  <c r="Q107" i="14" s="1"/>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Q130" i="14" s="1"/>
  <c r="S130" i="14" s="1"/>
  <c r="M131" i="18"/>
  <c r="M132" i="18"/>
  <c r="M133" i="18"/>
  <c r="M134" i="18"/>
  <c r="M135" i="18"/>
  <c r="M136" i="18"/>
  <c r="Q136" i="14" s="1"/>
  <c r="S136" i="14" s="1"/>
  <c r="M137" i="18"/>
  <c r="Q137" i="14" s="1"/>
  <c r="S137" i="14" s="1"/>
  <c r="M138" i="18"/>
  <c r="Q138" i="14" s="1"/>
  <c r="M139" i="18"/>
  <c r="Q139" i="14" s="1"/>
  <c r="M140" i="18"/>
  <c r="Q140" i="14" s="1"/>
  <c r="M141" i="18"/>
  <c r="Q141" i="14" s="1"/>
  <c r="M142" i="18"/>
  <c r="Q142" i="14" s="1"/>
  <c r="M143" i="18"/>
  <c r="M144" i="18"/>
  <c r="M145" i="18"/>
  <c r="M146" i="18"/>
  <c r="M147" i="18"/>
  <c r="M148" i="18"/>
  <c r="M149" i="18"/>
  <c r="M150" i="18"/>
  <c r="M151" i="18"/>
  <c r="M152" i="18"/>
  <c r="M153" i="18"/>
  <c r="M154" i="18"/>
  <c r="M155" i="18"/>
  <c r="M156" i="18"/>
  <c r="M157" i="18"/>
  <c r="M3" i="18"/>
  <c r="R100" i="18"/>
  <c r="V63" i="18" s="1"/>
  <c r="AK63" i="18" s="1"/>
  <c r="Q151" i="18" l="1"/>
  <c r="U18" i="18" s="1"/>
  <c r="AJ18" i="18" s="1"/>
  <c r="Q151" i="14"/>
  <c r="S151" i="14" s="1"/>
  <c r="V18" i="14" s="1"/>
  <c r="AG18" i="14" s="1"/>
  <c r="K20" i="16" s="1"/>
  <c r="Q135" i="18"/>
  <c r="Q135" i="14"/>
  <c r="Q119" i="18"/>
  <c r="U65" i="18" s="1"/>
  <c r="Q119" i="14"/>
  <c r="S119" i="14" s="1"/>
  <c r="V65" i="14" s="1"/>
  <c r="AG65" i="14" s="1"/>
  <c r="K67" i="16" s="1"/>
  <c r="Q87" i="18"/>
  <c r="Q87" i="14"/>
  <c r="S87" i="14" s="1"/>
  <c r="Q83" i="18"/>
  <c r="Q83" i="14"/>
  <c r="S83" i="14" s="1"/>
  <c r="Q79" i="18"/>
  <c r="U51" i="18" s="1"/>
  <c r="Q79" i="14"/>
  <c r="S79" i="14" s="1"/>
  <c r="V51" i="14" s="1"/>
  <c r="AG51" i="14" s="1"/>
  <c r="K53" i="16" s="1"/>
  <c r="Q75" i="18"/>
  <c r="Q75" i="14"/>
  <c r="Q71" i="18"/>
  <c r="U79" i="18" s="1"/>
  <c r="Q71" i="14"/>
  <c r="Q67" i="18"/>
  <c r="Q67" i="14"/>
  <c r="Q63" i="18"/>
  <c r="U33" i="18" s="1"/>
  <c r="Q63" i="14"/>
  <c r="Q59" i="18"/>
  <c r="Q59" i="14"/>
  <c r="Q55" i="18"/>
  <c r="U25" i="18" s="1"/>
  <c r="AJ25" i="18" s="1"/>
  <c r="Q55" i="14"/>
  <c r="Q51" i="18"/>
  <c r="U21" i="18" s="1"/>
  <c r="Q51" i="14"/>
  <c r="Q47" i="18"/>
  <c r="U8" i="18" s="1"/>
  <c r="Q47" i="14"/>
  <c r="Q43" i="18"/>
  <c r="Q43" i="14"/>
  <c r="S43" i="14" s="1"/>
  <c r="Q39" i="18"/>
  <c r="U12" i="18" s="1"/>
  <c r="Q39" i="14"/>
  <c r="Q35" i="18"/>
  <c r="Q35" i="14"/>
  <c r="S35" i="14" s="1"/>
  <c r="V19" i="14" s="1"/>
  <c r="AG19" i="14" s="1"/>
  <c r="K21" i="16" s="1"/>
  <c r="Q31" i="18"/>
  <c r="U15" i="18" s="1"/>
  <c r="Q31" i="14"/>
  <c r="S31" i="14" s="1"/>
  <c r="V15" i="14" s="1"/>
  <c r="AG15" i="14" s="1"/>
  <c r="K17" i="16" s="1"/>
  <c r="Q27" i="18"/>
  <c r="Q27" i="14"/>
  <c r="S27" i="14" s="1"/>
  <c r="Q23" i="18"/>
  <c r="Q23" i="14"/>
  <c r="S23" i="14" s="1"/>
  <c r="Q19" i="18"/>
  <c r="U13" i="18" s="1"/>
  <c r="Q19" i="14"/>
  <c r="S19" i="14" s="1"/>
  <c r="V13" i="14" s="1"/>
  <c r="AG13" i="14" s="1"/>
  <c r="K15" i="16" s="1"/>
  <c r="Q15" i="18"/>
  <c r="Q15" i="14"/>
  <c r="S15" i="14" s="1"/>
  <c r="Q11" i="18"/>
  <c r="Q11" i="14"/>
  <c r="S11" i="14" s="1"/>
  <c r="Q7" i="18"/>
  <c r="Q7" i="14"/>
  <c r="S7" i="14" s="1"/>
  <c r="Q158" i="18"/>
  <c r="Q158" i="14"/>
  <c r="S150" i="14"/>
  <c r="S75" i="14"/>
  <c r="Q147" i="18"/>
  <c r="Q147" i="14"/>
  <c r="S147" i="14" s="1"/>
  <c r="Q131" i="18"/>
  <c r="Q131" i="14"/>
  <c r="S131" i="14" s="1"/>
  <c r="Q115" i="18"/>
  <c r="U53" i="18" s="1"/>
  <c r="AJ53" i="18" s="1"/>
  <c r="Q115" i="14"/>
  <c r="S115" i="14" s="1"/>
  <c r="V53" i="14" s="1"/>
  <c r="AG53" i="14" s="1"/>
  <c r="K55" i="16" s="1"/>
  <c r="Q150" i="18"/>
  <c r="Q150" i="14"/>
  <c r="Q126" i="18"/>
  <c r="Q126" i="14"/>
  <c r="S126" i="14" s="1"/>
  <c r="Q122" i="18"/>
  <c r="Q122" i="14"/>
  <c r="Q118" i="18"/>
  <c r="Q118" i="14"/>
  <c r="S118" i="14" s="1"/>
  <c r="Q114" i="18"/>
  <c r="Q114" i="14"/>
  <c r="S114" i="14" s="1"/>
  <c r="Q110" i="18"/>
  <c r="Q110" i="14"/>
  <c r="S110" i="14" s="1"/>
  <c r="Q86" i="18"/>
  <c r="Q86" i="14"/>
  <c r="S86" i="14" s="1"/>
  <c r="Q82" i="18"/>
  <c r="Q82" i="14"/>
  <c r="S82" i="14" s="1"/>
  <c r="Q78" i="18"/>
  <c r="Q78" i="14"/>
  <c r="S78" i="14" s="1"/>
  <c r="Q74" i="18"/>
  <c r="Q74" i="14"/>
  <c r="S74" i="14" s="1"/>
  <c r="Q70" i="18"/>
  <c r="Q70" i="14"/>
  <c r="S70" i="14" s="1"/>
  <c r="Q66" i="18"/>
  <c r="U36" i="18" s="1"/>
  <c r="AJ36" i="18" s="1"/>
  <c r="Q66" i="14"/>
  <c r="Q62" i="18"/>
  <c r="U32" i="18" s="1"/>
  <c r="AJ32" i="18" s="1"/>
  <c r="Q62" i="14"/>
  <c r="Q58" i="18"/>
  <c r="U28" i="18" s="1"/>
  <c r="Q58" i="14"/>
  <c r="Q54" i="18"/>
  <c r="U24" i="18" s="1"/>
  <c r="Q54" i="14"/>
  <c r="Q50" i="18"/>
  <c r="U20" i="18" s="1"/>
  <c r="Q50" i="14"/>
  <c r="Q46" i="18"/>
  <c r="U7" i="18" s="1"/>
  <c r="Q46" i="14"/>
  <c r="Q42" i="18"/>
  <c r="Q42" i="14"/>
  <c r="S42" i="14" s="1"/>
  <c r="Q38" i="18"/>
  <c r="Q38" i="14"/>
  <c r="Q34" i="18"/>
  <c r="Q34" i="14"/>
  <c r="S34" i="14" s="1"/>
  <c r="Q30" i="18"/>
  <c r="Q30" i="14"/>
  <c r="S30" i="14" s="1"/>
  <c r="Q26" i="18"/>
  <c r="Q26" i="14"/>
  <c r="S26" i="14" s="1"/>
  <c r="Q22" i="18"/>
  <c r="Q22" i="14"/>
  <c r="Q18" i="18"/>
  <c r="Q18" i="14"/>
  <c r="S18" i="14" s="1"/>
  <c r="Q14" i="18"/>
  <c r="Q14" i="14"/>
  <c r="S14" i="14" s="1"/>
  <c r="Q10" i="18"/>
  <c r="Q10" i="14"/>
  <c r="Q6" i="18"/>
  <c r="Q6" i="14"/>
  <c r="S6" i="14" s="1"/>
  <c r="S158" i="14"/>
  <c r="Q123" i="18"/>
  <c r="Q123" i="14"/>
  <c r="Q111" i="18"/>
  <c r="Q111" i="14"/>
  <c r="S111" i="14" s="1"/>
  <c r="Q3" i="18"/>
  <c r="Q3" i="14"/>
  <c r="S3" i="14" s="1"/>
  <c r="Q134" i="18"/>
  <c r="Q134" i="14"/>
  <c r="S134" i="14" s="1"/>
  <c r="Q157" i="18"/>
  <c r="U44" i="18" s="1"/>
  <c r="Q157" i="14"/>
  <c r="S157" i="14" s="1"/>
  <c r="V44" i="14" s="1"/>
  <c r="AG44" i="14" s="1"/>
  <c r="K46" i="16" s="1"/>
  <c r="Q149" i="18"/>
  <c r="Q149" i="14"/>
  <c r="S149" i="14" s="1"/>
  <c r="Q129" i="18"/>
  <c r="Q129" i="14"/>
  <c r="S129" i="14" s="1"/>
  <c r="Q121" i="18"/>
  <c r="Q121" i="14"/>
  <c r="Q113" i="18"/>
  <c r="Q113" i="14"/>
  <c r="Q89" i="18"/>
  <c r="Q89" i="14"/>
  <c r="S89" i="14" s="1"/>
  <c r="Q85" i="18"/>
  <c r="U42" i="18" s="1"/>
  <c r="AJ42" i="18" s="1"/>
  <c r="Q85" i="14"/>
  <c r="S85" i="14" s="1"/>
  <c r="V42" i="14" s="1"/>
  <c r="AG42" i="14" s="1"/>
  <c r="K44" i="16" s="1"/>
  <c r="Q81" i="18"/>
  <c r="Q81" i="14"/>
  <c r="S81" i="14" s="1"/>
  <c r="R77" i="18"/>
  <c r="Q77" i="14"/>
  <c r="S77" i="14" s="1"/>
  <c r="Q73" i="18"/>
  <c r="Q73" i="14"/>
  <c r="S73" i="14" s="1"/>
  <c r="Q69" i="18"/>
  <c r="Q69" i="14"/>
  <c r="S69" i="14" s="1"/>
  <c r="V40" i="14" s="1"/>
  <c r="AG40" i="14" s="1"/>
  <c r="K42" i="16" s="1"/>
  <c r="Q65" i="18"/>
  <c r="Q65" i="14"/>
  <c r="Q61" i="18"/>
  <c r="U31" i="18" s="1"/>
  <c r="Q61" i="14"/>
  <c r="Q57" i="18"/>
  <c r="U27" i="18" s="1"/>
  <c r="Q57" i="14"/>
  <c r="Q53" i="18"/>
  <c r="U23" i="18" s="1"/>
  <c r="Q53" i="14"/>
  <c r="Q49" i="18"/>
  <c r="Q49" i="14"/>
  <c r="Q45" i="18"/>
  <c r="U6" i="18" s="1"/>
  <c r="AJ6" i="18" s="1"/>
  <c r="Q45" i="14"/>
  <c r="Q41" i="18"/>
  <c r="Q41" i="14"/>
  <c r="S41" i="14" s="1"/>
  <c r="Q37" i="18"/>
  <c r="Q37" i="14"/>
  <c r="S37" i="14" s="1"/>
  <c r="Q33" i="18"/>
  <c r="Q33" i="14"/>
  <c r="S33" i="14" s="1"/>
  <c r="Q29" i="18"/>
  <c r="U49" i="18" s="1"/>
  <c r="Q29" i="14"/>
  <c r="S29" i="14" s="1"/>
  <c r="V49" i="14" s="1"/>
  <c r="AG49" i="14" s="1"/>
  <c r="K51" i="16" s="1"/>
  <c r="Q25" i="18"/>
  <c r="Q25" i="14"/>
  <c r="S25" i="14" s="1"/>
  <c r="Q21" i="18"/>
  <c r="Q21" i="14"/>
  <c r="R17" i="18"/>
  <c r="Q17" i="14"/>
  <c r="S17" i="14" s="1"/>
  <c r="Q13" i="18"/>
  <c r="Q13" i="14"/>
  <c r="S13" i="14" s="1"/>
  <c r="Q9" i="18"/>
  <c r="Q9" i="14"/>
  <c r="S9" i="14" s="1"/>
  <c r="V47" i="14" s="1"/>
  <c r="AG47" i="14" s="1"/>
  <c r="K49" i="16" s="1"/>
  <c r="Q5" i="18"/>
  <c r="Q5" i="14"/>
  <c r="S5" i="14" s="1"/>
  <c r="S135" i="14"/>
  <c r="Q155" i="18"/>
  <c r="Q155" i="14"/>
  <c r="Q143" i="18"/>
  <c r="Q143" i="14"/>
  <c r="S143" i="14" s="1"/>
  <c r="Q127" i="18"/>
  <c r="Q127" i="14"/>
  <c r="S127" i="14" s="1"/>
  <c r="Q154" i="18"/>
  <c r="Q154" i="14"/>
  <c r="S154" i="14" s="1"/>
  <c r="V57" i="14" s="1"/>
  <c r="AG57" i="14" s="1"/>
  <c r="K59" i="16" s="1"/>
  <c r="Q146" i="18"/>
  <c r="Q146" i="14"/>
  <c r="S146" i="14" s="1"/>
  <c r="Q153" i="18"/>
  <c r="Q153" i="14"/>
  <c r="S153" i="14" s="1"/>
  <c r="Q145" i="18"/>
  <c r="Q145" i="14"/>
  <c r="S145" i="14" s="1"/>
  <c r="Q133" i="18"/>
  <c r="Q133" i="14"/>
  <c r="S133" i="14" s="1"/>
  <c r="Q125" i="18"/>
  <c r="U86" i="18" s="1"/>
  <c r="Q125" i="14"/>
  <c r="S125" i="14" s="1"/>
  <c r="V86" i="14" s="1"/>
  <c r="AG86" i="14" s="1"/>
  <c r="K88" i="16" s="1"/>
  <c r="Q117" i="18"/>
  <c r="Q117" i="14"/>
  <c r="Q109" i="18"/>
  <c r="Q109" i="14"/>
  <c r="S109" i="14" s="1"/>
  <c r="R156" i="18"/>
  <c r="V43" i="18" s="1"/>
  <c r="AK43" i="18" s="1"/>
  <c r="Q156" i="14"/>
  <c r="S156" i="14" s="1"/>
  <c r="V43" i="14" s="1"/>
  <c r="AG43" i="14" s="1"/>
  <c r="K45" i="16" s="1"/>
  <c r="Q152" i="18"/>
  <c r="Q152" i="14"/>
  <c r="S152" i="14" s="1"/>
  <c r="Q148" i="18"/>
  <c r="Q148" i="14"/>
  <c r="S148" i="14" s="1"/>
  <c r="R144" i="18"/>
  <c r="Q144" i="14"/>
  <c r="S144" i="14" s="1"/>
  <c r="Q132" i="18"/>
  <c r="Q132" i="14"/>
  <c r="S132" i="14" s="1"/>
  <c r="Q128" i="18"/>
  <c r="Q128" i="14"/>
  <c r="S128" i="14" s="1"/>
  <c r="Q124" i="18"/>
  <c r="Q124" i="14"/>
  <c r="Q120" i="18"/>
  <c r="U66" i="18" s="1"/>
  <c r="Q120" i="14"/>
  <c r="S120" i="14" s="1"/>
  <c r="V66" i="14" s="1"/>
  <c r="AG66" i="14" s="1"/>
  <c r="K68" i="16" s="1"/>
  <c r="R116" i="18"/>
  <c r="Q116" i="14"/>
  <c r="Q112" i="18"/>
  <c r="U39" i="18" s="1"/>
  <c r="Q112" i="14"/>
  <c r="S112" i="14" s="1"/>
  <c r="V39" i="14" s="1"/>
  <c r="AG39" i="14" s="1"/>
  <c r="K41" i="16" s="1"/>
  <c r="Q108" i="18"/>
  <c r="Q108" i="14"/>
  <c r="S108" i="14" s="1"/>
  <c r="Q88" i="18"/>
  <c r="Q88" i="14"/>
  <c r="S88" i="14" s="1"/>
  <c r="V16" i="14" s="1"/>
  <c r="AG16" i="14" s="1"/>
  <c r="K18" i="16" s="1"/>
  <c r="Q84" i="18"/>
  <c r="Q84" i="14"/>
  <c r="S84" i="14" s="1"/>
  <c r="V41" i="14" s="1"/>
  <c r="AG41" i="14" s="1"/>
  <c r="K43" i="16" s="1"/>
  <c r="Q80" i="18"/>
  <c r="Q80" i="14"/>
  <c r="S80" i="14" s="1"/>
  <c r="Q76" i="18"/>
  <c r="Q76" i="14"/>
  <c r="S76" i="14" s="1"/>
  <c r="Q72" i="18"/>
  <c r="U80" i="18" s="1"/>
  <c r="Q72" i="14"/>
  <c r="Q68" i="18"/>
  <c r="Q68" i="14"/>
  <c r="Q64" i="18"/>
  <c r="U34" i="18" s="1"/>
  <c r="Q64" i="14"/>
  <c r="Q60" i="18"/>
  <c r="U30" i="18" s="1"/>
  <c r="Q60" i="14"/>
  <c r="Q56" i="18"/>
  <c r="U26" i="18" s="1"/>
  <c r="Q56" i="14"/>
  <c r="Q52" i="18"/>
  <c r="U22" i="18" s="1"/>
  <c r="Q52" i="14"/>
  <c r="Q48" i="18"/>
  <c r="U9" i="18" s="1"/>
  <c r="Q48" i="14"/>
  <c r="Q44" i="18"/>
  <c r="U5" i="18" s="1"/>
  <c r="Q44" i="14"/>
  <c r="S44" i="14" s="1"/>
  <c r="V5" i="14" s="1"/>
  <c r="AG5" i="14" s="1"/>
  <c r="K7" i="16" s="1"/>
  <c r="Q40" i="18"/>
  <c r="U17" i="18" s="1"/>
  <c r="Q40" i="14"/>
  <c r="Q36" i="18"/>
  <c r="Q36" i="14"/>
  <c r="S36" i="14" s="1"/>
  <c r="Q32" i="18"/>
  <c r="Q32" i="14"/>
  <c r="S32" i="14" s="1"/>
  <c r="Q28" i="18"/>
  <c r="Q28" i="14"/>
  <c r="S28" i="14" s="1"/>
  <c r="Q24" i="18"/>
  <c r="Q24" i="14"/>
  <c r="S24" i="14" s="1"/>
  <c r="Q20" i="18"/>
  <c r="Q20" i="14"/>
  <c r="S20" i="14" s="1"/>
  <c r="Q16" i="18"/>
  <c r="Q16" i="14"/>
  <c r="S16" i="14" s="1"/>
  <c r="Q12" i="18"/>
  <c r="Q12" i="14"/>
  <c r="S12" i="14" s="1"/>
  <c r="Q8" i="18"/>
  <c r="U46" i="18" s="1"/>
  <c r="AJ46" i="18" s="1"/>
  <c r="Q8" i="14"/>
  <c r="S8" i="14" s="1"/>
  <c r="V46" i="14" s="1"/>
  <c r="AG46" i="14" s="1"/>
  <c r="K48" i="16" s="1"/>
  <c r="Q4" i="18"/>
  <c r="Q4" i="14"/>
  <c r="S4" i="14" s="1"/>
  <c r="S113" i="14"/>
  <c r="S155" i="14"/>
  <c r="V85" i="14" s="1"/>
  <c r="AG85" i="14" s="1"/>
  <c r="K87" i="16" s="1"/>
  <c r="R121" i="14"/>
  <c r="R122" i="14" s="1"/>
  <c r="S122" i="14" s="1"/>
  <c r="AE133" i="21"/>
  <c r="W56" i="19"/>
  <c r="I58" i="16" s="1"/>
  <c r="V78" i="14"/>
  <c r="AG78" i="14" s="1"/>
  <c r="K80" i="16" s="1"/>
  <c r="S138" i="14"/>
  <c r="V59" i="14" s="1"/>
  <c r="AG59" i="14" s="1"/>
  <c r="K61" i="16" s="1"/>
  <c r="AA92" i="14"/>
  <c r="AB91" i="14"/>
  <c r="AE70" i="14" s="1"/>
  <c r="R10" i="14"/>
  <c r="S10" i="14" s="1"/>
  <c r="V48" i="14" s="1"/>
  <c r="AG48" i="14" s="1"/>
  <c r="K50" i="16" s="1"/>
  <c r="R140" i="14"/>
  <c r="S139" i="14"/>
  <c r="R101" i="14"/>
  <c r="S100" i="14"/>
  <c r="V63" i="14" s="1"/>
  <c r="AG63" i="14" s="1"/>
  <c r="K65" i="16" s="1"/>
  <c r="R117" i="14"/>
  <c r="S117" i="14" s="1"/>
  <c r="V55" i="14" s="1"/>
  <c r="AG55" i="14" s="1"/>
  <c r="K57" i="16" s="1"/>
  <c r="S116" i="14"/>
  <c r="R39" i="14"/>
  <c r="S38" i="14"/>
  <c r="V11" i="14" s="1"/>
  <c r="AG11" i="14" s="1"/>
  <c r="K13" i="16" s="1"/>
  <c r="R72" i="14"/>
  <c r="S72" i="14" s="1"/>
  <c r="V80" i="14" s="1"/>
  <c r="AG80" i="14" s="1"/>
  <c r="K82" i="16" s="1"/>
  <c r="S71" i="14"/>
  <c r="V79" i="14" s="1"/>
  <c r="AG79" i="14" s="1"/>
  <c r="K81" i="16" s="1"/>
  <c r="R46" i="14"/>
  <c r="S45" i="14"/>
  <c r="V6" i="14" s="1"/>
  <c r="AG6" i="14" s="1"/>
  <c r="K8" i="16" s="1"/>
  <c r="R123" i="14"/>
  <c r="R22" i="14"/>
  <c r="S22" i="14" s="1"/>
  <c r="V72" i="14" s="1"/>
  <c r="AG72" i="14" s="1"/>
  <c r="K74" i="16" s="1"/>
  <c r="S21" i="14"/>
  <c r="R107" i="14"/>
  <c r="S107" i="14" s="1"/>
  <c r="S106" i="14"/>
  <c r="R93" i="14"/>
  <c r="S92" i="14"/>
  <c r="AJ24" i="18"/>
  <c r="AJ86" i="18"/>
  <c r="U48" i="18"/>
  <c r="AJ48" i="18" s="1"/>
  <c r="AE55" i="18"/>
  <c r="AE51" i="18"/>
  <c r="I79" i="20" s="1"/>
  <c r="K79" i="20" s="1"/>
  <c r="M79" i="20" s="1"/>
  <c r="N79" i="20" s="1"/>
  <c r="BG79" i="20" s="1"/>
  <c r="BK51" i="20" s="1"/>
  <c r="L53" i="16" s="1"/>
  <c r="AE47" i="18"/>
  <c r="AE31" i="18"/>
  <c r="I61" i="20" s="1"/>
  <c r="K61" i="20" s="1"/>
  <c r="M61" i="20" s="1"/>
  <c r="N61" i="20" s="1"/>
  <c r="BG61" i="20" s="1"/>
  <c r="BK31" i="20" s="1"/>
  <c r="L33" i="16" s="1"/>
  <c r="AJ80" i="18"/>
  <c r="AJ26" i="18"/>
  <c r="AE54" i="18"/>
  <c r="AE30" i="18"/>
  <c r="I60" i="20" s="1"/>
  <c r="K60" i="20" s="1"/>
  <c r="M60" i="20" s="1"/>
  <c r="N60" i="20" s="1"/>
  <c r="BG60" i="20" s="1"/>
  <c r="BK30" i="20" s="1"/>
  <c r="L32" i="16" s="1"/>
  <c r="R13" i="20"/>
  <c r="Z13" i="20" s="1"/>
  <c r="AH13" i="20" s="1"/>
  <c r="AQ13" i="20" s="1"/>
  <c r="AJ51" i="18"/>
  <c r="U82" i="18"/>
  <c r="I16" i="20"/>
  <c r="K16" i="20" s="1"/>
  <c r="AM24" i="20"/>
  <c r="AM21" i="20"/>
  <c r="AS21" i="20" s="1"/>
  <c r="AM11" i="20"/>
  <c r="AQ11" i="20" s="1"/>
  <c r="AM3" i="20"/>
  <c r="AO3" i="20" s="1"/>
  <c r="AM20" i="20"/>
  <c r="AM9" i="20"/>
  <c r="J3" i="20"/>
  <c r="L3" i="20" s="1"/>
  <c r="AN8" i="20"/>
  <c r="AN19" i="20"/>
  <c r="AN12" i="20"/>
  <c r="AN25" i="20"/>
  <c r="AN4" i="20"/>
  <c r="AQ17" i="20"/>
  <c r="AV17" i="20" s="1"/>
  <c r="BA17" i="20" s="1"/>
  <c r="BG148" i="20" s="1"/>
  <c r="AS17" i="20"/>
  <c r="AW17" i="20" s="1"/>
  <c r="BB17" i="20" s="1"/>
  <c r="BH148" i="20" s="1"/>
  <c r="AM19" i="20"/>
  <c r="AM8" i="20"/>
  <c r="AE59" i="18"/>
  <c r="I75" i="20" s="1"/>
  <c r="K75" i="20" s="1"/>
  <c r="AE28" i="18"/>
  <c r="I58" i="20" s="1"/>
  <c r="K58" i="20" s="1"/>
  <c r="M58" i="20" s="1"/>
  <c r="N58" i="20" s="1"/>
  <c r="BG58" i="20" s="1"/>
  <c r="BK28" i="20" s="1"/>
  <c r="L30" i="16" s="1"/>
  <c r="J30" i="20"/>
  <c r="L30" i="20" s="1"/>
  <c r="AN7" i="20"/>
  <c r="AN15" i="20"/>
  <c r="J16" i="20"/>
  <c r="L16" i="20" s="1"/>
  <c r="AN24" i="20"/>
  <c r="AN11" i="20"/>
  <c r="AR11" i="20" s="1"/>
  <c r="AN3" i="20"/>
  <c r="AT3" i="20" s="1"/>
  <c r="AN21" i="20"/>
  <c r="AP21" i="20" s="1"/>
  <c r="AL83" i="18"/>
  <c r="H85" i="16" s="1"/>
  <c r="AT11" i="20"/>
  <c r="AR3" i="20"/>
  <c r="Z12" i="20"/>
  <c r="AH12" i="20" s="1"/>
  <c r="I30" i="20"/>
  <c r="K30" i="20" s="1"/>
  <c r="M30" i="20" s="1"/>
  <c r="N30" i="20" s="1"/>
  <c r="BG30" i="20" s="1"/>
  <c r="AM15" i="20"/>
  <c r="AM7" i="20"/>
  <c r="J106" i="20"/>
  <c r="L106" i="20" s="1"/>
  <c r="AN5" i="20"/>
  <c r="AN23" i="20"/>
  <c r="J133" i="20"/>
  <c r="L133" i="20" s="1"/>
  <c r="AO17" i="20"/>
  <c r="AU17" i="20" s="1"/>
  <c r="AZ17" i="20" s="1"/>
  <c r="BF148" i="20" s="1"/>
  <c r="I110" i="20"/>
  <c r="K110" i="20" s="1"/>
  <c r="M110" i="20" s="1"/>
  <c r="N110" i="20" s="1"/>
  <c r="BG110" i="20" s="1"/>
  <c r="AM16" i="20"/>
  <c r="AL50" i="18"/>
  <c r="H52" i="16" s="1"/>
  <c r="AO21" i="20"/>
  <c r="T10" i="21"/>
  <c r="Z134" i="21" s="1"/>
  <c r="AD134" i="21" s="1"/>
  <c r="U10" i="21"/>
  <c r="AA134" i="21" s="1"/>
  <c r="AE134" i="21" s="1"/>
  <c r="V10" i="21"/>
  <c r="AB134" i="21" s="1"/>
  <c r="AF134" i="21" s="1"/>
  <c r="AC17" i="21"/>
  <c r="AC143" i="21"/>
  <c r="T22" i="21"/>
  <c r="Z146" i="21" s="1"/>
  <c r="AD146" i="21" s="1"/>
  <c r="U22" i="21"/>
  <c r="AA146" i="21" s="1"/>
  <c r="AE146" i="21" s="1"/>
  <c r="AI84" i="21" s="1"/>
  <c r="M86" i="16" s="1"/>
  <c r="V22" i="21"/>
  <c r="AB146" i="21" s="1"/>
  <c r="AF146" i="21" s="1"/>
  <c r="T8" i="21"/>
  <c r="Z132" i="21" s="1"/>
  <c r="AD132" i="21" s="1"/>
  <c r="U8" i="21"/>
  <c r="AA132" i="21" s="1"/>
  <c r="AE132" i="21" s="1"/>
  <c r="V8" i="21"/>
  <c r="AB132" i="21" s="1"/>
  <c r="AF132" i="21" s="1"/>
  <c r="V16" i="21"/>
  <c r="AB140" i="21" s="1"/>
  <c r="AF140" i="21" s="1"/>
  <c r="U16" i="21"/>
  <c r="AA140" i="21" s="1"/>
  <c r="V6" i="21"/>
  <c r="AB130" i="21" s="1"/>
  <c r="U6" i="21"/>
  <c r="AA130" i="21" s="1"/>
  <c r="T6" i="21"/>
  <c r="Z130" i="21" s="1"/>
  <c r="V7" i="21"/>
  <c r="AB131" i="21" s="1"/>
  <c r="AF131" i="21" s="1"/>
  <c r="U7" i="21"/>
  <c r="AA131" i="21" s="1"/>
  <c r="AE131" i="21" s="1"/>
  <c r="T7" i="21"/>
  <c r="Z131" i="21" s="1"/>
  <c r="AD131" i="21" s="1"/>
  <c r="V15" i="21"/>
  <c r="AB139" i="21" s="1"/>
  <c r="AF139" i="21" s="1"/>
  <c r="T15" i="21"/>
  <c r="Z139" i="21" s="1"/>
  <c r="V19" i="21"/>
  <c r="AB143" i="21" s="1"/>
  <c r="U19" i="21"/>
  <c r="AA143" i="21" s="1"/>
  <c r="AE143" i="21" s="1"/>
  <c r="T19" i="21"/>
  <c r="Z143" i="21" s="1"/>
  <c r="AD143" i="21" s="1"/>
  <c r="T5" i="21"/>
  <c r="Z129" i="21" s="1"/>
  <c r="AD129" i="21" s="1"/>
  <c r="V5" i="21"/>
  <c r="AB129" i="21" s="1"/>
  <c r="AF129" i="21" s="1"/>
  <c r="U5" i="21"/>
  <c r="AA129" i="21" s="1"/>
  <c r="U21" i="21"/>
  <c r="AA145" i="21" s="1"/>
  <c r="AE145" i="21" s="1"/>
  <c r="AI62" i="21" s="1"/>
  <c r="M64" i="16" s="1"/>
  <c r="T21" i="21"/>
  <c r="Z145" i="21" s="1"/>
  <c r="AD145" i="21" s="1"/>
  <c r="V21" i="21"/>
  <c r="AB145" i="21" s="1"/>
  <c r="AF145" i="21" s="1"/>
  <c r="V9" i="21"/>
  <c r="AB133" i="21" s="1"/>
  <c r="AF133" i="21" s="1"/>
  <c r="T9" i="21"/>
  <c r="Z133" i="21" s="1"/>
  <c r="AD133" i="21" s="1"/>
  <c r="T18" i="21"/>
  <c r="Z142" i="21" s="1"/>
  <c r="AD142" i="21" s="1"/>
  <c r="V18" i="21"/>
  <c r="AB142" i="21" s="1"/>
  <c r="AF142" i="21" s="1"/>
  <c r="U18" i="21"/>
  <c r="AA142" i="21" s="1"/>
  <c r="AE142" i="21" s="1"/>
  <c r="W83" i="19"/>
  <c r="I85" i="16" s="1"/>
  <c r="AC3" i="21"/>
  <c r="AE52" i="21"/>
  <c r="AI21" i="21" s="1"/>
  <c r="M23" i="16" s="1"/>
  <c r="AE57" i="21"/>
  <c r="AI26" i="21" s="1"/>
  <c r="M28" i="16" s="1"/>
  <c r="AD51" i="21"/>
  <c r="W20" i="19"/>
  <c r="I22" i="16" s="1"/>
  <c r="W58" i="19"/>
  <c r="I60" i="16" s="1"/>
  <c r="AC122" i="21"/>
  <c r="T4" i="21"/>
  <c r="Z128" i="21" s="1"/>
  <c r="AD128" i="21" s="1"/>
  <c r="U4" i="21"/>
  <c r="AA128" i="21" s="1"/>
  <c r="AE128" i="21" s="1"/>
  <c r="V4" i="21"/>
  <c r="AB128" i="21" s="1"/>
  <c r="AF128" i="21" s="1"/>
  <c r="V12" i="21"/>
  <c r="AB136" i="21" s="1"/>
  <c r="AF136" i="21" s="1"/>
  <c r="U12" i="21"/>
  <c r="AA136" i="21" s="1"/>
  <c r="AE136" i="21" s="1"/>
  <c r="T12" i="21"/>
  <c r="Z136" i="21" s="1"/>
  <c r="AD136" i="21" s="1"/>
  <c r="V20" i="21"/>
  <c r="AB144" i="21" s="1"/>
  <c r="AF144" i="21" s="1"/>
  <c r="U20" i="21"/>
  <c r="AA144" i="21" s="1"/>
  <c r="AE144" i="21" s="1"/>
  <c r="T20" i="21"/>
  <c r="Z144" i="21" s="1"/>
  <c r="AD144" i="21" s="1"/>
  <c r="U13" i="21"/>
  <c r="AA137" i="21" s="1"/>
  <c r="AE137" i="21" s="1"/>
  <c r="AI63" i="21" s="1"/>
  <c r="M65" i="16" s="1"/>
  <c r="V13" i="21"/>
  <c r="AB137" i="21" s="1"/>
  <c r="AF137" i="21" s="1"/>
  <c r="T13" i="21"/>
  <c r="Z137" i="21" s="1"/>
  <c r="AD137" i="21" s="1"/>
  <c r="T14" i="21"/>
  <c r="Z138" i="21" s="1"/>
  <c r="AD138" i="21" s="1"/>
  <c r="U14" i="21"/>
  <c r="AA138" i="21" s="1"/>
  <c r="AE138" i="21" s="1"/>
  <c r="AI64" i="21" s="1"/>
  <c r="M66" i="16" s="1"/>
  <c r="V14" i="21"/>
  <c r="AB138" i="21" s="1"/>
  <c r="AF138" i="21" s="1"/>
  <c r="T3" i="21"/>
  <c r="Z127" i="21" s="1"/>
  <c r="AD127" i="21" s="1"/>
  <c r="V3" i="21"/>
  <c r="AB127" i="21" s="1"/>
  <c r="AF127" i="21" s="1"/>
  <c r="U3" i="21"/>
  <c r="AA127" i="21" s="1"/>
  <c r="AE127" i="21" s="1"/>
  <c r="V11" i="21"/>
  <c r="AB135" i="21" s="1"/>
  <c r="AF135" i="21" s="1"/>
  <c r="U11" i="21"/>
  <c r="AA135" i="21" s="1"/>
  <c r="AE135" i="21" s="1"/>
  <c r="T11" i="21"/>
  <c r="Z135" i="21" s="1"/>
  <c r="AD135" i="21" s="1"/>
  <c r="U17" i="21"/>
  <c r="AA141" i="21" s="1"/>
  <c r="T17" i="21"/>
  <c r="Z141" i="21" s="1"/>
  <c r="AD141" i="21" s="1"/>
  <c r="V17" i="21"/>
  <c r="AB141" i="21" s="1"/>
  <c r="T16" i="21"/>
  <c r="Z140" i="21" s="1"/>
  <c r="AD140" i="21" s="1"/>
  <c r="AE140" i="21"/>
  <c r="W26" i="19"/>
  <c r="I28" i="16" s="1"/>
  <c r="AC86" i="21"/>
  <c r="AC108" i="21"/>
  <c r="AF108" i="21" s="1"/>
  <c r="W10" i="19"/>
  <c r="I12" i="16" s="1"/>
  <c r="AC23" i="21"/>
  <c r="AD125" i="21"/>
  <c r="AF125" i="21"/>
  <c r="AE125" i="21"/>
  <c r="AI44" i="21" s="1"/>
  <c r="M46" i="16" s="1"/>
  <c r="AD124" i="21"/>
  <c r="AF124" i="21"/>
  <c r="AE124" i="21"/>
  <c r="AI43" i="21" s="1"/>
  <c r="M45" i="16" s="1"/>
  <c r="AD122" i="21"/>
  <c r="AE122" i="21"/>
  <c r="AI56" i="21" s="1"/>
  <c r="M58" i="16" s="1"/>
  <c r="AF122" i="21"/>
  <c r="AC130" i="21"/>
  <c r="AC118" i="21"/>
  <c r="AE3" i="21"/>
  <c r="AD117" i="21"/>
  <c r="AE117" i="21"/>
  <c r="AF117" i="21"/>
  <c r="AE139" i="21"/>
  <c r="AD139" i="21"/>
  <c r="AE113" i="21"/>
  <c r="AI76" i="21" s="1"/>
  <c r="M78" i="16" s="1"/>
  <c r="AD113" i="21"/>
  <c r="AF113" i="21"/>
  <c r="AF3" i="21"/>
  <c r="AD3" i="21"/>
  <c r="AE110" i="21"/>
  <c r="AI18" i="21" s="1"/>
  <c r="M20" i="16" s="1"/>
  <c r="AF110" i="21"/>
  <c r="AD110" i="21"/>
  <c r="W3" i="19"/>
  <c r="I5" i="16" s="1"/>
  <c r="AD105" i="21"/>
  <c r="AF105" i="21"/>
  <c r="AE105" i="21"/>
  <c r="AE120" i="21"/>
  <c r="AF120" i="21"/>
  <c r="AD120" i="21"/>
  <c r="AE104" i="21"/>
  <c r="AI81" i="21" s="1"/>
  <c r="M83" i="16" s="1"/>
  <c r="AF104" i="21"/>
  <c r="AD104" i="21"/>
  <c r="AE101" i="21"/>
  <c r="AI86" i="21" s="1"/>
  <c r="M88" i="16" s="1"/>
  <c r="AF101" i="21"/>
  <c r="AD101" i="21"/>
  <c r="AE129" i="21"/>
  <c r="AF100" i="21"/>
  <c r="AE100" i="21"/>
  <c r="AD100" i="21"/>
  <c r="AE99" i="21"/>
  <c r="AD99" i="21"/>
  <c r="AF99" i="21"/>
  <c r="AD112" i="21"/>
  <c r="AF112" i="21"/>
  <c r="AE112" i="21"/>
  <c r="AF93" i="21"/>
  <c r="AD93" i="21"/>
  <c r="AE93" i="21"/>
  <c r="AI53" i="21" s="1"/>
  <c r="M55" i="16" s="1"/>
  <c r="AF88" i="21"/>
  <c r="AD88" i="21"/>
  <c r="AE88" i="21"/>
  <c r="AE116" i="21"/>
  <c r="AD116" i="21"/>
  <c r="AF116" i="21"/>
  <c r="AE84" i="21"/>
  <c r="AI42" i="21" s="1"/>
  <c r="M44" i="16" s="1"/>
  <c r="AF84" i="21"/>
  <c r="AD84" i="21"/>
  <c r="W50" i="19"/>
  <c r="I52" i="16" s="1"/>
  <c r="AD73" i="21"/>
  <c r="AF73" i="21"/>
  <c r="AE73" i="21"/>
  <c r="AD121" i="21"/>
  <c r="AE121" i="21"/>
  <c r="AF121" i="21"/>
  <c r="AD72" i="21"/>
  <c r="AF72" i="21"/>
  <c r="AE72" i="21"/>
  <c r="AI80" i="21" s="1"/>
  <c r="M82" i="16" s="1"/>
  <c r="AF71" i="21"/>
  <c r="AE71" i="21"/>
  <c r="AI79" i="21" s="1"/>
  <c r="M81" i="16" s="1"/>
  <c r="AD71" i="21"/>
  <c r="AE70" i="21"/>
  <c r="AD70" i="21"/>
  <c r="AF70" i="21"/>
  <c r="AD126" i="21"/>
  <c r="AE126" i="21"/>
  <c r="AF126" i="21"/>
  <c r="AE69" i="21"/>
  <c r="AF69" i="21"/>
  <c r="AD69" i="21"/>
  <c r="AD82" i="21"/>
  <c r="AF82" i="21"/>
  <c r="AE82" i="21"/>
  <c r="AF63" i="21"/>
  <c r="AD63" i="21"/>
  <c r="AE63" i="21"/>
  <c r="AI32" i="21" s="1"/>
  <c r="M34" i="16" s="1"/>
  <c r="AE61" i="21"/>
  <c r="AI30" i="21" s="1"/>
  <c r="M32" i="16" s="1"/>
  <c r="AD61" i="21"/>
  <c r="AF61" i="21"/>
  <c r="AD64" i="21"/>
  <c r="AE64" i="21"/>
  <c r="AI33" i="21" s="1"/>
  <c r="M35" i="16" s="1"/>
  <c r="AF64" i="21"/>
  <c r="AD67" i="21"/>
  <c r="AE67" i="21"/>
  <c r="AI36" i="21" s="1"/>
  <c r="M38" i="16" s="1"/>
  <c r="AF67" i="21"/>
  <c r="AE65" i="21"/>
  <c r="AI34" i="21" s="1"/>
  <c r="M36" i="16" s="1"/>
  <c r="AF65" i="21"/>
  <c r="AD65" i="21"/>
  <c r="AF56" i="21"/>
  <c r="AE56" i="21"/>
  <c r="AI25" i="21" s="1"/>
  <c r="M27" i="16" s="1"/>
  <c r="AD56" i="21"/>
  <c r="AE53" i="21"/>
  <c r="AI22" i="21" s="1"/>
  <c r="M24" i="16" s="1"/>
  <c r="AF53" i="21"/>
  <c r="AD53" i="21"/>
  <c r="AD49" i="21"/>
  <c r="AF49" i="21"/>
  <c r="AE49" i="21"/>
  <c r="AI8" i="21" s="1"/>
  <c r="M10" i="16" s="1"/>
  <c r="AD45" i="21"/>
  <c r="AF45" i="21"/>
  <c r="AE45" i="21"/>
  <c r="AF80" i="21"/>
  <c r="AD80" i="21"/>
  <c r="AE80" i="21"/>
  <c r="AD42" i="21"/>
  <c r="AE42" i="21"/>
  <c r="AF42" i="21"/>
  <c r="AD44" i="21"/>
  <c r="AE44" i="21"/>
  <c r="AF44" i="21"/>
  <c r="AD41" i="21"/>
  <c r="AF41" i="21"/>
  <c r="AD109" i="21"/>
  <c r="AF109" i="21"/>
  <c r="AE109" i="21"/>
  <c r="AI17" i="21" s="1"/>
  <c r="M19" i="16" s="1"/>
  <c r="AD40" i="21"/>
  <c r="AE40" i="21"/>
  <c r="AI12" i="21" s="1"/>
  <c r="M14" i="16" s="1"/>
  <c r="AF40" i="21"/>
  <c r="AD37" i="21"/>
  <c r="AF37" i="21"/>
  <c r="AD81" i="21"/>
  <c r="AE81" i="21"/>
  <c r="AI4" i="21" s="1"/>
  <c r="M6" i="16" s="1"/>
  <c r="AF81" i="21"/>
  <c r="AD32" i="21"/>
  <c r="AE32" i="21"/>
  <c r="AI15" i="21" s="1"/>
  <c r="M17" i="16" s="1"/>
  <c r="AF32" i="21"/>
  <c r="AD30" i="21"/>
  <c r="AE30" i="21"/>
  <c r="AI74" i="21" s="1"/>
  <c r="M76" i="16" s="1"/>
  <c r="AF30" i="21"/>
  <c r="AD29" i="21"/>
  <c r="AF29" i="21"/>
  <c r="AE29" i="21"/>
  <c r="AI50" i="21" s="1"/>
  <c r="M52" i="16" s="1"/>
  <c r="AF26" i="21"/>
  <c r="AD26" i="21"/>
  <c r="AE26" i="21"/>
  <c r="AD123" i="21"/>
  <c r="AE123" i="21"/>
  <c r="AF123" i="21"/>
  <c r="AF25" i="21"/>
  <c r="AD25" i="21"/>
  <c r="AE25" i="21"/>
  <c r="AD74" i="21"/>
  <c r="AE74" i="21"/>
  <c r="AF74" i="21"/>
  <c r="AE27" i="21"/>
  <c r="AD27" i="21"/>
  <c r="AF27" i="21"/>
  <c r="AE141" i="21"/>
  <c r="AF141" i="21"/>
  <c r="AD24" i="21"/>
  <c r="AE24" i="21"/>
  <c r="AI19" i="21" s="1"/>
  <c r="M21" i="16" s="1"/>
  <c r="AF24" i="21"/>
  <c r="AD77" i="21"/>
  <c r="AF77" i="21"/>
  <c r="AD23" i="21"/>
  <c r="AF23" i="21"/>
  <c r="AE23" i="21"/>
  <c r="AD31" i="21"/>
  <c r="AE31" i="21"/>
  <c r="AF31" i="21"/>
  <c r="AE86" i="21"/>
  <c r="AD86" i="21"/>
  <c r="AF86" i="21"/>
  <c r="AF35" i="21"/>
  <c r="AD35" i="21"/>
  <c r="AE77" i="21"/>
  <c r="AF43" i="21"/>
  <c r="AD43" i="21"/>
  <c r="AE43" i="21"/>
  <c r="AD108" i="21"/>
  <c r="AF22" i="21"/>
  <c r="AD22" i="21"/>
  <c r="AE22" i="21"/>
  <c r="AD68" i="21"/>
  <c r="AF68" i="21"/>
  <c r="AE68" i="21"/>
  <c r="AE21" i="21"/>
  <c r="AF21" i="21"/>
  <c r="AD21" i="21"/>
  <c r="AF66" i="21"/>
  <c r="AE66" i="21"/>
  <c r="AD66" i="21"/>
  <c r="AD20" i="21"/>
  <c r="AE20" i="21"/>
  <c r="AI13" i="21" s="1"/>
  <c r="M15" i="16" s="1"/>
  <c r="AF20" i="21"/>
  <c r="AD19" i="21"/>
  <c r="AE19" i="21"/>
  <c r="AF19" i="21"/>
  <c r="AE39" i="21"/>
  <c r="AF39" i="21"/>
  <c r="AD39" i="21"/>
  <c r="AD85" i="21"/>
  <c r="AE85" i="21"/>
  <c r="AF85" i="21"/>
  <c r="AE107" i="21"/>
  <c r="AF107" i="21"/>
  <c r="AD107" i="21"/>
  <c r="AD18" i="21"/>
  <c r="AF18" i="21"/>
  <c r="AE18" i="21"/>
  <c r="AE38" i="21"/>
  <c r="AF38" i="21"/>
  <c r="AD38" i="21"/>
  <c r="AD16" i="21"/>
  <c r="AF16" i="21"/>
  <c r="AE103" i="21"/>
  <c r="AF103" i="21"/>
  <c r="AD103" i="21"/>
  <c r="AD106" i="21"/>
  <c r="AE106" i="21"/>
  <c r="AF106" i="21"/>
  <c r="AE16" i="21"/>
  <c r="AF15" i="21"/>
  <c r="AD15" i="21"/>
  <c r="AE15" i="21"/>
  <c r="AD102" i="21"/>
  <c r="AE102" i="21"/>
  <c r="AF102" i="21"/>
  <c r="AF114" i="21"/>
  <c r="AD114" i="21"/>
  <c r="AE114" i="21"/>
  <c r="AE89" i="21"/>
  <c r="AF89" i="21"/>
  <c r="AD89" i="21"/>
  <c r="AD33" i="21"/>
  <c r="AF33" i="21"/>
  <c r="AE33" i="21"/>
  <c r="AE14" i="21"/>
  <c r="AD14" i="21"/>
  <c r="AF14" i="21"/>
  <c r="AD83" i="21"/>
  <c r="AE83" i="21"/>
  <c r="AF83" i="21"/>
  <c r="AF13" i="21"/>
  <c r="AD13" i="21"/>
  <c r="AE13" i="21"/>
  <c r="AD94" i="21"/>
  <c r="AE94" i="21"/>
  <c r="AF94" i="21"/>
  <c r="AE12" i="21"/>
  <c r="AF12" i="21"/>
  <c r="AD12" i="21"/>
  <c r="AD79" i="21"/>
  <c r="AE79" i="21"/>
  <c r="AF79" i="21"/>
  <c r="AF92" i="21"/>
  <c r="AD92" i="21"/>
  <c r="AE92" i="21"/>
  <c r="AD76" i="21"/>
  <c r="AE76" i="21"/>
  <c r="AF76" i="21"/>
  <c r="AE111" i="21"/>
  <c r="AF111" i="21"/>
  <c r="AD111" i="21"/>
  <c r="AD11" i="21"/>
  <c r="AF11" i="21"/>
  <c r="AE11" i="21"/>
  <c r="AF34" i="21"/>
  <c r="AD34" i="21"/>
  <c r="AE34" i="21"/>
  <c r="AD10" i="21"/>
  <c r="AF10" i="21"/>
  <c r="AE10" i="21"/>
  <c r="AD91" i="21"/>
  <c r="AE91" i="21"/>
  <c r="AF91" i="21"/>
  <c r="AD9" i="21"/>
  <c r="AE9" i="21"/>
  <c r="AI47" i="21" s="1"/>
  <c r="M49" i="16" s="1"/>
  <c r="AF9" i="21"/>
  <c r="AD8" i="21"/>
  <c r="AF8" i="21"/>
  <c r="AE8" i="21"/>
  <c r="AI46" i="21" s="1"/>
  <c r="M48" i="16" s="1"/>
  <c r="AD6" i="21"/>
  <c r="AE6" i="21"/>
  <c r="AF6" i="21"/>
  <c r="AD7" i="21"/>
  <c r="AE7" i="21"/>
  <c r="AF7" i="21"/>
  <c r="AE36" i="21"/>
  <c r="AD36" i="21"/>
  <c r="AF36" i="21"/>
  <c r="AD5" i="21"/>
  <c r="AF5" i="21"/>
  <c r="AE5" i="21"/>
  <c r="AD4" i="21"/>
  <c r="AE4" i="21"/>
  <c r="AF4" i="21"/>
  <c r="AD75" i="21"/>
  <c r="AE75" i="21"/>
  <c r="AF75" i="21"/>
  <c r="AD115" i="21"/>
  <c r="AE115" i="21"/>
  <c r="AF115" i="21"/>
  <c r="BK4" i="20"/>
  <c r="L6" i="16" s="1"/>
  <c r="AE4" i="20"/>
  <c r="AK4" i="20" s="1"/>
  <c r="S13" i="20"/>
  <c r="W13" i="20" s="1"/>
  <c r="AG13" i="20" s="1"/>
  <c r="AP13" i="20" s="1"/>
  <c r="BK11" i="20"/>
  <c r="L13" i="16" s="1"/>
  <c r="W4" i="20"/>
  <c r="AG4" i="20" s="1"/>
  <c r="V12" i="20"/>
  <c r="AF12" i="20" s="1"/>
  <c r="AA12" i="20"/>
  <c r="AI12" i="20" s="1"/>
  <c r="AD4" i="20"/>
  <c r="AJ4" i="20" s="1"/>
  <c r="W12" i="20"/>
  <c r="AG12" i="20" s="1"/>
  <c r="V4" i="20"/>
  <c r="AF4" i="20" s="1"/>
  <c r="M54" i="20"/>
  <c r="N54" i="20" s="1"/>
  <c r="BG54" i="20" s="1"/>
  <c r="BK24" i="20" s="1"/>
  <c r="L26" i="16" s="1"/>
  <c r="AA4" i="20"/>
  <c r="AI4" i="20" s="1"/>
  <c r="Z4" i="20"/>
  <c r="AH4" i="20" s="1"/>
  <c r="S19" i="20"/>
  <c r="AE18" i="20"/>
  <c r="AK18" i="20" s="1"/>
  <c r="AT18" i="20" s="1"/>
  <c r="AA18" i="20"/>
  <c r="AI18" i="20" s="1"/>
  <c r="AR18" i="20" s="1"/>
  <c r="W18" i="20"/>
  <c r="AG18" i="20" s="1"/>
  <c r="AP18" i="20" s="1"/>
  <c r="AK12" i="20"/>
  <c r="R23" i="20"/>
  <c r="AD22" i="20"/>
  <c r="AJ22" i="20" s="1"/>
  <c r="Z22" i="20"/>
  <c r="AH22" i="20" s="1"/>
  <c r="V22" i="20"/>
  <c r="AF22" i="20" s="1"/>
  <c r="S23" i="20"/>
  <c r="AE22" i="20"/>
  <c r="AK22" i="20" s="1"/>
  <c r="AT22" i="20" s="1"/>
  <c r="AA22" i="20"/>
  <c r="AI22" i="20" s="1"/>
  <c r="AR22" i="20" s="1"/>
  <c r="W22" i="20"/>
  <c r="AG22" i="20" s="1"/>
  <c r="AP22" i="20" s="1"/>
  <c r="R19" i="20"/>
  <c r="AD18" i="20"/>
  <c r="AJ18" i="20" s="1"/>
  <c r="AS18" i="20" s="1"/>
  <c r="Z18" i="20"/>
  <c r="AH18" i="20" s="1"/>
  <c r="AQ18" i="20" s="1"/>
  <c r="V18" i="20"/>
  <c r="AF18" i="20" s="1"/>
  <c r="AO18" i="20" s="1"/>
  <c r="AJ12" i="20"/>
  <c r="S6" i="20"/>
  <c r="AE5" i="20"/>
  <c r="AK5" i="20" s="1"/>
  <c r="AA5" i="20"/>
  <c r="AI5" i="20" s="1"/>
  <c r="W5" i="20"/>
  <c r="AG5" i="20" s="1"/>
  <c r="R14" i="20"/>
  <c r="AD13" i="20"/>
  <c r="AJ13" i="20" s="1"/>
  <c r="AS13" i="20" s="1"/>
  <c r="V13" i="20"/>
  <c r="AF13" i="20" s="1"/>
  <c r="AO13" i="20" s="1"/>
  <c r="R6" i="20"/>
  <c r="AD5" i="20"/>
  <c r="AJ5" i="20" s="1"/>
  <c r="Z5" i="20"/>
  <c r="AH5" i="20" s="1"/>
  <c r="V5" i="20"/>
  <c r="AF5" i="20" s="1"/>
  <c r="U67" i="18"/>
  <c r="AJ67" i="18" s="1"/>
  <c r="AE43" i="18"/>
  <c r="I130" i="20" s="1"/>
  <c r="K130" i="20" s="1"/>
  <c r="M130" i="20" s="1"/>
  <c r="N130" i="20" s="1"/>
  <c r="BG130" i="20" s="1"/>
  <c r="BK43" i="20" s="1"/>
  <c r="L45" i="16" s="1"/>
  <c r="I27" i="20"/>
  <c r="K27" i="20" s="1"/>
  <c r="I129" i="20"/>
  <c r="K129" i="20" s="1"/>
  <c r="J129" i="20"/>
  <c r="L129" i="20" s="1"/>
  <c r="J27" i="20"/>
  <c r="L27" i="20" s="1"/>
  <c r="J128" i="20"/>
  <c r="L128" i="20" s="1"/>
  <c r="J119" i="20"/>
  <c r="L119" i="20" s="1"/>
  <c r="J14" i="20"/>
  <c r="L14" i="20" s="1"/>
  <c r="J108" i="20"/>
  <c r="L108" i="20" s="1"/>
  <c r="I26" i="20"/>
  <c r="K26" i="20" s="1"/>
  <c r="I127" i="20"/>
  <c r="K127" i="20" s="1"/>
  <c r="J127" i="20"/>
  <c r="L127" i="20" s="1"/>
  <c r="J26" i="20"/>
  <c r="L26" i="20" s="1"/>
  <c r="AE82" i="18"/>
  <c r="I22" i="20"/>
  <c r="K22" i="20" s="1"/>
  <c r="M22" i="20" s="1"/>
  <c r="N22" i="20" s="1"/>
  <c r="BG22" i="20" s="1"/>
  <c r="I123" i="20"/>
  <c r="K123" i="20" s="1"/>
  <c r="M123" i="20" s="1"/>
  <c r="N123" i="20" s="1"/>
  <c r="BG123" i="20" s="1"/>
  <c r="I116" i="20"/>
  <c r="K116" i="20" s="1"/>
  <c r="M116" i="20" s="1"/>
  <c r="N116" i="20" s="1"/>
  <c r="BG116" i="20" s="1"/>
  <c r="I124" i="20"/>
  <c r="K124" i="20" s="1"/>
  <c r="M124" i="20" s="1"/>
  <c r="N124" i="20" s="1"/>
  <c r="BG124" i="20" s="1"/>
  <c r="I89" i="20"/>
  <c r="K89" i="20" s="1"/>
  <c r="M89" i="20" s="1"/>
  <c r="N89" i="20" s="1"/>
  <c r="BG89" i="20" s="1"/>
  <c r="I122" i="20"/>
  <c r="K122" i="20" s="1"/>
  <c r="M122" i="20" s="1"/>
  <c r="N122" i="20" s="1"/>
  <c r="BG122" i="20" s="1"/>
  <c r="I105" i="20"/>
  <c r="K105" i="20" s="1"/>
  <c r="M105" i="20" s="1"/>
  <c r="N105" i="20" s="1"/>
  <c r="BG105" i="20" s="1"/>
  <c r="I115" i="20"/>
  <c r="K115" i="20" s="1"/>
  <c r="M115" i="20" s="1"/>
  <c r="N115" i="20" s="1"/>
  <c r="BG115" i="20" s="1"/>
  <c r="I121" i="20"/>
  <c r="K121" i="20" s="1"/>
  <c r="M121" i="20" s="1"/>
  <c r="N121" i="20" s="1"/>
  <c r="BG121" i="20" s="1"/>
  <c r="I118" i="20"/>
  <c r="K118" i="20" s="1"/>
  <c r="M118" i="20" s="1"/>
  <c r="N118" i="20" s="1"/>
  <c r="BG118" i="20" s="1"/>
  <c r="I76" i="20"/>
  <c r="K76" i="20" s="1"/>
  <c r="M76" i="20" s="1"/>
  <c r="N76" i="20" s="1"/>
  <c r="BG76" i="20" s="1"/>
  <c r="I117" i="20"/>
  <c r="K117" i="20" s="1"/>
  <c r="M117" i="20" s="1"/>
  <c r="N117" i="20" s="1"/>
  <c r="BG117" i="20" s="1"/>
  <c r="I9" i="20"/>
  <c r="K9" i="20" s="1"/>
  <c r="M9" i="20" s="1"/>
  <c r="N9" i="20" s="1"/>
  <c r="BG9" i="20" s="1"/>
  <c r="I103" i="20"/>
  <c r="K103" i="20" s="1"/>
  <c r="M103" i="20" s="1"/>
  <c r="N103" i="20" s="1"/>
  <c r="BG103" i="20" s="1"/>
  <c r="I114" i="20"/>
  <c r="K114" i="20" s="1"/>
  <c r="M114" i="20" s="1"/>
  <c r="N114" i="20" s="1"/>
  <c r="BG114" i="20" s="1"/>
  <c r="J109" i="20"/>
  <c r="L109" i="20" s="1"/>
  <c r="J75" i="20"/>
  <c r="L75" i="20" s="1"/>
  <c r="J15" i="20"/>
  <c r="L15" i="20" s="1"/>
  <c r="I109" i="20"/>
  <c r="K109" i="20" s="1"/>
  <c r="I15" i="20"/>
  <c r="K15" i="20" s="1"/>
  <c r="I68" i="20"/>
  <c r="K68" i="20" s="1"/>
  <c r="M68" i="20" s="1"/>
  <c r="N68" i="20" s="1"/>
  <c r="BG68" i="20" s="1"/>
  <c r="I104" i="20"/>
  <c r="K104" i="20" s="1"/>
  <c r="M104" i="20" s="1"/>
  <c r="N104" i="20" s="1"/>
  <c r="BG104" i="20" s="1"/>
  <c r="I100" i="20"/>
  <c r="K100" i="20" s="1"/>
  <c r="M100" i="20" s="1"/>
  <c r="N100" i="20" s="1"/>
  <c r="BG100" i="20" s="1"/>
  <c r="I59" i="20"/>
  <c r="K59" i="20" s="1"/>
  <c r="M59" i="20" s="1"/>
  <c r="N59" i="20" s="1"/>
  <c r="BG59" i="20" s="1"/>
  <c r="J99" i="20"/>
  <c r="L99" i="20" s="1"/>
  <c r="J28" i="20"/>
  <c r="L28" i="20" s="1"/>
  <c r="J25" i="20"/>
  <c r="L25" i="20" s="1"/>
  <c r="J73" i="20"/>
  <c r="L73" i="20" s="1"/>
  <c r="I73" i="20"/>
  <c r="K73" i="20" s="1"/>
  <c r="I99" i="20"/>
  <c r="K99" i="20" s="1"/>
  <c r="I28" i="20"/>
  <c r="K28" i="20" s="1"/>
  <c r="I25" i="20"/>
  <c r="K25" i="20" s="1"/>
  <c r="I98" i="20"/>
  <c r="K98" i="20" s="1"/>
  <c r="M98" i="20" s="1"/>
  <c r="N98" i="20" s="1"/>
  <c r="BG98" i="20" s="1"/>
  <c r="I12" i="20"/>
  <c r="K12" i="20" s="1"/>
  <c r="M12" i="20" s="1"/>
  <c r="N12" i="20" s="1"/>
  <c r="BG12" i="20" s="1"/>
  <c r="U85" i="18"/>
  <c r="AJ85" i="18" s="1"/>
  <c r="I96" i="20"/>
  <c r="K96" i="20" s="1"/>
  <c r="M96" i="20" s="1"/>
  <c r="N96" i="20" s="1"/>
  <c r="BG96" i="20" s="1"/>
  <c r="I80" i="20"/>
  <c r="K80" i="20" s="1"/>
  <c r="M80" i="20" s="1"/>
  <c r="N80" i="20" s="1"/>
  <c r="BG80" i="20" s="1"/>
  <c r="I11" i="20"/>
  <c r="K11" i="20" s="1"/>
  <c r="M11" i="20" s="1"/>
  <c r="N11" i="20" s="1"/>
  <c r="BG11" i="20" s="1"/>
  <c r="I10" i="20"/>
  <c r="K10" i="20" s="1"/>
  <c r="M10" i="20" s="1"/>
  <c r="N10" i="20" s="1"/>
  <c r="BG10" i="20" s="1"/>
  <c r="I95" i="20"/>
  <c r="K95" i="20" s="1"/>
  <c r="M95" i="20" s="1"/>
  <c r="N95" i="20" s="1"/>
  <c r="BG95" i="20" s="1"/>
  <c r="AE39" i="18"/>
  <c r="I94" i="20" s="1"/>
  <c r="K94" i="20" s="1"/>
  <c r="M94" i="20" s="1"/>
  <c r="N94" i="20" s="1"/>
  <c r="BG94" i="20" s="1"/>
  <c r="BK39" i="20" s="1"/>
  <c r="L41" i="16" s="1"/>
  <c r="AJ65" i="18"/>
  <c r="I42" i="20"/>
  <c r="K42" i="20" s="1"/>
  <c r="M42" i="20" s="1"/>
  <c r="N42" i="20" s="1"/>
  <c r="BG42" i="20" s="1"/>
  <c r="I41" i="20"/>
  <c r="K41" i="20" s="1"/>
  <c r="M41" i="20" s="1"/>
  <c r="N41" i="20" s="1"/>
  <c r="BG41" i="20" s="1"/>
  <c r="I93" i="20"/>
  <c r="K93" i="20" s="1"/>
  <c r="M93" i="20" s="1"/>
  <c r="N93" i="20" s="1"/>
  <c r="BG93" i="20" s="1"/>
  <c r="AJ66" i="18"/>
  <c r="AE17" i="18"/>
  <c r="I40" i="20" s="1"/>
  <c r="K40" i="20" s="1"/>
  <c r="M40" i="20" s="1"/>
  <c r="N40" i="20" s="1"/>
  <c r="BG40" i="20" s="1"/>
  <c r="BK17" i="20" s="1"/>
  <c r="L19" i="16" s="1"/>
  <c r="I78" i="20"/>
  <c r="K78" i="20" s="1"/>
  <c r="M78" i="20" s="1"/>
  <c r="N78" i="20" s="1"/>
  <c r="BG78" i="20" s="1"/>
  <c r="I87" i="20"/>
  <c r="K87" i="20" s="1"/>
  <c r="M87" i="20" s="1"/>
  <c r="N87" i="20" s="1"/>
  <c r="BG87" i="20" s="1"/>
  <c r="I33" i="20"/>
  <c r="K33" i="20" s="1"/>
  <c r="M33" i="20" s="1"/>
  <c r="N33" i="20" s="1"/>
  <c r="BG33" i="20" s="1"/>
  <c r="I23" i="20"/>
  <c r="K23" i="20" s="1"/>
  <c r="M23" i="20" s="1"/>
  <c r="N23" i="20" s="1"/>
  <c r="BG23" i="20" s="1"/>
  <c r="I90" i="20"/>
  <c r="K90" i="20" s="1"/>
  <c r="M90" i="20" s="1"/>
  <c r="N90" i="20" s="1"/>
  <c r="BG90" i="20" s="1"/>
  <c r="I84" i="20"/>
  <c r="K84" i="20" s="1"/>
  <c r="M84" i="20" s="1"/>
  <c r="N84" i="20" s="1"/>
  <c r="BG84" i="20" s="1"/>
  <c r="I13" i="20"/>
  <c r="K13" i="20" s="1"/>
  <c r="M13" i="20" s="1"/>
  <c r="N13" i="20" s="1"/>
  <c r="BG13" i="20" s="1"/>
  <c r="AE3" i="18"/>
  <c r="I67" i="20"/>
  <c r="K67" i="20" s="1"/>
  <c r="M67" i="20" s="1"/>
  <c r="N67" i="20" s="1"/>
  <c r="BG67" i="20" s="1"/>
  <c r="I21" i="20"/>
  <c r="K21" i="20" s="1"/>
  <c r="M21" i="20" s="1"/>
  <c r="N21" i="20" s="1"/>
  <c r="BG21" i="20" s="1"/>
  <c r="I65" i="20"/>
  <c r="K65" i="20" s="1"/>
  <c r="M65" i="20" s="1"/>
  <c r="N65" i="20" s="1"/>
  <c r="BG65" i="20" s="1"/>
  <c r="I20" i="20"/>
  <c r="K20" i="20" s="1"/>
  <c r="M20" i="20" s="1"/>
  <c r="N20" i="20" s="1"/>
  <c r="BG20" i="20" s="1"/>
  <c r="AE34" i="18"/>
  <c r="I64" i="20" s="1"/>
  <c r="K64" i="20" s="1"/>
  <c r="M64" i="20" s="1"/>
  <c r="N64" i="20" s="1"/>
  <c r="BG64" i="20" s="1"/>
  <c r="BK34" i="20" s="1"/>
  <c r="L36" i="16" s="1"/>
  <c r="AJ33" i="18"/>
  <c r="U41" i="18"/>
  <c r="AJ41" i="18" s="1"/>
  <c r="AJ27" i="18"/>
  <c r="AJ22" i="18"/>
  <c r="AJ21" i="18"/>
  <c r="AJ20" i="18"/>
  <c r="I49" i="20"/>
  <c r="K49" i="20" s="1"/>
  <c r="M49" i="20" s="1"/>
  <c r="N49" i="20" s="1"/>
  <c r="BG49" i="20" s="1"/>
  <c r="I37" i="20"/>
  <c r="K37" i="20" s="1"/>
  <c r="M37" i="20" s="1"/>
  <c r="N37" i="20" s="1"/>
  <c r="BG37" i="20" s="1"/>
  <c r="I17" i="20"/>
  <c r="K17" i="20" s="1"/>
  <c r="M17" i="20" s="1"/>
  <c r="N17" i="20" s="1"/>
  <c r="BG17" i="20" s="1"/>
  <c r="AE9" i="18"/>
  <c r="AJ5" i="18"/>
  <c r="AJ12" i="18"/>
  <c r="I31" i="20"/>
  <c r="K31" i="20" s="1"/>
  <c r="M31" i="20" s="1"/>
  <c r="N31" i="20" s="1"/>
  <c r="BG31" i="20" s="1"/>
  <c r="BK15" i="20" s="1"/>
  <c r="L17" i="16" s="1"/>
  <c r="AJ15" i="18"/>
  <c r="AJ49" i="18"/>
  <c r="AJ13" i="18"/>
  <c r="I7" i="20"/>
  <c r="K7" i="20" s="1"/>
  <c r="M7" i="20" s="1"/>
  <c r="N7" i="20" s="1"/>
  <c r="BG7" i="20" s="1"/>
  <c r="I6" i="20"/>
  <c r="K6" i="20" s="1"/>
  <c r="M6" i="20" s="1"/>
  <c r="N6" i="20" s="1"/>
  <c r="BG6" i="20" s="1"/>
  <c r="I3" i="20"/>
  <c r="K3" i="20" s="1"/>
  <c r="AE79" i="18"/>
  <c r="I71" i="20" s="1"/>
  <c r="K71" i="20" s="1"/>
  <c r="M71" i="20" s="1"/>
  <c r="N71" i="20" s="1"/>
  <c r="BG71" i="20" s="1"/>
  <c r="BK79" i="20" s="1"/>
  <c r="L81" i="16" s="1"/>
  <c r="U47" i="18"/>
  <c r="AJ47" i="18" s="1"/>
  <c r="U40" i="18"/>
  <c r="U37" i="18"/>
  <c r="AJ37" i="18" s="1"/>
  <c r="AE57" i="18"/>
  <c r="AE8" i="18"/>
  <c r="AE58" i="18"/>
  <c r="AM22" i="20" s="1"/>
  <c r="U52" i="18"/>
  <c r="AJ52" i="18" s="1"/>
  <c r="AE16" i="18"/>
  <c r="I91" i="20" s="1"/>
  <c r="K91" i="20" s="1"/>
  <c r="M91" i="20" s="1"/>
  <c r="N91" i="20" s="1"/>
  <c r="BG91" i="20" s="1"/>
  <c r="AE78" i="18"/>
  <c r="AE70" i="18"/>
  <c r="U4" i="18"/>
  <c r="AJ4" i="18" s="1"/>
  <c r="U45" i="18"/>
  <c r="AJ45" i="18" s="1"/>
  <c r="AE61" i="18"/>
  <c r="AE44" i="18"/>
  <c r="I131" i="20" s="1"/>
  <c r="K131" i="20" s="1"/>
  <c r="M131" i="20" s="1"/>
  <c r="N131" i="20" s="1"/>
  <c r="BG131" i="20" s="1"/>
  <c r="BK44" i="20" s="1"/>
  <c r="L46" i="16" s="1"/>
  <c r="AE23" i="18"/>
  <c r="I53" i="20" s="1"/>
  <c r="K53" i="20" s="1"/>
  <c r="M53" i="20" s="1"/>
  <c r="N53" i="20" s="1"/>
  <c r="BG53" i="20" s="1"/>
  <c r="BK23" i="20" s="1"/>
  <c r="L25" i="16" s="1"/>
  <c r="AE19" i="18"/>
  <c r="AE7" i="18"/>
  <c r="I46" i="20" s="1"/>
  <c r="K46" i="20" s="1"/>
  <c r="M46" i="20" s="1"/>
  <c r="N46" i="20" s="1"/>
  <c r="BG46" i="20" s="1"/>
  <c r="BK7" i="20" s="1"/>
  <c r="L9" i="16" s="1"/>
  <c r="AE77" i="18"/>
  <c r="AM10" i="20" s="1"/>
  <c r="AE40" i="18"/>
  <c r="U78" i="18"/>
  <c r="U69" i="18"/>
  <c r="AJ69" i="18" s="1"/>
  <c r="U68" i="18"/>
  <c r="AJ68" i="18" s="1"/>
  <c r="U56" i="18"/>
  <c r="AJ56" i="18" s="1"/>
  <c r="U57" i="18"/>
  <c r="AJ57" i="18" s="1"/>
  <c r="U3" i="18"/>
  <c r="U38" i="18"/>
  <c r="AJ38" i="18" s="1"/>
  <c r="U29" i="18"/>
  <c r="AJ29" i="18" s="1"/>
  <c r="U14" i="18"/>
  <c r="AJ14" i="18" s="1"/>
  <c r="U11" i="18"/>
  <c r="AJ11" i="18" s="1"/>
  <c r="U35" i="18"/>
  <c r="AJ35" i="18" s="1"/>
  <c r="U19" i="18"/>
  <c r="U16" i="18"/>
  <c r="AJ16" i="18" s="1"/>
  <c r="Q103" i="18"/>
  <c r="U81" i="18" s="1"/>
  <c r="AJ81" i="18" s="1"/>
  <c r="R130" i="18"/>
  <c r="R96" i="18"/>
  <c r="R102" i="18"/>
  <c r="R98" i="18"/>
  <c r="Q144" i="18"/>
  <c r="R26" i="18"/>
  <c r="R53" i="18"/>
  <c r="V23" i="18" s="1"/>
  <c r="AK23" i="18" s="1"/>
  <c r="R146" i="18"/>
  <c r="R101" i="18"/>
  <c r="V64" i="18" s="1"/>
  <c r="AK64" i="18" s="1"/>
  <c r="Q156" i="18"/>
  <c r="U43" i="18" s="1"/>
  <c r="R36" i="18"/>
  <c r="R58" i="18"/>
  <c r="V28" i="18" s="1"/>
  <c r="AK28" i="18" s="1"/>
  <c r="R124" i="18"/>
  <c r="R148" i="18"/>
  <c r="R30" i="18"/>
  <c r="R48" i="18"/>
  <c r="V9" i="18" s="1"/>
  <c r="AK9" i="18" s="1"/>
  <c r="R61" i="18"/>
  <c r="V31" i="18" s="1"/>
  <c r="AK31" i="18" s="1"/>
  <c r="R128" i="18"/>
  <c r="R150" i="18"/>
  <c r="R107" i="18"/>
  <c r="R103" i="18"/>
  <c r="R99" i="18"/>
  <c r="R152" i="18"/>
  <c r="R52" i="18"/>
  <c r="V22" i="18" s="1"/>
  <c r="AK22" i="18" s="1"/>
  <c r="R70" i="18"/>
  <c r="R95" i="18"/>
  <c r="R47" i="18"/>
  <c r="V8" i="18" s="1"/>
  <c r="AK8" i="18" s="1"/>
  <c r="R87" i="18"/>
  <c r="R97" i="18"/>
  <c r="R155" i="18"/>
  <c r="R94" i="18"/>
  <c r="R35" i="18"/>
  <c r="R91" i="18"/>
  <c r="R106" i="18"/>
  <c r="R90" i="18"/>
  <c r="R74" i="18"/>
  <c r="R92" i="18"/>
  <c r="V70" i="18" s="1"/>
  <c r="AK70" i="18" s="1"/>
  <c r="R143" i="18"/>
  <c r="R147" i="18"/>
  <c r="R151" i="18"/>
  <c r="V18" i="18" s="1"/>
  <c r="AK18" i="18" s="1"/>
  <c r="AL18" i="18" s="1"/>
  <c r="H20" i="16" s="1"/>
  <c r="R105" i="18"/>
  <c r="R5" i="18"/>
  <c r="R49" i="18"/>
  <c r="R54" i="18"/>
  <c r="V24" i="18" s="1"/>
  <c r="AK24" i="18" s="1"/>
  <c r="AL24" i="18" s="1"/>
  <c r="H26" i="16" s="1"/>
  <c r="R62" i="18"/>
  <c r="V32" i="18" s="1"/>
  <c r="AK32" i="18" s="1"/>
  <c r="AL32" i="18" s="1"/>
  <c r="H34" i="16" s="1"/>
  <c r="R79" i="18"/>
  <c r="V51" i="18" s="1"/>
  <c r="AK51" i="18" s="1"/>
  <c r="R93" i="18"/>
  <c r="R129" i="18"/>
  <c r="R153" i="18"/>
  <c r="R157" i="18"/>
  <c r="V44" i="18" s="1"/>
  <c r="AK44" i="18" s="1"/>
  <c r="R104" i="18"/>
  <c r="R29" i="18"/>
  <c r="V49" i="18" s="1"/>
  <c r="AK49" i="18" s="1"/>
  <c r="R7" i="18"/>
  <c r="R39" i="18"/>
  <c r="V12" i="18" s="1"/>
  <c r="AK12" i="18" s="1"/>
  <c r="R50" i="18"/>
  <c r="V20" i="18" s="1"/>
  <c r="AK20" i="18" s="1"/>
  <c r="R57" i="18"/>
  <c r="V27" i="18" s="1"/>
  <c r="AK27" i="18" s="1"/>
  <c r="R66" i="18"/>
  <c r="V36" i="18" s="1"/>
  <c r="AK36" i="18" s="1"/>
  <c r="AL36" i="18" s="1"/>
  <c r="H38" i="16" s="1"/>
  <c r="R83" i="18"/>
  <c r="R120" i="18"/>
  <c r="V66" i="18" s="1"/>
  <c r="AK66" i="18" s="1"/>
  <c r="R145" i="18"/>
  <c r="R149" i="18"/>
  <c r="R154" i="18"/>
  <c r="R158" i="18"/>
  <c r="R119" i="18"/>
  <c r="V65" i="18" s="1"/>
  <c r="AK65" i="18" s="1"/>
  <c r="R123" i="18"/>
  <c r="R135" i="18"/>
  <c r="R121" i="18"/>
  <c r="R126" i="18"/>
  <c r="R133" i="18"/>
  <c r="R118" i="18"/>
  <c r="R122" i="18"/>
  <c r="R127" i="18"/>
  <c r="R134" i="18"/>
  <c r="R40" i="18"/>
  <c r="V17" i="18" s="1"/>
  <c r="AK17" i="18" s="1"/>
  <c r="R45" i="18"/>
  <c r="V6" i="18" s="1"/>
  <c r="AK6" i="18" s="1"/>
  <c r="AL6" i="18" s="1"/>
  <c r="H8" i="16" s="1"/>
  <c r="R41" i="18"/>
  <c r="R38" i="18"/>
  <c r="R46" i="18"/>
  <c r="V7" i="18" s="1"/>
  <c r="AK7" i="18" s="1"/>
  <c r="R37" i="18"/>
  <c r="V10" i="18" s="1"/>
  <c r="AK10" i="18" s="1"/>
  <c r="R110" i="18"/>
  <c r="Q116" i="18"/>
  <c r="U54" i="18" s="1"/>
  <c r="AJ54" i="18" s="1"/>
  <c r="R112" i="18"/>
  <c r="V39" i="18" s="1"/>
  <c r="AK39" i="18" s="1"/>
  <c r="R114" i="18"/>
  <c r="R108" i="18"/>
  <c r="R125" i="18"/>
  <c r="V86" i="18" s="1"/>
  <c r="AK86" i="18" s="1"/>
  <c r="AL86" i="18" s="1"/>
  <c r="H88" i="16" s="1"/>
  <c r="Q130" i="18"/>
  <c r="R131" i="18"/>
  <c r="R132" i="18"/>
  <c r="R111" i="18"/>
  <c r="R115" i="18"/>
  <c r="V53" i="18" s="1"/>
  <c r="AK53" i="18" s="1"/>
  <c r="AL53" i="18" s="1"/>
  <c r="H55" i="16" s="1"/>
  <c r="R109" i="18"/>
  <c r="R113" i="18"/>
  <c r="R117" i="18"/>
  <c r="R34" i="18"/>
  <c r="R32" i="18"/>
  <c r="R33" i="18"/>
  <c r="R82" i="18"/>
  <c r="R86" i="18"/>
  <c r="R80" i="18"/>
  <c r="R84" i="18"/>
  <c r="R88" i="18"/>
  <c r="R81" i="18"/>
  <c r="R85" i="18"/>
  <c r="V42" i="18" s="1"/>
  <c r="AK42" i="18" s="1"/>
  <c r="AL42" i="18" s="1"/>
  <c r="H44" i="16" s="1"/>
  <c r="R89" i="18"/>
  <c r="R31" i="18"/>
  <c r="V15" i="18" s="1"/>
  <c r="AK15" i="18" s="1"/>
  <c r="R28" i="18"/>
  <c r="R71" i="18"/>
  <c r="V79" i="18" s="1"/>
  <c r="AK79" i="18" s="1"/>
  <c r="R75" i="18"/>
  <c r="R72" i="18"/>
  <c r="V80" i="18" s="1"/>
  <c r="AK80" i="18" s="1"/>
  <c r="AL80" i="18" s="1"/>
  <c r="H82" i="16" s="1"/>
  <c r="R76" i="18"/>
  <c r="Q77" i="18"/>
  <c r="R69" i="18"/>
  <c r="R73" i="18"/>
  <c r="R25" i="18"/>
  <c r="R24" i="18"/>
  <c r="R78" i="18"/>
  <c r="R65" i="18"/>
  <c r="R67" i="18"/>
  <c r="R64" i="18"/>
  <c r="V34" i="18" s="1"/>
  <c r="AK34" i="18" s="1"/>
  <c r="R68" i="18"/>
  <c r="R55" i="18"/>
  <c r="V25" i="18" s="1"/>
  <c r="AK25" i="18" s="1"/>
  <c r="AL25" i="18" s="1"/>
  <c r="H27" i="16" s="1"/>
  <c r="R59" i="18"/>
  <c r="V29" i="18" s="1"/>
  <c r="AK29" i="18" s="1"/>
  <c r="R63" i="18"/>
  <c r="V33" i="18" s="1"/>
  <c r="AK33" i="18" s="1"/>
  <c r="R56" i="18"/>
  <c r="V26" i="18" s="1"/>
  <c r="AK26" i="18" s="1"/>
  <c r="AL26" i="18" s="1"/>
  <c r="H28" i="16" s="1"/>
  <c r="R60" i="18"/>
  <c r="V30" i="18" s="1"/>
  <c r="AK30" i="18" s="1"/>
  <c r="R51" i="18"/>
  <c r="V21" i="18" s="1"/>
  <c r="AK21" i="18" s="1"/>
  <c r="R43" i="18"/>
  <c r="R44" i="18"/>
  <c r="V5" i="18" s="1"/>
  <c r="AK5" i="18" s="1"/>
  <c r="R23" i="18"/>
  <c r="R20" i="18"/>
  <c r="R19" i="18"/>
  <c r="V13" i="18" s="1"/>
  <c r="AK13" i="18" s="1"/>
  <c r="R27" i="18"/>
  <c r="R21" i="18"/>
  <c r="R22" i="18"/>
  <c r="Q17" i="18"/>
  <c r="U10" i="18" s="1"/>
  <c r="AJ10" i="18" s="1"/>
  <c r="AL10" i="18" s="1"/>
  <c r="H12" i="16" s="1"/>
  <c r="R9" i="18"/>
  <c r="R15" i="18"/>
  <c r="R10" i="18"/>
  <c r="R16" i="18"/>
  <c r="R11" i="18"/>
  <c r="R13" i="18"/>
  <c r="R14" i="18"/>
  <c r="R18" i="18"/>
  <c r="R12" i="18"/>
  <c r="V54" i="18" s="1"/>
  <c r="AK54" i="18" s="1"/>
  <c r="R6" i="18"/>
  <c r="V45" i="18" s="1"/>
  <c r="AK45" i="18" s="1"/>
  <c r="R8" i="18"/>
  <c r="V46" i="18" s="1"/>
  <c r="AK46" i="18" s="1"/>
  <c r="AL46" i="18" s="1"/>
  <c r="H48" i="16" s="1"/>
  <c r="R42" i="18"/>
  <c r="R4" i="18"/>
  <c r="R3" i="18"/>
  <c r="Q107" i="18"/>
  <c r="Q105" i="18"/>
  <c r="U72" i="18" s="1"/>
  <c r="AJ72" i="18" s="1"/>
  <c r="Q101" i="18"/>
  <c r="U64" i="18" s="1"/>
  <c r="AJ64" i="18" s="1"/>
  <c r="Q106" i="18"/>
  <c r="Q95" i="18"/>
  <c r="R142" i="18"/>
  <c r="V84" i="18" s="1"/>
  <c r="AK84" i="18" s="1"/>
  <c r="Q104" i="18"/>
  <c r="U71" i="18" s="1"/>
  <c r="AJ71" i="18" s="1"/>
  <c r="Q137" i="18"/>
  <c r="U58" i="18" s="1"/>
  <c r="AJ58" i="18" s="1"/>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5" i="16"/>
  <c r="E6" i="16"/>
  <c r="F6" i="16"/>
  <c r="E7" i="16"/>
  <c r="F7" i="16"/>
  <c r="E8" i="16"/>
  <c r="F8" i="16"/>
  <c r="E9" i="16"/>
  <c r="F9" i="16"/>
  <c r="E10" i="16"/>
  <c r="F10" i="16"/>
  <c r="E11" i="16"/>
  <c r="F11" i="16"/>
  <c r="E12" i="16"/>
  <c r="F12" i="16"/>
  <c r="E13" i="16"/>
  <c r="F13" i="16"/>
  <c r="E14" i="16"/>
  <c r="F14" i="16"/>
  <c r="E15" i="16"/>
  <c r="F15" i="16"/>
  <c r="E16" i="16"/>
  <c r="F16" i="16"/>
  <c r="E17" i="16"/>
  <c r="F17" i="16"/>
  <c r="E18" i="16"/>
  <c r="F18" i="16"/>
  <c r="E19" i="16"/>
  <c r="F19" i="16"/>
  <c r="E20" i="16"/>
  <c r="F20" i="16"/>
  <c r="E21" i="16"/>
  <c r="F21" i="16"/>
  <c r="E22" i="16"/>
  <c r="F22" i="16"/>
  <c r="E23" i="16"/>
  <c r="F23" i="16"/>
  <c r="E24" i="16"/>
  <c r="F24" i="16"/>
  <c r="E25" i="16"/>
  <c r="F25" i="16"/>
  <c r="E26" i="16"/>
  <c r="F26" i="16"/>
  <c r="E27" i="16"/>
  <c r="F27" i="16"/>
  <c r="E28" i="16"/>
  <c r="F28" i="16"/>
  <c r="E29" i="16"/>
  <c r="F29" i="16"/>
  <c r="E30" i="16"/>
  <c r="F30" i="16"/>
  <c r="E31" i="16"/>
  <c r="F31" i="16"/>
  <c r="E32" i="16"/>
  <c r="F32" i="16"/>
  <c r="E33" i="16"/>
  <c r="F33" i="16"/>
  <c r="E34" i="16"/>
  <c r="F34" i="16"/>
  <c r="E35" i="16"/>
  <c r="F35" i="16"/>
  <c r="E36" i="16"/>
  <c r="F36" i="16"/>
  <c r="E37" i="16"/>
  <c r="F37" i="16"/>
  <c r="E38" i="16"/>
  <c r="F38" i="16"/>
  <c r="E39" i="16"/>
  <c r="F39" i="16"/>
  <c r="E40" i="16"/>
  <c r="F40" i="16"/>
  <c r="E41" i="16"/>
  <c r="F41" i="16"/>
  <c r="E42" i="16"/>
  <c r="F42" i="16"/>
  <c r="E43" i="16"/>
  <c r="F43" i="16"/>
  <c r="E44" i="16"/>
  <c r="F44" i="16"/>
  <c r="E45" i="16"/>
  <c r="F45" i="16"/>
  <c r="E46" i="16"/>
  <c r="F46" i="16"/>
  <c r="E47" i="16"/>
  <c r="F47" i="16"/>
  <c r="E48" i="16"/>
  <c r="F48" i="16"/>
  <c r="E49" i="16"/>
  <c r="F49" i="16"/>
  <c r="E50" i="16"/>
  <c r="F50" i="16"/>
  <c r="E51" i="16"/>
  <c r="F51" i="16"/>
  <c r="E52" i="16"/>
  <c r="F52" i="16"/>
  <c r="E53" i="16"/>
  <c r="F53" i="16"/>
  <c r="E54" i="16"/>
  <c r="F54" i="16"/>
  <c r="E55" i="16"/>
  <c r="F55" i="16"/>
  <c r="E56" i="16"/>
  <c r="F56" i="16"/>
  <c r="E57" i="16"/>
  <c r="F57" i="16"/>
  <c r="E58" i="16"/>
  <c r="F58" i="16"/>
  <c r="E59" i="16"/>
  <c r="F59" i="16"/>
  <c r="E60" i="16"/>
  <c r="F60" i="16"/>
  <c r="E61" i="16"/>
  <c r="F61" i="16"/>
  <c r="E62" i="16"/>
  <c r="F62" i="16"/>
  <c r="E63" i="16"/>
  <c r="F63" i="16"/>
  <c r="E64" i="16"/>
  <c r="F64" i="16"/>
  <c r="E65" i="16"/>
  <c r="F65" i="16"/>
  <c r="E66" i="16"/>
  <c r="F66" i="16"/>
  <c r="E67" i="16"/>
  <c r="F67" i="16"/>
  <c r="E68" i="16"/>
  <c r="F68" i="16"/>
  <c r="E69" i="16"/>
  <c r="F69" i="16"/>
  <c r="E70" i="16"/>
  <c r="F70" i="16"/>
  <c r="E71" i="16"/>
  <c r="F71" i="16"/>
  <c r="E72" i="16"/>
  <c r="F72" i="16"/>
  <c r="E73" i="16"/>
  <c r="F73" i="16"/>
  <c r="E74" i="16"/>
  <c r="F74" i="16"/>
  <c r="E75" i="16"/>
  <c r="F75" i="16"/>
  <c r="E76" i="16"/>
  <c r="F76" i="16"/>
  <c r="E77" i="16"/>
  <c r="F77" i="16"/>
  <c r="E78" i="16"/>
  <c r="F78" i="16"/>
  <c r="E79" i="16"/>
  <c r="F79" i="16"/>
  <c r="E80" i="16"/>
  <c r="F80" i="16"/>
  <c r="E81" i="16"/>
  <c r="F81" i="16"/>
  <c r="E82" i="16"/>
  <c r="F82" i="16"/>
  <c r="E83" i="16"/>
  <c r="F83" i="16"/>
  <c r="E84" i="16"/>
  <c r="F84" i="16"/>
  <c r="E85" i="16"/>
  <c r="F85" i="16"/>
  <c r="E86" i="16"/>
  <c r="F86" i="16"/>
  <c r="E87" i="16"/>
  <c r="F87" i="16"/>
  <c r="E88" i="16"/>
  <c r="F88" i="16"/>
  <c r="F5" i="16"/>
  <c r="E5" i="16"/>
  <c r="C6" i="16"/>
  <c r="D6" i="16"/>
  <c r="C7" i="16"/>
  <c r="D7" i="16"/>
  <c r="C8" i="16"/>
  <c r="D8" i="16"/>
  <c r="C9" i="16"/>
  <c r="D9" i="16"/>
  <c r="C10" i="16"/>
  <c r="D10" i="16"/>
  <c r="C11" i="16"/>
  <c r="D11" i="16"/>
  <c r="C12" i="16"/>
  <c r="D12" i="16"/>
  <c r="C13" i="16"/>
  <c r="D13" i="16"/>
  <c r="C14" i="16"/>
  <c r="D14" i="16"/>
  <c r="C15" i="16"/>
  <c r="D15" i="16"/>
  <c r="C16" i="16"/>
  <c r="D16" i="16"/>
  <c r="C17" i="16"/>
  <c r="D17" i="16"/>
  <c r="C18" i="16"/>
  <c r="D18" i="16"/>
  <c r="C19" i="16"/>
  <c r="D19" i="16"/>
  <c r="C20" i="16"/>
  <c r="D20" i="16"/>
  <c r="C21" i="16"/>
  <c r="D21" i="16"/>
  <c r="C22" i="16"/>
  <c r="D22" i="16"/>
  <c r="C23" i="16"/>
  <c r="D23" i="16"/>
  <c r="C24" i="16"/>
  <c r="D24" i="16"/>
  <c r="C25" i="16"/>
  <c r="D25" i="16"/>
  <c r="C26" i="16"/>
  <c r="D26" i="16"/>
  <c r="C27" i="16"/>
  <c r="D27" i="16"/>
  <c r="C28" i="16"/>
  <c r="D28" i="16"/>
  <c r="C29" i="16"/>
  <c r="D29" i="16"/>
  <c r="C30" i="16"/>
  <c r="D30" i="16"/>
  <c r="C31" i="16"/>
  <c r="D31" i="16"/>
  <c r="C32" i="16"/>
  <c r="D32" i="16"/>
  <c r="C33" i="16"/>
  <c r="D33" i="16"/>
  <c r="C34" i="16"/>
  <c r="D34" i="16"/>
  <c r="C35" i="16"/>
  <c r="D35" i="16"/>
  <c r="C36" i="16"/>
  <c r="D36" i="16"/>
  <c r="C37" i="16"/>
  <c r="D37" i="16"/>
  <c r="C38" i="16"/>
  <c r="D38" i="16"/>
  <c r="C39" i="16"/>
  <c r="D39" i="16"/>
  <c r="C40" i="16"/>
  <c r="D40" i="16"/>
  <c r="C41" i="16"/>
  <c r="D41" i="16"/>
  <c r="C42" i="16"/>
  <c r="D42" i="16"/>
  <c r="C43" i="16"/>
  <c r="D43" i="16"/>
  <c r="C44" i="16"/>
  <c r="D44" i="16"/>
  <c r="C45" i="16"/>
  <c r="D45" i="16"/>
  <c r="C46" i="16"/>
  <c r="D46" i="16"/>
  <c r="C47" i="16"/>
  <c r="D47" i="16"/>
  <c r="C48" i="16"/>
  <c r="D48" i="16"/>
  <c r="C49" i="16"/>
  <c r="D49" i="16"/>
  <c r="C50" i="16"/>
  <c r="D50" i="16"/>
  <c r="C51" i="16"/>
  <c r="D51" i="16"/>
  <c r="C52" i="16"/>
  <c r="D52" i="16"/>
  <c r="C53" i="16"/>
  <c r="D53" i="16"/>
  <c r="C54" i="16"/>
  <c r="D54" i="16"/>
  <c r="C55" i="16"/>
  <c r="D55" i="16"/>
  <c r="C56" i="16"/>
  <c r="D56" i="16"/>
  <c r="C57" i="16"/>
  <c r="D57" i="16"/>
  <c r="C58" i="16"/>
  <c r="D58" i="16"/>
  <c r="C59" i="16"/>
  <c r="D59" i="16"/>
  <c r="C60" i="16"/>
  <c r="D60" i="16"/>
  <c r="C61" i="16"/>
  <c r="D61" i="16"/>
  <c r="C62" i="16"/>
  <c r="D62" i="16"/>
  <c r="C63" i="16"/>
  <c r="D63" i="16"/>
  <c r="C64" i="16"/>
  <c r="D64" i="16"/>
  <c r="C65" i="16"/>
  <c r="D65" i="16"/>
  <c r="C66" i="16"/>
  <c r="D66" i="16"/>
  <c r="C67" i="16"/>
  <c r="D67" i="16"/>
  <c r="C68" i="16"/>
  <c r="D68" i="16"/>
  <c r="C69" i="16"/>
  <c r="D69" i="16"/>
  <c r="C70" i="16"/>
  <c r="D70" i="16"/>
  <c r="C71" i="16"/>
  <c r="D71" i="16"/>
  <c r="C72" i="16"/>
  <c r="D72" i="16"/>
  <c r="C73" i="16"/>
  <c r="D73" i="16"/>
  <c r="C74" i="16"/>
  <c r="D74" i="16"/>
  <c r="C75" i="16"/>
  <c r="D75" i="16"/>
  <c r="C76" i="16"/>
  <c r="D76" i="16"/>
  <c r="C77" i="16"/>
  <c r="D77" i="16"/>
  <c r="C78" i="16"/>
  <c r="D78" i="16"/>
  <c r="C79" i="16"/>
  <c r="D79" i="16"/>
  <c r="C80" i="16"/>
  <c r="D80" i="16"/>
  <c r="C81" i="16"/>
  <c r="D81" i="16"/>
  <c r="C82" i="16"/>
  <c r="D82" i="16"/>
  <c r="C83" i="16"/>
  <c r="D83" i="16"/>
  <c r="C84" i="16"/>
  <c r="D84" i="16"/>
  <c r="C85" i="16"/>
  <c r="D85" i="16"/>
  <c r="C86" i="16"/>
  <c r="D86" i="16"/>
  <c r="C87" i="16"/>
  <c r="D87" i="16"/>
  <c r="C88" i="16"/>
  <c r="D88" i="16"/>
  <c r="D5" i="16"/>
  <c r="C5" i="16"/>
  <c r="B6" i="16"/>
  <c r="B9" i="16"/>
  <c r="B10" i="16"/>
  <c r="B12" i="16"/>
  <c r="B13" i="16"/>
  <c r="B14" i="16"/>
  <c r="B15" i="16"/>
  <c r="B16" i="16"/>
  <c r="B18" i="16"/>
  <c r="B19" i="16"/>
  <c r="B20" i="16"/>
  <c r="B22" i="16"/>
  <c r="B23" i="16"/>
  <c r="B24" i="16"/>
  <c r="B25" i="16"/>
  <c r="B26" i="16"/>
  <c r="B27" i="16"/>
  <c r="B28" i="16"/>
  <c r="B29" i="16"/>
  <c r="B31" i="16"/>
  <c r="B33" i="16"/>
  <c r="B34" i="16"/>
  <c r="B35" i="16"/>
  <c r="B36" i="16"/>
  <c r="B37" i="16"/>
  <c r="B38" i="16"/>
  <c r="B39" i="16"/>
  <c r="B40" i="16"/>
  <c r="B42" i="16"/>
  <c r="B44" i="16"/>
  <c r="B45" i="16"/>
  <c r="B46" i="16"/>
  <c r="B47" i="16"/>
  <c r="B48" i="16"/>
  <c r="B49" i="16"/>
  <c r="B50" i="16"/>
  <c r="B51" i="16"/>
  <c r="B53" i="16"/>
  <c r="B54" i="16"/>
  <c r="B55" i="16"/>
  <c r="B56" i="16"/>
  <c r="B57" i="16"/>
  <c r="B58" i="16"/>
  <c r="B59" i="16"/>
  <c r="B60" i="16"/>
  <c r="B61" i="16"/>
  <c r="B62" i="16"/>
  <c r="B63" i="16"/>
  <c r="B64" i="16"/>
  <c r="B66" i="16"/>
  <c r="B67" i="16"/>
  <c r="B68" i="16"/>
  <c r="B69" i="16"/>
  <c r="B70" i="16"/>
  <c r="B71" i="16"/>
  <c r="B72" i="16"/>
  <c r="B73" i="16"/>
  <c r="B74" i="16"/>
  <c r="B75" i="16"/>
  <c r="B76" i="16"/>
  <c r="B77" i="16"/>
  <c r="B78" i="16"/>
  <c r="B79" i="16"/>
  <c r="B80" i="16"/>
  <c r="B81" i="16"/>
  <c r="B83" i="16"/>
  <c r="B87" i="16"/>
  <c r="B5" i="16"/>
  <c r="AQ21" i="20" l="1"/>
  <c r="AT4" i="20"/>
  <c r="AT5" i="20"/>
  <c r="V71" i="14"/>
  <c r="AG71" i="14" s="1"/>
  <c r="K73" i="16" s="1"/>
  <c r="V38" i="14"/>
  <c r="AG38" i="14" s="1"/>
  <c r="K40" i="16" s="1"/>
  <c r="V14" i="14"/>
  <c r="AG14" i="14" s="1"/>
  <c r="K16" i="16" s="1"/>
  <c r="AJ30" i="18"/>
  <c r="V45" i="14"/>
  <c r="AG45" i="14" s="1"/>
  <c r="K47" i="16" s="1"/>
  <c r="AL30" i="18"/>
  <c r="H32" i="16" s="1"/>
  <c r="V82" i="14"/>
  <c r="AG82" i="14" s="1"/>
  <c r="K84" i="16" s="1"/>
  <c r="V52" i="14"/>
  <c r="AG52" i="14" s="1"/>
  <c r="K54" i="16" s="1"/>
  <c r="V3" i="14"/>
  <c r="AG3" i="14" s="1"/>
  <c r="K5" i="16" s="1"/>
  <c r="V54" i="14"/>
  <c r="AG54" i="14" s="1"/>
  <c r="K56" i="16" s="1"/>
  <c r="V60" i="14"/>
  <c r="AG60" i="14" s="1"/>
  <c r="K62" i="16" s="1"/>
  <c r="V56" i="14"/>
  <c r="AG56" i="14" s="1"/>
  <c r="K58" i="16" s="1"/>
  <c r="V58" i="14"/>
  <c r="AG58" i="14" s="1"/>
  <c r="K60" i="16" s="1"/>
  <c r="V4" i="14"/>
  <c r="AG4" i="14" s="1"/>
  <c r="K6" i="16" s="1"/>
  <c r="AR4" i="20"/>
  <c r="AP4" i="20"/>
  <c r="AP5" i="20"/>
  <c r="M16" i="20"/>
  <c r="N16" i="20" s="1"/>
  <c r="BG16" i="20" s="1"/>
  <c r="AR5" i="20"/>
  <c r="AT12" i="20"/>
  <c r="S121" i="14"/>
  <c r="V67" i="14" s="1"/>
  <c r="AG67" i="14" s="1"/>
  <c r="K69" i="16" s="1"/>
  <c r="AI37" i="21"/>
  <c r="M39" i="16" s="1"/>
  <c r="AI3" i="21"/>
  <c r="M5" i="16" s="1"/>
  <c r="AI72" i="21"/>
  <c r="M74" i="16" s="1"/>
  <c r="AI71" i="21"/>
  <c r="M73" i="16" s="1"/>
  <c r="AI82" i="21"/>
  <c r="M84" i="16" s="1"/>
  <c r="AI83" i="21"/>
  <c r="M85" i="16" s="1"/>
  <c r="AU21" i="20"/>
  <c r="AZ21" i="20" s="1"/>
  <c r="BF152" i="20" s="1"/>
  <c r="AU18" i="20"/>
  <c r="AZ18" i="20" s="1"/>
  <c r="BF149" i="20" s="1"/>
  <c r="AA93" i="14"/>
  <c r="AB92" i="14"/>
  <c r="AE73" i="14" s="1"/>
  <c r="R141" i="14"/>
  <c r="S140" i="14"/>
  <c r="V61" i="14" s="1"/>
  <c r="AG61" i="14" s="1"/>
  <c r="K63" i="16" s="1"/>
  <c r="R102" i="14"/>
  <c r="S101" i="14"/>
  <c r="V64" i="14" s="1"/>
  <c r="AG64" i="14" s="1"/>
  <c r="K66" i="16" s="1"/>
  <c r="R40" i="14"/>
  <c r="S40" i="14" s="1"/>
  <c r="V17" i="14" s="1"/>
  <c r="AG17" i="14" s="1"/>
  <c r="K19" i="16" s="1"/>
  <c r="S39" i="14"/>
  <c r="V12" i="14" s="1"/>
  <c r="AG12" i="14" s="1"/>
  <c r="K14" i="16" s="1"/>
  <c r="R47" i="14"/>
  <c r="S46" i="14"/>
  <c r="V7" i="14" s="1"/>
  <c r="AG7" i="14" s="1"/>
  <c r="K9" i="16" s="1"/>
  <c r="S123" i="14"/>
  <c r="V69" i="14" s="1"/>
  <c r="AG69" i="14" s="1"/>
  <c r="K71" i="16" s="1"/>
  <c r="R124" i="14"/>
  <c r="S124" i="14" s="1"/>
  <c r="V70" i="14" s="1"/>
  <c r="AG70" i="14" s="1"/>
  <c r="K72" i="16" s="1"/>
  <c r="R94" i="14"/>
  <c r="S93" i="14"/>
  <c r="V73" i="14" s="1"/>
  <c r="AG73" i="14" s="1"/>
  <c r="K75" i="16" s="1"/>
  <c r="AL64" i="18"/>
  <c r="H66" i="16" s="1"/>
  <c r="AJ31" i="18"/>
  <c r="AL31" i="18" s="1"/>
  <c r="H33" i="16" s="1"/>
  <c r="S14" i="20"/>
  <c r="AE14" i="20" s="1"/>
  <c r="AK14" i="20" s="1"/>
  <c r="AT14" i="20" s="1"/>
  <c r="AP12" i="20"/>
  <c r="AR21" i="20"/>
  <c r="AV21" i="20" s="1"/>
  <c r="BA21" i="20" s="1"/>
  <c r="BG152" i="20" s="1"/>
  <c r="AL33" i="18"/>
  <c r="H35" i="16" s="1"/>
  <c r="AR12" i="20"/>
  <c r="AS11" i="20"/>
  <c r="AW11" i="20" s="1"/>
  <c r="BB11" i="20" s="1"/>
  <c r="BH142" i="20" s="1"/>
  <c r="AJ28" i="18"/>
  <c r="AL28" i="18" s="1"/>
  <c r="H30" i="16" s="1"/>
  <c r="AL51" i="18"/>
  <c r="H53" i="16" s="1"/>
  <c r="AJ43" i="18"/>
  <c r="AL43" i="18" s="1"/>
  <c r="H45" i="16" s="1"/>
  <c r="M3" i="20"/>
  <c r="N3" i="20" s="1"/>
  <c r="BG3" i="20" s="1"/>
  <c r="AJ82" i="18"/>
  <c r="AQ3" i="20"/>
  <c r="AV3" i="20" s="1"/>
  <c r="BA3" i="20" s="1"/>
  <c r="BG134" i="20" s="1"/>
  <c r="AS3" i="20"/>
  <c r="AW3" i="20" s="1"/>
  <c r="BB3" i="20" s="1"/>
  <c r="BH134" i="20" s="1"/>
  <c r="V47" i="18"/>
  <c r="AK47" i="18" s="1"/>
  <c r="V85" i="18"/>
  <c r="AK85" i="18" s="1"/>
  <c r="AL85" i="18" s="1"/>
  <c r="H87" i="16" s="1"/>
  <c r="AT21" i="20"/>
  <c r="AW21" i="20" s="1"/>
  <c r="BB21" i="20" s="1"/>
  <c r="BH152" i="20" s="1"/>
  <c r="V11" i="18"/>
  <c r="AK11" i="18" s="1"/>
  <c r="AL11" i="18" s="1"/>
  <c r="H13" i="16" s="1"/>
  <c r="AV11" i="20"/>
  <c r="BA11" i="20" s="1"/>
  <c r="BG142" i="20" s="1"/>
  <c r="Q100" i="18"/>
  <c r="U63" i="18" s="1"/>
  <c r="AJ63" i="18" s="1"/>
  <c r="AL63" i="18" s="1"/>
  <c r="H65" i="16" s="1"/>
  <c r="Q102" i="18"/>
  <c r="V76" i="18"/>
  <c r="AK76" i="18" s="1"/>
  <c r="AJ19" i="18"/>
  <c r="AJ34" i="18"/>
  <c r="AL34" i="18" s="1"/>
  <c r="H36" i="16" s="1"/>
  <c r="AA13" i="20"/>
  <c r="AI13" i="20" s="1"/>
  <c r="AR13" i="20" s="1"/>
  <c r="AV13" i="20" s="1"/>
  <c r="AW18" i="20"/>
  <c r="BB18" i="20" s="1"/>
  <c r="BH149" i="20" s="1"/>
  <c r="AS22" i="20"/>
  <c r="AW22" i="20" s="1"/>
  <c r="BB22" i="20" s="1"/>
  <c r="BH153" i="20" s="1"/>
  <c r="AP11" i="20"/>
  <c r="AP3" i="20"/>
  <c r="AU3" i="20" s="1"/>
  <c r="AZ3" i="20" s="1"/>
  <c r="BF134" i="20" s="1"/>
  <c r="AO11" i="20"/>
  <c r="V41" i="18"/>
  <c r="AK41" i="18" s="1"/>
  <c r="AL41" i="18" s="1"/>
  <c r="H43" i="16" s="1"/>
  <c r="I106" i="20"/>
  <c r="K106" i="20" s="1"/>
  <c r="M106" i="20" s="1"/>
  <c r="N106" i="20" s="1"/>
  <c r="BG106" i="20" s="1"/>
  <c r="AM5" i="20"/>
  <c r="AO5" i="20" s="1"/>
  <c r="AU5" i="20" s="1"/>
  <c r="AZ5" i="20" s="1"/>
  <c r="BF136" i="20" s="1"/>
  <c r="AM23" i="20"/>
  <c r="I133" i="20"/>
  <c r="K133" i="20" s="1"/>
  <c r="M133" i="20" s="1"/>
  <c r="N133" i="20" s="1"/>
  <c r="BG133" i="20" s="1"/>
  <c r="AM25" i="20"/>
  <c r="AM4" i="20"/>
  <c r="AS4" i="20" s="1"/>
  <c r="AW4" i="20" s="1"/>
  <c r="BB4" i="20" s="1"/>
  <c r="BH135" i="20" s="1"/>
  <c r="AM12" i="20"/>
  <c r="AQ12" i="20" s="1"/>
  <c r="AO22" i="20"/>
  <c r="AU22" i="20" s="1"/>
  <c r="AZ22" i="20" s="1"/>
  <c r="BF153" i="20" s="1"/>
  <c r="V77" i="18"/>
  <c r="AK77" i="18" s="1"/>
  <c r="AJ78" i="18"/>
  <c r="BK68" i="20"/>
  <c r="L70" i="16" s="1"/>
  <c r="AV18" i="20"/>
  <c r="AQ22" i="20"/>
  <c r="AV22" i="20" s="1"/>
  <c r="BA22" i="20" s="1"/>
  <c r="BG153" i="20" s="1"/>
  <c r="AI57" i="21"/>
  <c r="M59" i="16" s="1"/>
  <c r="AI85" i="21"/>
  <c r="M87" i="16" s="1"/>
  <c r="AI40" i="21"/>
  <c r="M42" i="16" s="1"/>
  <c r="AI61" i="21"/>
  <c r="M63" i="16" s="1"/>
  <c r="AI54" i="21"/>
  <c r="M56" i="16" s="1"/>
  <c r="AI59" i="21"/>
  <c r="M61" i="16" s="1"/>
  <c r="AI41" i="21"/>
  <c r="M43" i="16" s="1"/>
  <c r="AI69" i="21"/>
  <c r="M71" i="16" s="1"/>
  <c r="AI78" i="21"/>
  <c r="M80" i="16" s="1"/>
  <c r="AI77" i="21"/>
  <c r="M79" i="16" s="1"/>
  <c r="AI75" i="21"/>
  <c r="M77" i="16" s="1"/>
  <c r="AI70" i="21"/>
  <c r="M72" i="16" s="1"/>
  <c r="AI35" i="21"/>
  <c r="M37" i="16" s="1"/>
  <c r="AI58" i="21"/>
  <c r="M60" i="16" s="1"/>
  <c r="AI16" i="21"/>
  <c r="M18" i="16" s="1"/>
  <c r="AI55" i="21"/>
  <c r="M57" i="16" s="1"/>
  <c r="AI52" i="21"/>
  <c r="M54" i="16" s="1"/>
  <c r="AI48" i="21"/>
  <c r="M50" i="16" s="1"/>
  <c r="AI45" i="21"/>
  <c r="M47" i="16" s="1"/>
  <c r="AI38" i="21"/>
  <c r="M40" i="16" s="1"/>
  <c r="AI10" i="21"/>
  <c r="M12" i="16" s="1"/>
  <c r="AI11" i="21"/>
  <c r="M13" i="16" s="1"/>
  <c r="AF143" i="21"/>
  <c r="AE17" i="21"/>
  <c r="AI60" i="21" s="1"/>
  <c r="M62" i="16" s="1"/>
  <c r="AD17" i="21"/>
  <c r="AF17" i="21"/>
  <c r="AE108" i="21"/>
  <c r="AI14" i="21" s="1"/>
  <c r="M16" i="16" s="1"/>
  <c r="AE118" i="21"/>
  <c r="AD118" i="21"/>
  <c r="AF118" i="21"/>
  <c r="AD130" i="21"/>
  <c r="AE130" i="21"/>
  <c r="AF130" i="21"/>
  <c r="AE13" i="20"/>
  <c r="AK13" i="20" s="1"/>
  <c r="AT13" i="20" s="1"/>
  <c r="AW13" i="20" s="1"/>
  <c r="BB13" i="20" s="1"/>
  <c r="BH144" i="20" s="1"/>
  <c r="AU13" i="20"/>
  <c r="AZ13" i="20" s="1"/>
  <c r="BF144" i="20" s="1"/>
  <c r="BK47" i="20"/>
  <c r="L49" i="16" s="1"/>
  <c r="BK38" i="20"/>
  <c r="L40" i="16" s="1"/>
  <c r="BK41" i="20"/>
  <c r="L43" i="16" s="1"/>
  <c r="BK52" i="20"/>
  <c r="L54" i="16" s="1"/>
  <c r="BK71" i="20"/>
  <c r="L73" i="16" s="1"/>
  <c r="BK67" i="20"/>
  <c r="L69" i="16" s="1"/>
  <c r="BK69" i="20"/>
  <c r="L71" i="16" s="1"/>
  <c r="BK37" i="20"/>
  <c r="L39" i="16" s="1"/>
  <c r="BK35" i="20"/>
  <c r="L37" i="16" s="1"/>
  <c r="BK29" i="20"/>
  <c r="L31" i="16" s="1"/>
  <c r="BK54" i="20"/>
  <c r="L56" i="16" s="1"/>
  <c r="BK10" i="20"/>
  <c r="L12" i="16" s="1"/>
  <c r="BK48" i="20"/>
  <c r="L50" i="16" s="1"/>
  <c r="BK45" i="20"/>
  <c r="L47" i="16" s="1"/>
  <c r="BK14" i="20"/>
  <c r="L16" i="16" s="1"/>
  <c r="R20" i="20"/>
  <c r="AD19" i="20"/>
  <c r="AJ19" i="20" s="1"/>
  <c r="AS19" i="20" s="1"/>
  <c r="Z19" i="20"/>
  <c r="AH19" i="20" s="1"/>
  <c r="AQ19" i="20" s="1"/>
  <c r="V19" i="20"/>
  <c r="AF19" i="20" s="1"/>
  <c r="AO19" i="20" s="1"/>
  <c r="R24" i="20"/>
  <c r="AD23" i="20"/>
  <c r="AJ23" i="20" s="1"/>
  <c r="Z23" i="20"/>
  <c r="AH23" i="20" s="1"/>
  <c r="AQ23" i="20" s="1"/>
  <c r="V23" i="20"/>
  <c r="AF23" i="20" s="1"/>
  <c r="S24" i="20"/>
  <c r="AE23" i="20"/>
  <c r="AK23" i="20" s="1"/>
  <c r="AT23" i="20" s="1"/>
  <c r="AA23" i="20"/>
  <c r="AI23" i="20" s="1"/>
  <c r="AR23" i="20" s="1"/>
  <c r="W23" i="20"/>
  <c r="AG23" i="20" s="1"/>
  <c r="AP23" i="20" s="1"/>
  <c r="S20" i="20"/>
  <c r="AE19" i="20"/>
  <c r="AK19" i="20" s="1"/>
  <c r="AT19" i="20" s="1"/>
  <c r="AA19" i="20"/>
  <c r="AI19" i="20" s="1"/>
  <c r="AR19" i="20" s="1"/>
  <c r="W19" i="20"/>
  <c r="AG19" i="20" s="1"/>
  <c r="AP19" i="20" s="1"/>
  <c r="M28" i="20"/>
  <c r="N28" i="20" s="1"/>
  <c r="BG28" i="20" s="1"/>
  <c r="M73" i="20"/>
  <c r="N73" i="20" s="1"/>
  <c r="BG73" i="20" s="1"/>
  <c r="M75" i="20"/>
  <c r="N75" i="20" s="1"/>
  <c r="BG75" i="20" s="1"/>
  <c r="M26" i="20"/>
  <c r="N26" i="20" s="1"/>
  <c r="BG26" i="20" s="1"/>
  <c r="M27" i="20"/>
  <c r="N27" i="20" s="1"/>
  <c r="BG27" i="20" s="1"/>
  <c r="R7" i="20"/>
  <c r="AD6" i="20"/>
  <c r="AJ6" i="20" s="1"/>
  <c r="AS6" i="20" s="1"/>
  <c r="Z6" i="20"/>
  <c r="AH6" i="20" s="1"/>
  <c r="AQ6" i="20" s="1"/>
  <c r="V6" i="20"/>
  <c r="AF6" i="20" s="1"/>
  <c r="AO6" i="20" s="1"/>
  <c r="R15" i="20"/>
  <c r="AD14" i="20"/>
  <c r="AJ14" i="20" s="1"/>
  <c r="AS14" i="20" s="1"/>
  <c r="Z14" i="20"/>
  <c r="AH14" i="20" s="1"/>
  <c r="AQ14" i="20" s="1"/>
  <c r="V14" i="20"/>
  <c r="AF14" i="20" s="1"/>
  <c r="AO14" i="20" s="1"/>
  <c r="S7" i="20"/>
  <c r="AE6" i="20"/>
  <c r="AK6" i="20" s="1"/>
  <c r="AT6" i="20" s="1"/>
  <c r="AA6" i="20"/>
  <c r="AI6" i="20" s="1"/>
  <c r="AR6" i="20" s="1"/>
  <c r="W6" i="20"/>
  <c r="AG6" i="20" s="1"/>
  <c r="AP6" i="20" s="1"/>
  <c r="W14" i="20"/>
  <c r="AG14" i="20" s="1"/>
  <c r="AP14" i="20" s="1"/>
  <c r="M25" i="20"/>
  <c r="N25" i="20" s="1"/>
  <c r="BG25" i="20" s="1"/>
  <c r="M99" i="20"/>
  <c r="N99" i="20" s="1"/>
  <c r="BG99" i="20" s="1"/>
  <c r="M15" i="20"/>
  <c r="N15" i="20" s="1"/>
  <c r="BG15" i="20" s="1"/>
  <c r="M109" i="20"/>
  <c r="N109" i="20" s="1"/>
  <c r="BG109" i="20" s="1"/>
  <c r="M127" i="20"/>
  <c r="N127" i="20" s="1"/>
  <c r="BG127" i="20" s="1"/>
  <c r="M129" i="20"/>
  <c r="N129" i="20" s="1"/>
  <c r="BG129" i="20" s="1"/>
  <c r="AJ40" i="18"/>
  <c r="AJ79" i="18"/>
  <c r="AL79" i="18" s="1"/>
  <c r="H81" i="16" s="1"/>
  <c r="I132" i="20"/>
  <c r="K132" i="20" s="1"/>
  <c r="M132" i="20" s="1"/>
  <c r="N132" i="20" s="1"/>
  <c r="BG132" i="20" s="1"/>
  <c r="I70" i="20"/>
  <c r="K70" i="20" s="1"/>
  <c r="M70" i="20" s="1"/>
  <c r="N70" i="20" s="1"/>
  <c r="BG70" i="20" s="1"/>
  <c r="AJ44" i="18"/>
  <c r="AL44" i="18" s="1"/>
  <c r="H46" i="16" s="1"/>
  <c r="I108" i="20"/>
  <c r="K108" i="20" s="1"/>
  <c r="M108" i="20" s="1"/>
  <c r="N108" i="20" s="1"/>
  <c r="BG108" i="20" s="1"/>
  <c r="I128" i="20"/>
  <c r="K128" i="20" s="1"/>
  <c r="M128" i="20" s="1"/>
  <c r="N128" i="20" s="1"/>
  <c r="BG128" i="20" s="1"/>
  <c r="I119" i="20"/>
  <c r="K119" i="20" s="1"/>
  <c r="M119" i="20" s="1"/>
  <c r="N119" i="20" s="1"/>
  <c r="BG119" i="20" s="1"/>
  <c r="I14" i="20"/>
  <c r="K14" i="20" s="1"/>
  <c r="M14" i="20" s="1"/>
  <c r="N14" i="20" s="1"/>
  <c r="BG14" i="20" s="1"/>
  <c r="I83" i="20"/>
  <c r="K83" i="20" s="1"/>
  <c r="M83" i="20" s="1"/>
  <c r="N83" i="20" s="1"/>
  <c r="BG83" i="20" s="1"/>
  <c r="I69" i="20"/>
  <c r="K69" i="20" s="1"/>
  <c r="M69" i="20" s="1"/>
  <c r="N69" i="20" s="1"/>
  <c r="BG69" i="20" s="1"/>
  <c r="I111" i="20"/>
  <c r="K111" i="20" s="1"/>
  <c r="M111" i="20" s="1"/>
  <c r="N111" i="20" s="1"/>
  <c r="BG111" i="20" s="1"/>
  <c r="I126" i="20"/>
  <c r="K126" i="20" s="1"/>
  <c r="M126" i="20" s="1"/>
  <c r="N126" i="20" s="1"/>
  <c r="BG126" i="20" s="1"/>
  <c r="I4" i="20"/>
  <c r="K4" i="20" s="1"/>
  <c r="M4" i="20" s="1"/>
  <c r="N4" i="20" s="1"/>
  <c r="BG4" i="20" s="1"/>
  <c r="I120" i="20"/>
  <c r="K120" i="20" s="1"/>
  <c r="M120" i="20" s="1"/>
  <c r="N120" i="20" s="1"/>
  <c r="BG120" i="20" s="1"/>
  <c r="I74" i="20"/>
  <c r="K74" i="20" s="1"/>
  <c r="M74" i="20" s="1"/>
  <c r="N74" i="20" s="1"/>
  <c r="BG74" i="20" s="1"/>
  <c r="I72" i="20"/>
  <c r="K72" i="20" s="1"/>
  <c r="M72" i="20" s="1"/>
  <c r="N72" i="20" s="1"/>
  <c r="BG72" i="20" s="1"/>
  <c r="BK80" i="20" s="1"/>
  <c r="L82" i="16" s="1"/>
  <c r="I113" i="20"/>
  <c r="K113" i="20" s="1"/>
  <c r="M113" i="20" s="1"/>
  <c r="N113" i="20" s="1"/>
  <c r="BG113" i="20" s="1"/>
  <c r="I77" i="20"/>
  <c r="K77" i="20" s="1"/>
  <c r="M77" i="20" s="1"/>
  <c r="N77" i="20" s="1"/>
  <c r="BG77" i="20" s="1"/>
  <c r="I32" i="20"/>
  <c r="K32" i="20" s="1"/>
  <c r="M32" i="20" s="1"/>
  <c r="N32" i="20" s="1"/>
  <c r="BG32" i="20" s="1"/>
  <c r="V3" i="18"/>
  <c r="AK3" i="18" s="1"/>
  <c r="AJ39" i="18"/>
  <c r="AL39" i="18" s="1"/>
  <c r="H41" i="16" s="1"/>
  <c r="V68" i="18"/>
  <c r="AK68" i="18" s="1"/>
  <c r="AL68" i="18" s="1"/>
  <c r="H70" i="16" s="1"/>
  <c r="AL66" i="18"/>
  <c r="H68" i="16" s="1"/>
  <c r="AL65" i="18"/>
  <c r="H67" i="16" s="1"/>
  <c r="I92" i="20"/>
  <c r="K92" i="20" s="1"/>
  <c r="M92" i="20" s="1"/>
  <c r="N92" i="20" s="1"/>
  <c r="BG92" i="20" s="1"/>
  <c r="I35" i="20"/>
  <c r="K35" i="20" s="1"/>
  <c r="M35" i="20" s="1"/>
  <c r="N35" i="20" s="1"/>
  <c r="BG35" i="20" s="1"/>
  <c r="I24" i="20"/>
  <c r="K24" i="20" s="1"/>
  <c r="M24" i="20" s="1"/>
  <c r="N24" i="20" s="1"/>
  <c r="BG24" i="20" s="1"/>
  <c r="AJ17" i="18"/>
  <c r="AL17" i="18" s="1"/>
  <c r="H19" i="16" s="1"/>
  <c r="I88" i="20"/>
  <c r="K88" i="20" s="1"/>
  <c r="M88" i="20" s="1"/>
  <c r="N88" i="20" s="1"/>
  <c r="BG88" i="20" s="1"/>
  <c r="I34" i="20"/>
  <c r="K34" i="20" s="1"/>
  <c r="M34" i="20" s="1"/>
  <c r="N34" i="20" s="1"/>
  <c r="BG34" i="20" s="1"/>
  <c r="I5" i="20"/>
  <c r="K5" i="20" s="1"/>
  <c r="M5" i="20" s="1"/>
  <c r="N5" i="20" s="1"/>
  <c r="BG5" i="20" s="1"/>
  <c r="AJ3" i="18"/>
  <c r="I43" i="20"/>
  <c r="K43" i="20" s="1"/>
  <c r="M43" i="20" s="1"/>
  <c r="N43" i="20" s="1"/>
  <c r="BG43" i="20" s="1"/>
  <c r="I81" i="20"/>
  <c r="K81" i="20" s="1"/>
  <c r="M81" i="20" s="1"/>
  <c r="N81" i="20" s="1"/>
  <c r="BG81" i="20" s="1"/>
  <c r="V82" i="18"/>
  <c r="AK82" i="18" s="1"/>
  <c r="AL82" i="18" s="1"/>
  <c r="H84" i="16" s="1"/>
  <c r="AL27" i="18"/>
  <c r="H29" i="16" s="1"/>
  <c r="AL29" i="18"/>
  <c r="H31" i="16" s="1"/>
  <c r="AL20" i="18"/>
  <c r="H22" i="16" s="1"/>
  <c r="AL22" i="18"/>
  <c r="H24" i="16" s="1"/>
  <c r="AL5" i="18"/>
  <c r="H7" i="16" s="1"/>
  <c r="AL21" i="18"/>
  <c r="H23" i="16" s="1"/>
  <c r="AJ23" i="18"/>
  <c r="AL23" i="18" s="1"/>
  <c r="H25" i="16" s="1"/>
  <c r="AL12" i="18"/>
  <c r="H14" i="16" s="1"/>
  <c r="AL13" i="18"/>
  <c r="H15" i="16" s="1"/>
  <c r="I48" i="20"/>
  <c r="K48" i="20" s="1"/>
  <c r="M48" i="20" s="1"/>
  <c r="N48" i="20" s="1"/>
  <c r="BG48" i="20" s="1"/>
  <c r="BK9" i="20" s="1"/>
  <c r="L11" i="16" s="1"/>
  <c r="AJ9" i="18"/>
  <c r="AL9" i="18" s="1"/>
  <c r="H11" i="16" s="1"/>
  <c r="I47" i="20"/>
  <c r="K47" i="20" s="1"/>
  <c r="M47" i="20" s="1"/>
  <c r="N47" i="20" s="1"/>
  <c r="BG47" i="20" s="1"/>
  <c r="BK8" i="20" s="1"/>
  <c r="L10" i="16" s="1"/>
  <c r="AJ8" i="18"/>
  <c r="AL8" i="18" s="1"/>
  <c r="H10" i="16" s="1"/>
  <c r="AJ7" i="18"/>
  <c r="AL7" i="18" s="1"/>
  <c r="H9" i="16" s="1"/>
  <c r="AL47" i="18"/>
  <c r="H49" i="16" s="1"/>
  <c r="AL45" i="18"/>
  <c r="H47" i="16" s="1"/>
  <c r="AL15" i="18"/>
  <c r="H17" i="16" s="1"/>
  <c r="AL54" i="18"/>
  <c r="H56" i="16" s="1"/>
  <c r="AL49" i="18"/>
  <c r="H51" i="16" s="1"/>
  <c r="V72" i="18"/>
  <c r="AK72" i="18" s="1"/>
  <c r="AL72" i="18" s="1"/>
  <c r="H74" i="16" s="1"/>
  <c r="Q98" i="18"/>
  <c r="Q99" i="18"/>
  <c r="V56" i="18"/>
  <c r="AK56" i="18" s="1"/>
  <c r="AL56" i="18" s="1"/>
  <c r="H58" i="16" s="1"/>
  <c r="V78" i="18"/>
  <c r="AK78" i="18" s="1"/>
  <c r="AL78" i="18" s="1"/>
  <c r="H80" i="16" s="1"/>
  <c r="V57" i="18"/>
  <c r="AK57" i="18" s="1"/>
  <c r="AL57" i="18" s="1"/>
  <c r="H59" i="16" s="1"/>
  <c r="V4" i="18"/>
  <c r="AK4" i="18" s="1"/>
  <c r="AL4" i="18" s="1"/>
  <c r="H6" i="16" s="1"/>
  <c r="V81" i="18"/>
  <c r="AK81" i="18" s="1"/>
  <c r="AL81" i="18" s="1"/>
  <c r="H83" i="16" s="1"/>
  <c r="U75" i="18"/>
  <c r="AJ75" i="18" s="1"/>
  <c r="V75" i="18"/>
  <c r="AK75" i="18" s="1"/>
  <c r="V74" i="18"/>
  <c r="AK74" i="18" s="1"/>
  <c r="V40" i="18"/>
  <c r="AK40" i="18" s="1"/>
  <c r="V71" i="18"/>
  <c r="AK71" i="18" s="1"/>
  <c r="AL71" i="18" s="1"/>
  <c r="H73" i="16" s="1"/>
  <c r="V67" i="18"/>
  <c r="AK67" i="18" s="1"/>
  <c r="AL67" i="18" s="1"/>
  <c r="H69" i="16" s="1"/>
  <c r="V73" i="18"/>
  <c r="AK73" i="18" s="1"/>
  <c r="V69" i="18"/>
  <c r="AK69" i="18" s="1"/>
  <c r="AL69" i="18" s="1"/>
  <c r="H71" i="16" s="1"/>
  <c r="V35" i="18"/>
  <c r="AK35" i="18" s="1"/>
  <c r="AL35" i="18" s="1"/>
  <c r="H37" i="16" s="1"/>
  <c r="V52" i="18"/>
  <c r="AK52" i="18" s="1"/>
  <c r="AL52" i="18" s="1"/>
  <c r="H54" i="16" s="1"/>
  <c r="V14" i="18"/>
  <c r="AK14" i="18" s="1"/>
  <c r="AL14" i="18" s="1"/>
  <c r="H16" i="16" s="1"/>
  <c r="V38" i="18"/>
  <c r="AK38" i="18" s="1"/>
  <c r="AL38" i="18" s="1"/>
  <c r="H40" i="16" s="1"/>
  <c r="V48" i="18"/>
  <c r="AK48" i="18" s="1"/>
  <c r="AL48" i="18" s="1"/>
  <c r="H50" i="16" s="1"/>
  <c r="V37" i="18"/>
  <c r="AK37" i="18" s="1"/>
  <c r="AL37" i="18" s="1"/>
  <c r="H39" i="16" s="1"/>
  <c r="V19" i="18"/>
  <c r="AK19" i="18" s="1"/>
  <c r="AL19" i="18" s="1"/>
  <c r="H21" i="16" s="1"/>
  <c r="V16" i="18"/>
  <c r="AK16" i="18" s="1"/>
  <c r="AL16" i="18" s="1"/>
  <c r="H18" i="16" s="1"/>
  <c r="R141" i="18"/>
  <c r="V62" i="18" s="1"/>
  <c r="AK62" i="18" s="1"/>
  <c r="R136" i="18"/>
  <c r="V55" i="18" s="1"/>
  <c r="AK55" i="18" s="1"/>
  <c r="R140" i="18"/>
  <c r="V61" i="18" s="1"/>
  <c r="AK61" i="18" s="1"/>
  <c r="R138" i="18"/>
  <c r="V59" i="18" s="1"/>
  <c r="AK59" i="18" s="1"/>
  <c r="R137" i="18"/>
  <c r="V58" i="18" s="1"/>
  <c r="AK58" i="18" s="1"/>
  <c r="AL58" i="18" s="1"/>
  <c r="H60" i="16" s="1"/>
  <c r="R139" i="18"/>
  <c r="V60" i="18" s="1"/>
  <c r="AK60" i="18" s="1"/>
  <c r="Q97" i="18"/>
  <c r="U77" i="18" s="1"/>
  <c r="AJ77" i="18" s="1"/>
  <c r="AL77" i="18" s="1"/>
  <c r="H79" i="16" s="1"/>
  <c r="Q93" i="18"/>
  <c r="U73" i="18" s="1"/>
  <c r="AJ73" i="18" s="1"/>
  <c r="Q142" i="18"/>
  <c r="U84" i="18" s="1"/>
  <c r="AJ84" i="18" s="1"/>
  <c r="AL84" i="18" s="1"/>
  <c r="H86" i="16" s="1"/>
  <c r="Q91" i="18"/>
  <c r="Q139" i="18"/>
  <c r="U60" i="18" s="1"/>
  <c r="AJ60" i="18" s="1"/>
  <c r="Q136" i="18"/>
  <c r="Q140" i="18"/>
  <c r="Q92" i="18"/>
  <c r="U70" i="18" s="1"/>
  <c r="AJ70" i="18" s="1"/>
  <c r="AL70" i="18" s="1"/>
  <c r="H72" i="16" s="1"/>
  <c r="Q90" i="18"/>
  <c r="Q96" i="18"/>
  <c r="U76" i="18" s="1"/>
  <c r="AJ76" i="18" s="1"/>
  <c r="AL76" i="18" s="1"/>
  <c r="H78" i="16" s="1"/>
  <c r="Q94" i="18"/>
  <c r="Q141" i="18"/>
  <c r="U62" i="18" s="1"/>
  <c r="AJ62" i="18" s="1"/>
  <c r="Q138" i="18"/>
  <c r="U59" i="18" s="1"/>
  <c r="AJ59" i="18" s="1"/>
  <c r="AY6" i="12"/>
  <c r="AZ6" i="12"/>
  <c r="BA6" i="12"/>
  <c r="BB6" i="12"/>
  <c r="BC6" i="12"/>
  <c r="BD6" i="12"/>
  <c r="AY7" i="12"/>
  <c r="AZ7" i="12"/>
  <c r="BA7" i="12"/>
  <c r="BB7" i="12"/>
  <c r="BC7" i="12"/>
  <c r="BD7" i="12"/>
  <c r="AY8" i="12"/>
  <c r="AZ8" i="12"/>
  <c r="BA8" i="12"/>
  <c r="BB8" i="12"/>
  <c r="BC8" i="12"/>
  <c r="BD8" i="12"/>
  <c r="AY9" i="12"/>
  <c r="AZ9" i="12"/>
  <c r="BA9" i="12"/>
  <c r="BB9" i="12"/>
  <c r="BC9" i="12"/>
  <c r="BD9" i="12"/>
  <c r="AY10" i="12"/>
  <c r="AZ10" i="12"/>
  <c r="BA10" i="12"/>
  <c r="BB10" i="12"/>
  <c r="BC10" i="12"/>
  <c r="BD10" i="12"/>
  <c r="AY11" i="12"/>
  <c r="AZ11" i="12"/>
  <c r="BA11" i="12"/>
  <c r="BB11" i="12"/>
  <c r="BC11" i="12"/>
  <c r="BD11" i="12"/>
  <c r="AY12" i="12"/>
  <c r="AZ12" i="12"/>
  <c r="BA12" i="12"/>
  <c r="BI25" i="12" s="1"/>
  <c r="BB12" i="12"/>
  <c r="BC12" i="12"/>
  <c r="BD12" i="12"/>
  <c r="AY13" i="12"/>
  <c r="AZ13" i="12"/>
  <c r="BA13" i="12"/>
  <c r="BB13" i="12"/>
  <c r="BC13" i="12"/>
  <c r="BD13" i="12"/>
  <c r="AY14" i="12"/>
  <c r="AZ14" i="12"/>
  <c r="BA14" i="12"/>
  <c r="BI27" i="12" s="1"/>
  <c r="BB14" i="12"/>
  <c r="BC14" i="12"/>
  <c r="BD14" i="12"/>
  <c r="AY15" i="12"/>
  <c r="AZ15" i="12"/>
  <c r="BA15" i="12"/>
  <c r="BB15" i="12"/>
  <c r="BC15" i="12"/>
  <c r="BD15" i="12"/>
  <c r="AY16" i="12"/>
  <c r="AZ16" i="12"/>
  <c r="BA16" i="12"/>
  <c r="BB16" i="12"/>
  <c r="BC16" i="12"/>
  <c r="BD16" i="12"/>
  <c r="AY17" i="12"/>
  <c r="AZ17" i="12"/>
  <c r="BA17" i="12"/>
  <c r="BB17" i="12"/>
  <c r="BC17" i="12"/>
  <c r="BD17" i="12"/>
  <c r="AY18" i="12"/>
  <c r="AZ18" i="12"/>
  <c r="BA18" i="12"/>
  <c r="BB18" i="12"/>
  <c r="BC18" i="12"/>
  <c r="BD18" i="12"/>
  <c r="AY19" i="12"/>
  <c r="AZ19" i="12"/>
  <c r="BA19" i="12"/>
  <c r="BB19" i="12"/>
  <c r="BC19" i="12"/>
  <c r="BD19" i="12"/>
  <c r="AY20" i="12"/>
  <c r="AZ20" i="12"/>
  <c r="BA20" i="12"/>
  <c r="BB20" i="12"/>
  <c r="BC20" i="12"/>
  <c r="BD20" i="12"/>
  <c r="AY21" i="12"/>
  <c r="AZ21" i="12"/>
  <c r="BA21" i="12"/>
  <c r="BB21" i="12"/>
  <c r="BC21" i="12"/>
  <c r="BD21" i="12"/>
  <c r="AY22" i="12"/>
  <c r="AZ22" i="12"/>
  <c r="BA22" i="12"/>
  <c r="BB22" i="12"/>
  <c r="BC22" i="12"/>
  <c r="BD22" i="12"/>
  <c r="AY23" i="12"/>
  <c r="AZ23" i="12"/>
  <c r="BA23" i="12"/>
  <c r="BB23" i="12"/>
  <c r="BC23" i="12"/>
  <c r="BD23" i="12"/>
  <c r="AY24" i="12"/>
  <c r="AZ24" i="12"/>
  <c r="BA24" i="12"/>
  <c r="BB24" i="12"/>
  <c r="BC24" i="12"/>
  <c r="BD24" i="12"/>
  <c r="AY25" i="12"/>
  <c r="AZ25" i="12"/>
  <c r="BA25" i="12"/>
  <c r="BB25" i="12"/>
  <c r="BC25" i="12"/>
  <c r="BD25" i="12"/>
  <c r="AY26" i="12"/>
  <c r="AZ26" i="12"/>
  <c r="BA26" i="12"/>
  <c r="BB26" i="12"/>
  <c r="BC26" i="12"/>
  <c r="BD26" i="12"/>
  <c r="AY27" i="12"/>
  <c r="AZ27" i="12"/>
  <c r="BA27" i="12"/>
  <c r="BB27" i="12"/>
  <c r="BC27" i="12"/>
  <c r="BD27" i="12"/>
  <c r="AY28" i="12"/>
  <c r="AZ28" i="12"/>
  <c r="BA28" i="12"/>
  <c r="BB28" i="12"/>
  <c r="BC28" i="12"/>
  <c r="BD28" i="12"/>
  <c r="AY29" i="12"/>
  <c r="AZ29" i="12"/>
  <c r="BA29" i="12"/>
  <c r="BB29" i="12"/>
  <c r="BC29" i="12"/>
  <c r="BD29" i="12"/>
  <c r="AY30" i="12"/>
  <c r="AZ30" i="12"/>
  <c r="BA30" i="12"/>
  <c r="BB30" i="12"/>
  <c r="BC30" i="12"/>
  <c r="BD30" i="12"/>
  <c r="AY31" i="12"/>
  <c r="AZ31" i="12"/>
  <c r="BA31" i="12"/>
  <c r="BB31" i="12"/>
  <c r="BC31" i="12"/>
  <c r="BD31" i="12"/>
  <c r="AY32" i="12"/>
  <c r="AZ32" i="12"/>
  <c r="BA32" i="12"/>
  <c r="BB32" i="12"/>
  <c r="BC32" i="12"/>
  <c r="BD32" i="12"/>
  <c r="AY33" i="12"/>
  <c r="AZ33" i="12"/>
  <c r="BA33" i="12"/>
  <c r="BB33" i="12"/>
  <c r="BC33" i="12"/>
  <c r="BD33" i="12"/>
  <c r="AY34" i="12"/>
  <c r="AZ34" i="12"/>
  <c r="BA34" i="12"/>
  <c r="BB34" i="12"/>
  <c r="BC34" i="12"/>
  <c r="BD34" i="12"/>
  <c r="AY35" i="12"/>
  <c r="AZ35" i="12"/>
  <c r="BA35" i="12"/>
  <c r="BB35" i="12"/>
  <c r="BC35" i="12"/>
  <c r="BD35" i="12"/>
  <c r="AY36" i="12"/>
  <c r="AZ36" i="12"/>
  <c r="BA36" i="12"/>
  <c r="BB36" i="12"/>
  <c r="BC36" i="12"/>
  <c r="BD36" i="12"/>
  <c r="AY37" i="12"/>
  <c r="AZ37" i="12"/>
  <c r="BA37" i="12"/>
  <c r="BB37" i="12"/>
  <c r="BC37" i="12"/>
  <c r="BD37" i="12"/>
  <c r="AY38" i="12"/>
  <c r="AZ38" i="12"/>
  <c r="BA38" i="12"/>
  <c r="BB38" i="12"/>
  <c r="BC38" i="12"/>
  <c r="BD38" i="12"/>
  <c r="AY39" i="12"/>
  <c r="AZ39" i="12"/>
  <c r="BA39" i="12"/>
  <c r="BB39" i="12"/>
  <c r="BC39" i="12"/>
  <c r="BD39" i="12"/>
  <c r="AY40" i="12"/>
  <c r="AZ40" i="12"/>
  <c r="BA40" i="12"/>
  <c r="BB40" i="12"/>
  <c r="BC40" i="12"/>
  <c r="BD40" i="12"/>
  <c r="AY41" i="12"/>
  <c r="AZ41" i="12"/>
  <c r="BA41" i="12"/>
  <c r="BB41" i="12"/>
  <c r="BC41" i="12"/>
  <c r="BD41" i="12"/>
  <c r="AY42" i="12"/>
  <c r="AZ42" i="12"/>
  <c r="BA42" i="12"/>
  <c r="BB42" i="12"/>
  <c r="BC42" i="12"/>
  <c r="BD42" i="12"/>
  <c r="AY43" i="12"/>
  <c r="AZ43" i="12"/>
  <c r="BA43" i="12"/>
  <c r="BB43" i="12"/>
  <c r="BC43" i="12"/>
  <c r="BD43" i="12"/>
  <c r="AY44" i="12"/>
  <c r="AZ44" i="12"/>
  <c r="BA44" i="12"/>
  <c r="BB44" i="12"/>
  <c r="BC44" i="12"/>
  <c r="BD44" i="12"/>
  <c r="AY45" i="12"/>
  <c r="AZ45" i="12"/>
  <c r="BA45" i="12"/>
  <c r="BB45" i="12"/>
  <c r="BC45" i="12"/>
  <c r="BD45" i="12"/>
  <c r="AY46" i="12"/>
  <c r="AZ46" i="12"/>
  <c r="BA46" i="12"/>
  <c r="BB46" i="12"/>
  <c r="BC46" i="12"/>
  <c r="BD46" i="12"/>
  <c r="AY47" i="12"/>
  <c r="AZ47" i="12"/>
  <c r="BA47" i="12"/>
  <c r="BB47" i="12"/>
  <c r="BC47" i="12"/>
  <c r="BD47" i="12"/>
  <c r="AY48" i="12"/>
  <c r="AZ48" i="12"/>
  <c r="BA48" i="12"/>
  <c r="BB48" i="12"/>
  <c r="BC48" i="12"/>
  <c r="BD48" i="12"/>
  <c r="AY49" i="12"/>
  <c r="AZ49" i="12"/>
  <c r="BA49" i="12"/>
  <c r="BB49" i="12"/>
  <c r="BC49" i="12"/>
  <c r="BD49" i="12"/>
  <c r="AY50" i="12"/>
  <c r="AZ50" i="12"/>
  <c r="BA50" i="12"/>
  <c r="BB50" i="12"/>
  <c r="BC50" i="12"/>
  <c r="BD50" i="12"/>
  <c r="AY51" i="12"/>
  <c r="AZ51" i="12"/>
  <c r="BA51" i="12"/>
  <c r="BB51" i="12"/>
  <c r="BC51" i="12"/>
  <c r="BD51" i="12"/>
  <c r="AY52" i="12"/>
  <c r="AZ52" i="12"/>
  <c r="BA52" i="12"/>
  <c r="BB52" i="12"/>
  <c r="BC52" i="12"/>
  <c r="BD52" i="12"/>
  <c r="AY53" i="12"/>
  <c r="AZ53" i="12"/>
  <c r="BA53" i="12"/>
  <c r="BB53" i="12"/>
  <c r="BC53" i="12"/>
  <c r="BD53" i="12"/>
  <c r="AY54" i="12"/>
  <c r="AZ54" i="12"/>
  <c r="BA54" i="12"/>
  <c r="BB54" i="12"/>
  <c r="BC54" i="12"/>
  <c r="BD54" i="12"/>
  <c r="AY55" i="12"/>
  <c r="AZ55" i="12"/>
  <c r="BA55" i="12"/>
  <c r="BB55" i="12"/>
  <c r="BC55" i="12"/>
  <c r="BD55" i="12"/>
  <c r="AY56" i="12"/>
  <c r="AZ56" i="12"/>
  <c r="BA56" i="12"/>
  <c r="BB56" i="12"/>
  <c r="BC56" i="12"/>
  <c r="BD56" i="12"/>
  <c r="AY57" i="12"/>
  <c r="AZ57" i="12"/>
  <c r="BA57" i="12"/>
  <c r="BB57" i="12"/>
  <c r="BC57" i="12"/>
  <c r="BD57" i="12"/>
  <c r="AY58" i="12"/>
  <c r="AZ58" i="12"/>
  <c r="BA58" i="12"/>
  <c r="BB58" i="12"/>
  <c r="BC58" i="12"/>
  <c r="BD58" i="12"/>
  <c r="AY59" i="12"/>
  <c r="AZ59" i="12"/>
  <c r="BA59" i="12"/>
  <c r="BB59" i="12"/>
  <c r="BC59" i="12"/>
  <c r="BD59" i="12"/>
  <c r="AY60" i="12"/>
  <c r="AZ60" i="12"/>
  <c r="BA60" i="12"/>
  <c r="BB60" i="12"/>
  <c r="BC60" i="12"/>
  <c r="BD60" i="12"/>
  <c r="AY61" i="12"/>
  <c r="AZ61" i="12"/>
  <c r="BA61" i="12"/>
  <c r="BB61" i="12"/>
  <c r="BC61" i="12"/>
  <c r="BD61" i="12"/>
  <c r="AY62" i="12"/>
  <c r="AZ62" i="12"/>
  <c r="BA62" i="12"/>
  <c r="BB62" i="12"/>
  <c r="BC62" i="12"/>
  <c r="BD62" i="12"/>
  <c r="AY63" i="12"/>
  <c r="AZ63" i="12"/>
  <c r="BA63" i="12"/>
  <c r="BB63" i="12"/>
  <c r="BC63" i="12"/>
  <c r="BD63" i="12"/>
  <c r="AY64" i="12"/>
  <c r="AZ64" i="12"/>
  <c r="BA64" i="12"/>
  <c r="BB64" i="12"/>
  <c r="BC64" i="12"/>
  <c r="BD64" i="12"/>
  <c r="AY65" i="12"/>
  <c r="AZ65" i="12"/>
  <c r="BA65" i="12"/>
  <c r="BB65" i="12"/>
  <c r="BC65" i="12"/>
  <c r="BD65" i="12"/>
  <c r="AY66" i="12"/>
  <c r="AZ66" i="12"/>
  <c r="BA66" i="12"/>
  <c r="BB66" i="12"/>
  <c r="BC66" i="12"/>
  <c r="BD66" i="12"/>
  <c r="AY67" i="12"/>
  <c r="AZ67" i="12"/>
  <c r="BA67" i="12"/>
  <c r="BB67" i="12"/>
  <c r="BC67" i="12"/>
  <c r="BD67" i="12"/>
  <c r="AY68" i="12"/>
  <c r="AZ68" i="12"/>
  <c r="BA68" i="12"/>
  <c r="BB68" i="12"/>
  <c r="BC68" i="12"/>
  <c r="BD68" i="12"/>
  <c r="AY69" i="12"/>
  <c r="AZ69" i="12"/>
  <c r="BA69" i="12"/>
  <c r="BB69" i="12"/>
  <c r="BC69" i="12"/>
  <c r="BD69" i="12"/>
  <c r="AY70" i="12"/>
  <c r="AZ70" i="12"/>
  <c r="BA70" i="12"/>
  <c r="BB70" i="12"/>
  <c r="BC70" i="12"/>
  <c r="BD70" i="12"/>
  <c r="AY71" i="12"/>
  <c r="AZ71" i="12"/>
  <c r="BA71" i="12"/>
  <c r="BB71" i="12"/>
  <c r="BC71" i="12"/>
  <c r="BD71" i="12"/>
  <c r="AY72" i="12"/>
  <c r="AZ72" i="12"/>
  <c r="BA72" i="12"/>
  <c r="BB72" i="12"/>
  <c r="BC72" i="12"/>
  <c r="BD72" i="12"/>
  <c r="AY73" i="12"/>
  <c r="AZ73" i="12"/>
  <c r="BA73" i="12"/>
  <c r="BB73" i="12"/>
  <c r="BC73" i="12"/>
  <c r="BD73" i="12"/>
  <c r="AY74" i="12"/>
  <c r="AZ74" i="12"/>
  <c r="BA74" i="12"/>
  <c r="BB74" i="12"/>
  <c r="BC74" i="12"/>
  <c r="BD74" i="12"/>
  <c r="AY75" i="12"/>
  <c r="AZ75" i="12"/>
  <c r="BA75" i="12"/>
  <c r="BB75" i="12"/>
  <c r="BC75" i="12"/>
  <c r="BD75" i="12"/>
  <c r="AY76" i="12"/>
  <c r="AZ76" i="12"/>
  <c r="BA76" i="12"/>
  <c r="BB76" i="12"/>
  <c r="BC76" i="12"/>
  <c r="BD76" i="12"/>
  <c r="AY77" i="12"/>
  <c r="AZ77" i="12"/>
  <c r="BA77" i="12"/>
  <c r="BB77" i="12"/>
  <c r="BC77" i="12"/>
  <c r="BD77" i="12"/>
  <c r="AY78" i="12"/>
  <c r="AZ78" i="12"/>
  <c r="BA78" i="12"/>
  <c r="BB78" i="12"/>
  <c r="BC78" i="12"/>
  <c r="BD78" i="12"/>
  <c r="AY79" i="12"/>
  <c r="AZ79" i="12"/>
  <c r="BA79" i="12"/>
  <c r="BB79" i="12"/>
  <c r="BC79" i="12"/>
  <c r="BD79" i="12"/>
  <c r="AY80" i="12"/>
  <c r="AZ80" i="12"/>
  <c r="BA80" i="12"/>
  <c r="BB80" i="12"/>
  <c r="BC80" i="12"/>
  <c r="BD80" i="12"/>
  <c r="AY81" i="12"/>
  <c r="AZ81" i="12"/>
  <c r="BA81" i="12"/>
  <c r="BB81" i="12"/>
  <c r="BC81" i="12"/>
  <c r="BD81" i="12"/>
  <c r="AY82" i="12"/>
  <c r="AZ82" i="12"/>
  <c r="BA82" i="12"/>
  <c r="BB82" i="12"/>
  <c r="BC82" i="12"/>
  <c r="BD82" i="12"/>
  <c r="AY83" i="12"/>
  <c r="AZ83" i="12"/>
  <c r="BA83" i="12"/>
  <c r="BB83" i="12"/>
  <c r="BC83" i="12"/>
  <c r="BD83" i="12"/>
  <c r="AY84" i="12"/>
  <c r="AZ84" i="12"/>
  <c r="BA84" i="12"/>
  <c r="BB84" i="12"/>
  <c r="BC84" i="12"/>
  <c r="BD84" i="12"/>
  <c r="AY85" i="12"/>
  <c r="AZ85" i="12"/>
  <c r="BA85" i="12"/>
  <c r="BB85" i="12"/>
  <c r="BC85" i="12"/>
  <c r="BD85" i="12"/>
  <c r="AY86" i="12"/>
  <c r="AZ86" i="12"/>
  <c r="BA86" i="12"/>
  <c r="BB86" i="12"/>
  <c r="BC86" i="12"/>
  <c r="BD86" i="12"/>
  <c r="AY87" i="12"/>
  <c r="AZ87" i="12"/>
  <c r="BA87" i="12"/>
  <c r="BB87" i="12"/>
  <c r="BC87" i="12"/>
  <c r="BD87" i="12"/>
  <c r="AY88" i="12"/>
  <c r="AZ88" i="12"/>
  <c r="BA88" i="12"/>
  <c r="BB88" i="12"/>
  <c r="BC88" i="12"/>
  <c r="BD88" i="12"/>
  <c r="AY89" i="12"/>
  <c r="AZ89" i="12"/>
  <c r="BA89" i="12"/>
  <c r="BB89" i="12"/>
  <c r="BC89" i="12"/>
  <c r="BD89" i="12"/>
  <c r="AY90" i="12"/>
  <c r="AZ90" i="12"/>
  <c r="BA90" i="12"/>
  <c r="BB90" i="12"/>
  <c r="BC90" i="12"/>
  <c r="BD90" i="12"/>
  <c r="AY91" i="12"/>
  <c r="AZ91" i="12"/>
  <c r="BA91" i="12"/>
  <c r="BB91" i="12"/>
  <c r="BC91" i="12"/>
  <c r="BD91" i="12"/>
  <c r="AY92" i="12"/>
  <c r="AZ92" i="12"/>
  <c r="BA92" i="12"/>
  <c r="BB92" i="12"/>
  <c r="BC92" i="12"/>
  <c r="BD92" i="12"/>
  <c r="AY93" i="12"/>
  <c r="AZ93" i="12"/>
  <c r="BA93" i="12"/>
  <c r="BB93" i="12"/>
  <c r="BC93" i="12"/>
  <c r="BD93" i="12"/>
  <c r="AY94" i="12"/>
  <c r="AZ94" i="12"/>
  <c r="BA94" i="12"/>
  <c r="BB94" i="12"/>
  <c r="BC94" i="12"/>
  <c r="BD94" i="12"/>
  <c r="AY95" i="12"/>
  <c r="AZ95" i="12"/>
  <c r="BA95" i="12"/>
  <c r="BB95" i="12"/>
  <c r="BC95" i="12"/>
  <c r="BD95" i="12"/>
  <c r="AY96" i="12"/>
  <c r="AZ96" i="12"/>
  <c r="BA96" i="12"/>
  <c r="BB96" i="12"/>
  <c r="BC96" i="12"/>
  <c r="BD96" i="12"/>
  <c r="AY97" i="12"/>
  <c r="AZ97" i="12"/>
  <c r="BA97" i="12"/>
  <c r="BB97" i="12"/>
  <c r="BC97" i="12"/>
  <c r="BD97" i="12"/>
  <c r="AY98" i="12"/>
  <c r="AZ98" i="12"/>
  <c r="BA98" i="12"/>
  <c r="BB98" i="12"/>
  <c r="BC98" i="12"/>
  <c r="BD98" i="12"/>
  <c r="AY99" i="12"/>
  <c r="AZ99" i="12"/>
  <c r="BA99" i="12"/>
  <c r="BB99" i="12"/>
  <c r="BC99" i="12"/>
  <c r="BD99" i="12"/>
  <c r="AY100" i="12"/>
  <c r="AZ100" i="12"/>
  <c r="BA100" i="12"/>
  <c r="BB100" i="12"/>
  <c r="BC100" i="12"/>
  <c r="BD100" i="12"/>
  <c r="AY101" i="12"/>
  <c r="AZ101" i="12"/>
  <c r="BA101" i="12"/>
  <c r="BB101" i="12"/>
  <c r="BC101" i="12"/>
  <c r="BD101" i="12"/>
  <c r="AY102" i="12"/>
  <c r="AZ102" i="12"/>
  <c r="BA102" i="12"/>
  <c r="BB102" i="12"/>
  <c r="BC102" i="12"/>
  <c r="BD102" i="12"/>
  <c r="AY103" i="12"/>
  <c r="AZ103" i="12"/>
  <c r="BA103" i="12"/>
  <c r="BB103" i="12"/>
  <c r="BC103" i="12"/>
  <c r="BD103" i="12"/>
  <c r="AY104" i="12"/>
  <c r="AZ104" i="12"/>
  <c r="BA104" i="12"/>
  <c r="BB104" i="12"/>
  <c r="BC104" i="12"/>
  <c r="BD104" i="12"/>
  <c r="AY105" i="12"/>
  <c r="AZ105" i="12"/>
  <c r="BA105" i="12"/>
  <c r="BB105" i="12"/>
  <c r="BC105" i="12"/>
  <c r="BD105" i="12"/>
  <c r="AY106" i="12"/>
  <c r="AZ106" i="12"/>
  <c r="BA106" i="12"/>
  <c r="BB106" i="12"/>
  <c r="BC106" i="12"/>
  <c r="BD106" i="12"/>
  <c r="AY107" i="12"/>
  <c r="AZ107" i="12"/>
  <c r="BA107" i="12"/>
  <c r="BB107" i="12"/>
  <c r="BC107" i="12"/>
  <c r="BD107" i="12"/>
  <c r="AY108" i="12"/>
  <c r="AZ108" i="12"/>
  <c r="BA108" i="12"/>
  <c r="BB108" i="12"/>
  <c r="BC108" i="12"/>
  <c r="BD108" i="12"/>
  <c r="AY109" i="12"/>
  <c r="AZ109" i="12"/>
  <c r="BA109" i="12"/>
  <c r="BB109" i="12"/>
  <c r="BC109" i="12"/>
  <c r="BD109" i="12"/>
  <c r="AY110" i="12"/>
  <c r="AZ110" i="12"/>
  <c r="BA110" i="12"/>
  <c r="BB110" i="12"/>
  <c r="BC110" i="12"/>
  <c r="BD110" i="12"/>
  <c r="AY111" i="12"/>
  <c r="AZ111" i="12"/>
  <c r="BA111" i="12"/>
  <c r="BB111" i="12"/>
  <c r="BC111" i="12"/>
  <c r="BD111" i="12"/>
  <c r="AY112" i="12"/>
  <c r="AZ112" i="12"/>
  <c r="BA112" i="12"/>
  <c r="BB112" i="12"/>
  <c r="BC112" i="12"/>
  <c r="BD112" i="12"/>
  <c r="AY113" i="12"/>
  <c r="AZ113" i="12"/>
  <c r="BA113" i="12"/>
  <c r="BB113" i="12"/>
  <c r="BC113" i="12"/>
  <c r="BD113" i="12"/>
  <c r="AY114" i="12"/>
  <c r="AZ114" i="12"/>
  <c r="BA114" i="12"/>
  <c r="BB114" i="12"/>
  <c r="BC114" i="12"/>
  <c r="BD114" i="12"/>
  <c r="AY115" i="12"/>
  <c r="AZ115" i="12"/>
  <c r="BA115" i="12"/>
  <c r="BB115" i="12"/>
  <c r="BC115" i="12"/>
  <c r="BD115" i="12"/>
  <c r="AY116" i="12"/>
  <c r="AZ116" i="12"/>
  <c r="BA116" i="12"/>
  <c r="BB116" i="12"/>
  <c r="BC116" i="12"/>
  <c r="BD116" i="12"/>
  <c r="AY117" i="12"/>
  <c r="AZ117" i="12"/>
  <c r="BA117" i="12"/>
  <c r="BB117" i="12"/>
  <c r="BC117" i="12"/>
  <c r="BD117" i="12"/>
  <c r="AY118" i="12"/>
  <c r="AZ118" i="12"/>
  <c r="BA118" i="12"/>
  <c r="BB118" i="12"/>
  <c r="BC118" i="12"/>
  <c r="BD118" i="12"/>
  <c r="AY119" i="12"/>
  <c r="AZ119" i="12"/>
  <c r="BA119" i="12"/>
  <c r="BB119" i="12"/>
  <c r="BC119" i="12"/>
  <c r="BD119" i="12"/>
  <c r="AY120" i="12"/>
  <c r="AZ120" i="12"/>
  <c r="BA120" i="12"/>
  <c r="BB120" i="12"/>
  <c r="BC120" i="12"/>
  <c r="BD120" i="12"/>
  <c r="AY121" i="12"/>
  <c r="AZ121" i="12"/>
  <c r="BA121" i="12"/>
  <c r="BB121" i="12"/>
  <c r="BC121" i="12"/>
  <c r="BD121" i="12"/>
  <c r="AY122" i="12"/>
  <c r="AZ122" i="12"/>
  <c r="BA122" i="12"/>
  <c r="BB122" i="12"/>
  <c r="BC122" i="12"/>
  <c r="BD122" i="12"/>
  <c r="AY123" i="12"/>
  <c r="AZ123" i="12"/>
  <c r="BA123" i="12"/>
  <c r="BB123" i="12"/>
  <c r="BC123" i="12"/>
  <c r="BD123" i="12"/>
  <c r="AY124" i="12"/>
  <c r="AZ124" i="12"/>
  <c r="BA124" i="12"/>
  <c r="BB124" i="12"/>
  <c r="BC124" i="12"/>
  <c r="BD124" i="12"/>
  <c r="AY125" i="12"/>
  <c r="AZ125" i="12"/>
  <c r="BA125" i="12"/>
  <c r="BB125" i="12"/>
  <c r="BC125" i="12"/>
  <c r="BD125" i="12"/>
  <c r="AY126" i="12"/>
  <c r="AZ126" i="12"/>
  <c r="BA126" i="12"/>
  <c r="BB126" i="12"/>
  <c r="BC126" i="12"/>
  <c r="BD126" i="12"/>
  <c r="AY127" i="12"/>
  <c r="AZ127" i="12"/>
  <c r="BA127" i="12"/>
  <c r="BB127" i="12"/>
  <c r="BC127" i="12"/>
  <c r="BD127" i="12"/>
  <c r="AY128" i="12"/>
  <c r="AZ128" i="12"/>
  <c r="BA128" i="12"/>
  <c r="BB128" i="12"/>
  <c r="BC128" i="12"/>
  <c r="BD128" i="12"/>
  <c r="AY129" i="12"/>
  <c r="AZ129" i="12"/>
  <c r="BA129" i="12"/>
  <c r="BB129" i="12"/>
  <c r="BC129" i="12"/>
  <c r="BD129" i="12"/>
  <c r="AY130" i="12"/>
  <c r="AZ130" i="12"/>
  <c r="BA130" i="12"/>
  <c r="BB130" i="12"/>
  <c r="BC130" i="12"/>
  <c r="BD130" i="12"/>
  <c r="AY131" i="12"/>
  <c r="AZ131" i="12"/>
  <c r="BA131" i="12"/>
  <c r="BB131" i="12"/>
  <c r="BC131" i="12"/>
  <c r="BD131" i="12"/>
  <c r="AY132" i="12"/>
  <c r="AZ132" i="12"/>
  <c r="BA132" i="12"/>
  <c r="BB132" i="12"/>
  <c r="BC132" i="12"/>
  <c r="BD132" i="12"/>
  <c r="AY133" i="12"/>
  <c r="AZ133" i="12"/>
  <c r="BA133" i="12"/>
  <c r="BB133" i="12"/>
  <c r="BC133" i="12"/>
  <c r="BD133" i="12"/>
  <c r="AY134" i="12"/>
  <c r="AZ134" i="12"/>
  <c r="BA134" i="12"/>
  <c r="BB134" i="12"/>
  <c r="BC134" i="12"/>
  <c r="BD134" i="12"/>
  <c r="AY135" i="12"/>
  <c r="AZ135" i="12"/>
  <c r="BA135" i="12"/>
  <c r="BB135" i="12"/>
  <c r="BC135" i="12"/>
  <c r="BD135" i="12"/>
  <c r="AY136" i="12"/>
  <c r="AZ136" i="12"/>
  <c r="BA136" i="12"/>
  <c r="BB136" i="12"/>
  <c r="BC136" i="12"/>
  <c r="BD136" i="12"/>
  <c r="AY137" i="12"/>
  <c r="AZ137" i="12"/>
  <c r="BA137" i="12"/>
  <c r="BB137" i="12"/>
  <c r="BC137" i="12"/>
  <c r="BD137" i="12"/>
  <c r="AY138" i="12"/>
  <c r="AZ138" i="12"/>
  <c r="BA138" i="12"/>
  <c r="BB138" i="12"/>
  <c r="BC138" i="12"/>
  <c r="BD138" i="12"/>
  <c r="AY139" i="12"/>
  <c r="AZ139" i="12"/>
  <c r="BA139" i="12"/>
  <c r="BB139" i="12"/>
  <c r="BC139" i="12"/>
  <c r="BD139" i="12"/>
  <c r="AY140" i="12"/>
  <c r="AZ140" i="12"/>
  <c r="BA140" i="12"/>
  <c r="BB140" i="12"/>
  <c r="BC140" i="12"/>
  <c r="BD140" i="12"/>
  <c r="AY141" i="12"/>
  <c r="AZ141" i="12"/>
  <c r="BA141" i="12"/>
  <c r="BB141" i="12"/>
  <c r="BC141" i="12"/>
  <c r="BD141" i="12"/>
  <c r="AY142" i="12"/>
  <c r="AZ142" i="12"/>
  <c r="BA142" i="12"/>
  <c r="BB142" i="12"/>
  <c r="BC142" i="12"/>
  <c r="BD142" i="12"/>
  <c r="AY143" i="12"/>
  <c r="AZ143" i="12"/>
  <c r="BA143" i="12"/>
  <c r="BB143" i="12"/>
  <c r="BC143" i="12"/>
  <c r="BD143" i="12"/>
  <c r="AY144" i="12"/>
  <c r="AZ144" i="12"/>
  <c r="BA144" i="12"/>
  <c r="BB144" i="12"/>
  <c r="BC144" i="12"/>
  <c r="BD144" i="12"/>
  <c r="AY145" i="12"/>
  <c r="AZ145" i="12"/>
  <c r="BA145" i="12"/>
  <c r="BB145" i="12"/>
  <c r="BC145" i="12"/>
  <c r="BD145" i="12"/>
  <c r="AY146" i="12"/>
  <c r="AZ146" i="12"/>
  <c r="BA146" i="12"/>
  <c r="BB146" i="12"/>
  <c r="BC146" i="12"/>
  <c r="BD146" i="12"/>
  <c r="AY147" i="12"/>
  <c r="AZ147" i="12"/>
  <c r="BA147" i="12"/>
  <c r="BB147" i="12"/>
  <c r="BC147" i="12"/>
  <c r="BD147" i="12"/>
  <c r="AY148" i="12"/>
  <c r="AZ148" i="12"/>
  <c r="BA148" i="12"/>
  <c r="BB148" i="12"/>
  <c r="BC148" i="12"/>
  <c r="BD148" i="12"/>
  <c r="AY149" i="12"/>
  <c r="AZ149" i="12"/>
  <c r="BA149" i="12"/>
  <c r="BB149" i="12"/>
  <c r="BC149" i="12"/>
  <c r="BD149" i="12"/>
  <c r="AY150" i="12"/>
  <c r="AZ150" i="12"/>
  <c r="BA150" i="12"/>
  <c r="BB150" i="12"/>
  <c r="BC150" i="12"/>
  <c r="BD150" i="12"/>
  <c r="AY151" i="12"/>
  <c r="AZ151" i="12"/>
  <c r="BA151" i="12"/>
  <c r="BB151" i="12"/>
  <c r="BC151" i="12"/>
  <c r="BD151" i="12"/>
  <c r="AY152" i="12"/>
  <c r="AZ152" i="12"/>
  <c r="BA152" i="12"/>
  <c r="BB152" i="12"/>
  <c r="BC152" i="12"/>
  <c r="BD152" i="12"/>
  <c r="AY153" i="12"/>
  <c r="AZ153" i="12"/>
  <c r="BA153" i="12"/>
  <c r="BB153" i="12"/>
  <c r="BC153" i="12"/>
  <c r="BD153" i="12"/>
  <c r="AY154" i="12"/>
  <c r="BG88" i="12" s="1"/>
  <c r="AZ154" i="12"/>
  <c r="BH88" i="12" s="1"/>
  <c r="BA154" i="12"/>
  <c r="BI88" i="12" s="1"/>
  <c r="BB154" i="12"/>
  <c r="BJ88" i="12" s="1"/>
  <c r="BC154" i="12"/>
  <c r="BK88" i="12" s="1"/>
  <c r="BD154" i="12"/>
  <c r="BL88" i="12" s="1"/>
  <c r="BA13" i="20" l="1"/>
  <c r="BG144" i="20" s="1"/>
  <c r="BK63" i="20" s="1"/>
  <c r="L65" i="16" s="1"/>
  <c r="BA18" i="20"/>
  <c r="BG149" i="20" s="1"/>
  <c r="BK72" i="20" s="1"/>
  <c r="L74" i="16" s="1"/>
  <c r="AL40" i="18"/>
  <c r="H42" i="16" s="1"/>
  <c r="S15" i="20"/>
  <c r="AA15" i="20" s="1"/>
  <c r="AI15" i="20" s="1"/>
  <c r="AR15" i="20" s="1"/>
  <c r="AA94" i="14"/>
  <c r="AB93" i="14"/>
  <c r="AE74" i="14" s="1"/>
  <c r="R142" i="14"/>
  <c r="S142" i="14" s="1"/>
  <c r="V84" i="14" s="1"/>
  <c r="AG84" i="14" s="1"/>
  <c r="K86" i="16" s="1"/>
  <c r="S141" i="14"/>
  <c r="V62" i="14" s="1"/>
  <c r="AG62" i="14" s="1"/>
  <c r="K64" i="16" s="1"/>
  <c r="R103" i="14"/>
  <c r="S103" i="14" s="1"/>
  <c r="V81" i="14" s="1"/>
  <c r="AG81" i="14" s="1"/>
  <c r="K83" i="16" s="1"/>
  <c r="S102" i="14"/>
  <c r="R48" i="14"/>
  <c r="S47" i="14"/>
  <c r="V8" i="14" s="1"/>
  <c r="AG8" i="14" s="1"/>
  <c r="K10" i="16" s="1"/>
  <c r="R95" i="14"/>
  <c r="S94" i="14"/>
  <c r="AA14" i="20"/>
  <c r="AI14" i="20" s="1"/>
  <c r="AR14" i="20" s="1"/>
  <c r="AV14" i="20" s="1"/>
  <c r="AV12" i="20"/>
  <c r="BA12" i="20" s="1"/>
  <c r="BG143" i="20" s="1"/>
  <c r="U74" i="18"/>
  <c r="AJ74" i="18" s="1"/>
  <c r="AL74" i="18" s="1"/>
  <c r="H76" i="16" s="1"/>
  <c r="AS23" i="20"/>
  <c r="AW23" i="20" s="1"/>
  <c r="BB23" i="20" s="1"/>
  <c r="BH154" i="20" s="1"/>
  <c r="AO23" i="20"/>
  <c r="AQ4" i="20"/>
  <c r="AV4" i="20" s="1"/>
  <c r="BA4" i="20" s="1"/>
  <c r="BG135" i="20" s="1"/>
  <c r="AO12" i="20"/>
  <c r="AU12" i="20" s="1"/>
  <c r="AZ12" i="20" s="1"/>
  <c r="BF143" i="20" s="1"/>
  <c r="AS12" i="20"/>
  <c r="AW12" i="20" s="1"/>
  <c r="BB12" i="20" s="1"/>
  <c r="BH143" i="20" s="1"/>
  <c r="AS5" i="20"/>
  <c r="AW5" i="20" s="1"/>
  <c r="BB5" i="20" s="1"/>
  <c r="BH136" i="20" s="1"/>
  <c r="AQ5" i="20"/>
  <c r="AV5" i="20" s="1"/>
  <c r="BA5" i="20" s="1"/>
  <c r="BG136" i="20" s="1"/>
  <c r="AU11" i="20"/>
  <c r="AZ11" i="20" s="1"/>
  <c r="BF142" i="20" s="1"/>
  <c r="BK85" i="20"/>
  <c r="L87" i="16" s="1"/>
  <c r="AO4" i="20"/>
  <c r="AU4" i="20" s="1"/>
  <c r="AZ4" i="20" s="1"/>
  <c r="BF135" i="20" s="1"/>
  <c r="BK70" i="20"/>
  <c r="L72" i="16" s="1"/>
  <c r="BK82" i="20"/>
  <c r="L84" i="16" s="1"/>
  <c r="AI73" i="21"/>
  <c r="M75" i="16" s="1"/>
  <c r="BK78" i="20"/>
  <c r="L80" i="16" s="1"/>
  <c r="BK3" i="20"/>
  <c r="L5" i="16" s="1"/>
  <c r="BK40" i="20"/>
  <c r="L42" i="16" s="1"/>
  <c r="BK56" i="20"/>
  <c r="L58" i="16" s="1"/>
  <c r="BK58" i="20"/>
  <c r="L60" i="16" s="1"/>
  <c r="BK57" i="20"/>
  <c r="L59" i="16" s="1"/>
  <c r="BK55" i="20"/>
  <c r="L57" i="16" s="1"/>
  <c r="BK16" i="20"/>
  <c r="L18" i="16" s="1"/>
  <c r="BK19" i="20"/>
  <c r="L21" i="16" s="1"/>
  <c r="AU14" i="20"/>
  <c r="AZ14" i="20" s="1"/>
  <c r="BF145" i="20" s="1"/>
  <c r="AW14" i="20"/>
  <c r="BB14" i="20" s="1"/>
  <c r="BH145" i="20" s="1"/>
  <c r="AU6" i="20"/>
  <c r="AZ6" i="20" s="1"/>
  <c r="BF137" i="20" s="1"/>
  <c r="AW6" i="20"/>
  <c r="BB6" i="20" s="1"/>
  <c r="BH137" i="20" s="1"/>
  <c r="AV23" i="20"/>
  <c r="AV19" i="20"/>
  <c r="BA19" i="20" s="1"/>
  <c r="BG150" i="20" s="1"/>
  <c r="AV6" i="20"/>
  <c r="AU23" i="20"/>
  <c r="AZ23" i="20" s="1"/>
  <c r="BF154" i="20" s="1"/>
  <c r="AU19" i="20"/>
  <c r="AZ19" i="20" s="1"/>
  <c r="BF150" i="20" s="1"/>
  <c r="AW19" i="20"/>
  <c r="BB19" i="20" s="1"/>
  <c r="BH150" i="20" s="1"/>
  <c r="AE20" i="20"/>
  <c r="AK20" i="20" s="1"/>
  <c r="AT20" i="20" s="1"/>
  <c r="AA20" i="20"/>
  <c r="AI20" i="20" s="1"/>
  <c r="AR20" i="20" s="1"/>
  <c r="W20" i="20"/>
  <c r="AG20" i="20" s="1"/>
  <c r="AP20" i="20" s="1"/>
  <c r="R25" i="20"/>
  <c r="AD24" i="20"/>
  <c r="AJ24" i="20" s="1"/>
  <c r="AS24" i="20" s="1"/>
  <c r="Z24" i="20"/>
  <c r="AH24" i="20" s="1"/>
  <c r="AQ24" i="20" s="1"/>
  <c r="V24" i="20"/>
  <c r="AF24" i="20" s="1"/>
  <c r="AO24" i="20" s="1"/>
  <c r="S25" i="20"/>
  <c r="AE24" i="20"/>
  <c r="AK24" i="20" s="1"/>
  <c r="AT24" i="20" s="1"/>
  <c r="AA24" i="20"/>
  <c r="AI24" i="20" s="1"/>
  <c r="AR24" i="20" s="1"/>
  <c r="W24" i="20"/>
  <c r="AG24" i="20" s="1"/>
  <c r="AP24" i="20" s="1"/>
  <c r="AD20" i="20"/>
  <c r="AJ20" i="20" s="1"/>
  <c r="AS20" i="20" s="1"/>
  <c r="Z20" i="20"/>
  <c r="AH20" i="20" s="1"/>
  <c r="AQ20" i="20" s="1"/>
  <c r="V20" i="20"/>
  <c r="AF20" i="20" s="1"/>
  <c r="AO20" i="20" s="1"/>
  <c r="S16" i="20"/>
  <c r="W15" i="20"/>
  <c r="AG15" i="20" s="1"/>
  <c r="AP15" i="20" s="1"/>
  <c r="S8" i="20"/>
  <c r="AE7" i="20"/>
  <c r="AK7" i="20" s="1"/>
  <c r="AT7" i="20" s="1"/>
  <c r="AA7" i="20"/>
  <c r="AI7" i="20" s="1"/>
  <c r="AR7" i="20" s="1"/>
  <c r="W7" i="20"/>
  <c r="AG7" i="20" s="1"/>
  <c r="AP7" i="20" s="1"/>
  <c r="R16" i="20"/>
  <c r="AD15" i="20"/>
  <c r="AJ15" i="20" s="1"/>
  <c r="AS15" i="20" s="1"/>
  <c r="Z15" i="20"/>
  <c r="AH15" i="20" s="1"/>
  <c r="AQ15" i="20" s="1"/>
  <c r="V15" i="20"/>
  <c r="AF15" i="20" s="1"/>
  <c r="AO15" i="20" s="1"/>
  <c r="R8" i="20"/>
  <c r="AD7" i="20"/>
  <c r="AJ7" i="20" s="1"/>
  <c r="AS7" i="20" s="1"/>
  <c r="AW7" i="20" s="1"/>
  <c r="BB7" i="20" s="1"/>
  <c r="BH138" i="20" s="1"/>
  <c r="Z7" i="20"/>
  <c r="AH7" i="20" s="1"/>
  <c r="AQ7" i="20" s="1"/>
  <c r="V7" i="20"/>
  <c r="AF7" i="20" s="1"/>
  <c r="AO7" i="20" s="1"/>
  <c r="AU7" i="20" s="1"/>
  <c r="AZ7" i="20" s="1"/>
  <c r="BF138" i="20" s="1"/>
  <c r="AL3" i="18"/>
  <c r="H5" i="16" s="1"/>
  <c r="AL62" i="18"/>
  <c r="H64" i="16" s="1"/>
  <c r="AL75" i="18"/>
  <c r="H77" i="16" s="1"/>
  <c r="AL73" i="18"/>
  <c r="H75" i="16" s="1"/>
  <c r="AL59" i="18"/>
  <c r="H61" i="16" s="1"/>
  <c r="AL60" i="18"/>
  <c r="H62" i="16" s="1"/>
  <c r="U55" i="18"/>
  <c r="AJ55" i="18" s="1"/>
  <c r="AL55" i="18" s="1"/>
  <c r="H57" i="16" s="1"/>
  <c r="U61" i="18"/>
  <c r="AJ61" i="18" s="1"/>
  <c r="AL61" i="18" s="1"/>
  <c r="H63" i="16" s="1"/>
  <c r="BL27" i="12"/>
  <c r="BJ80" i="12"/>
  <c r="BJ78" i="12"/>
  <c r="BJ77" i="12"/>
  <c r="BL73" i="12"/>
  <c r="BH73" i="12"/>
  <c r="BJ65" i="12"/>
  <c r="BJ64" i="12"/>
  <c r="BL62" i="12"/>
  <c r="BH62" i="12"/>
  <c r="BJ59" i="12"/>
  <c r="BJ58" i="12"/>
  <c r="BJ47" i="12"/>
  <c r="BL42" i="12"/>
  <c r="BH42" i="12"/>
  <c r="BJ41" i="12"/>
  <c r="BJ30" i="12"/>
  <c r="BJ27" i="12"/>
  <c r="BJ25" i="12"/>
  <c r="BL24" i="12"/>
  <c r="BH24" i="12"/>
  <c r="BJ6" i="12"/>
  <c r="BI80" i="12"/>
  <c r="BI78" i="12"/>
  <c r="BI77" i="12"/>
  <c r="BK73" i="12"/>
  <c r="BG73" i="12"/>
  <c r="BI65" i="12"/>
  <c r="BI64" i="12"/>
  <c r="BK62" i="12"/>
  <c r="BG62" i="12"/>
  <c r="BI59" i="12"/>
  <c r="BI58" i="12"/>
  <c r="BI47" i="12"/>
  <c r="BK42" i="12"/>
  <c r="BG42" i="12"/>
  <c r="BI41" i="12"/>
  <c r="BI30" i="12"/>
  <c r="BK24" i="12"/>
  <c r="BG24" i="12"/>
  <c r="BI6" i="12"/>
  <c r="BH80" i="12"/>
  <c r="BL78" i="12"/>
  <c r="BH77" i="12"/>
  <c r="BJ73" i="12"/>
  <c r="BL65" i="12"/>
  <c r="BH65" i="12"/>
  <c r="BL64" i="12"/>
  <c r="BH64" i="12"/>
  <c r="BJ62" i="12"/>
  <c r="BL59" i="12"/>
  <c r="BH59" i="12"/>
  <c r="BL58" i="12"/>
  <c r="BH58" i="12"/>
  <c r="BL47" i="12"/>
  <c r="BH47" i="12"/>
  <c r="BJ42" i="12"/>
  <c r="BL41" i="12"/>
  <c r="BH41" i="12"/>
  <c r="BL30" i="12"/>
  <c r="BH30" i="12"/>
  <c r="BH27" i="12"/>
  <c r="BL25" i="12"/>
  <c r="BH25" i="12"/>
  <c r="BJ24" i="12"/>
  <c r="BL6" i="12"/>
  <c r="BH6" i="12"/>
  <c r="BL80" i="12"/>
  <c r="BH78" i="12"/>
  <c r="BL77" i="12"/>
  <c r="BK80" i="12"/>
  <c r="BG80" i="12"/>
  <c r="BK78" i="12"/>
  <c r="BG78" i="12"/>
  <c r="BK77" i="12"/>
  <c r="BG77" i="12"/>
  <c r="BI73" i="12"/>
  <c r="BK65" i="12"/>
  <c r="BG65" i="12"/>
  <c r="BK64" i="12"/>
  <c r="BG64" i="12"/>
  <c r="BI62" i="12"/>
  <c r="BK59" i="12"/>
  <c r="BG59" i="12"/>
  <c r="BK58" i="12"/>
  <c r="BG58" i="12"/>
  <c r="BK47" i="12"/>
  <c r="BG47" i="12"/>
  <c r="BI42" i="12"/>
  <c r="BK41" i="12"/>
  <c r="BG41" i="12"/>
  <c r="BK30" i="12"/>
  <c r="BG30" i="12"/>
  <c r="BK27" i="12"/>
  <c r="BG27" i="12"/>
  <c r="BK25" i="12"/>
  <c r="BG25" i="12"/>
  <c r="BI24" i="12"/>
  <c r="BK6" i="12"/>
  <c r="BG6" i="12"/>
  <c r="BA6" i="20" l="1"/>
  <c r="BG137" i="20" s="1"/>
  <c r="BK73" i="20" s="1"/>
  <c r="L75" i="16" s="1"/>
  <c r="BA23" i="20"/>
  <c r="BG154" i="20" s="1"/>
  <c r="BK59" i="20" s="1"/>
  <c r="L61" i="16" s="1"/>
  <c r="BA14" i="20"/>
  <c r="BG145" i="20" s="1"/>
  <c r="BK64" i="20" s="1"/>
  <c r="L66" i="16" s="1"/>
  <c r="AE15" i="20"/>
  <c r="AK15" i="20" s="1"/>
  <c r="AT15" i="20" s="1"/>
  <c r="AW15" i="20" s="1"/>
  <c r="BB15" i="20" s="1"/>
  <c r="BH146" i="20" s="1"/>
  <c r="AU15" i="20"/>
  <c r="AZ15" i="20" s="1"/>
  <c r="BF146" i="20" s="1"/>
  <c r="AV20" i="20"/>
  <c r="BA20" i="20" s="1"/>
  <c r="BG151" i="20" s="1"/>
  <c r="AV15" i="20"/>
  <c r="BA15" i="20" s="1"/>
  <c r="BG146" i="20" s="1"/>
  <c r="V74" i="14"/>
  <c r="AG74" i="14" s="1"/>
  <c r="K76" i="16" s="1"/>
  <c r="AA95" i="14"/>
  <c r="AB94" i="14"/>
  <c r="AE75" i="14" s="1"/>
  <c r="R49" i="14"/>
  <c r="S48" i="14"/>
  <c r="V9" i="14" s="1"/>
  <c r="AG9" i="14" s="1"/>
  <c r="K11" i="16" s="1"/>
  <c r="R96" i="14"/>
  <c r="S95" i="14"/>
  <c r="V75" i="14" s="1"/>
  <c r="AG75" i="14" s="1"/>
  <c r="K77" i="16" s="1"/>
  <c r="AV7" i="20"/>
  <c r="AU20" i="20"/>
  <c r="AZ20" i="20" s="1"/>
  <c r="BF151" i="20" s="1"/>
  <c r="AW20" i="20"/>
  <c r="BB20" i="20" s="1"/>
  <c r="BH151" i="20" s="1"/>
  <c r="AV24" i="20"/>
  <c r="AU24" i="20"/>
  <c r="AZ24" i="20" s="1"/>
  <c r="BF155" i="20" s="1"/>
  <c r="AW24" i="20"/>
  <c r="BB24" i="20" s="1"/>
  <c r="BH155" i="20" s="1"/>
  <c r="S26" i="20"/>
  <c r="AE25" i="20"/>
  <c r="AK25" i="20" s="1"/>
  <c r="AT25" i="20" s="1"/>
  <c r="AA25" i="20"/>
  <c r="AI25" i="20" s="1"/>
  <c r="AR25" i="20" s="1"/>
  <c r="W25" i="20"/>
  <c r="AG25" i="20" s="1"/>
  <c r="AP25" i="20" s="1"/>
  <c r="R26" i="20"/>
  <c r="AD25" i="20"/>
  <c r="AJ25" i="20" s="1"/>
  <c r="AS25" i="20" s="1"/>
  <c r="Z25" i="20"/>
  <c r="AH25" i="20" s="1"/>
  <c r="AQ25" i="20" s="1"/>
  <c r="V25" i="20"/>
  <c r="AF25" i="20" s="1"/>
  <c r="AO25" i="20" s="1"/>
  <c r="R9" i="20"/>
  <c r="AD8" i="20"/>
  <c r="AJ8" i="20" s="1"/>
  <c r="AS8" i="20" s="1"/>
  <c r="Z8" i="20"/>
  <c r="AH8" i="20" s="1"/>
  <c r="AQ8" i="20" s="1"/>
  <c r="V8" i="20"/>
  <c r="AF8" i="20" s="1"/>
  <c r="AO8" i="20" s="1"/>
  <c r="AD16" i="20"/>
  <c r="AJ16" i="20" s="1"/>
  <c r="AS16" i="20" s="1"/>
  <c r="Z16" i="20"/>
  <c r="AH16" i="20" s="1"/>
  <c r="AQ16" i="20" s="1"/>
  <c r="V16" i="20"/>
  <c r="AF16" i="20" s="1"/>
  <c r="AO16" i="20" s="1"/>
  <c r="S9" i="20"/>
  <c r="AE8" i="20"/>
  <c r="AK8" i="20" s="1"/>
  <c r="AT8" i="20" s="1"/>
  <c r="AA8" i="20"/>
  <c r="AI8" i="20" s="1"/>
  <c r="AR8" i="20" s="1"/>
  <c r="W8" i="20"/>
  <c r="AG8" i="20" s="1"/>
  <c r="AP8" i="20" s="1"/>
  <c r="AE16" i="20"/>
  <c r="AK16" i="20" s="1"/>
  <c r="AT16" i="20" s="1"/>
  <c r="AA16" i="20"/>
  <c r="AI16" i="20" s="1"/>
  <c r="AR16" i="20" s="1"/>
  <c r="W16" i="20"/>
  <c r="AG16" i="20" s="1"/>
  <c r="AP16" i="20" s="1"/>
  <c r="BA7" i="20" l="1"/>
  <c r="BG138" i="20" s="1"/>
  <c r="BK74" i="20" s="1"/>
  <c r="L76" i="16" s="1"/>
  <c r="BA24" i="20"/>
  <c r="BG155" i="20" s="1"/>
  <c r="BK60" i="20" s="1"/>
  <c r="L62" i="16" s="1"/>
  <c r="AU25" i="20"/>
  <c r="AZ25" i="20" s="1"/>
  <c r="BF156" i="20" s="1"/>
  <c r="AV25" i="20"/>
  <c r="AA96" i="14"/>
  <c r="AB96" i="14" s="1"/>
  <c r="AE77" i="14" s="1"/>
  <c r="AB95" i="14"/>
  <c r="AE76" i="14" s="1"/>
  <c r="R50" i="14"/>
  <c r="S49" i="14"/>
  <c r="V10" i="14" s="1"/>
  <c r="AG10" i="14" s="1"/>
  <c r="K12" i="16" s="1"/>
  <c r="R97" i="14"/>
  <c r="S97" i="14" s="1"/>
  <c r="V77" i="14" s="1"/>
  <c r="S96" i="14"/>
  <c r="V76" i="14" s="1"/>
  <c r="AW25" i="20"/>
  <c r="BB25" i="20" s="1"/>
  <c r="BH156" i="20" s="1"/>
  <c r="AU16" i="20"/>
  <c r="AZ16" i="20" s="1"/>
  <c r="BF147" i="20" s="1"/>
  <c r="AW16" i="20"/>
  <c r="BB16" i="20" s="1"/>
  <c r="BH147" i="20" s="1"/>
  <c r="AV8" i="20"/>
  <c r="AV16" i="20"/>
  <c r="AU8" i="20"/>
  <c r="AZ8" i="20" s="1"/>
  <c r="BF139" i="20" s="1"/>
  <c r="AW8" i="20"/>
  <c r="BB8" i="20" s="1"/>
  <c r="BH139" i="20" s="1"/>
  <c r="R27" i="20"/>
  <c r="AD26" i="20"/>
  <c r="AJ26" i="20" s="1"/>
  <c r="AS26" i="20" s="1"/>
  <c r="Z26" i="20"/>
  <c r="AH26" i="20" s="1"/>
  <c r="AQ26" i="20" s="1"/>
  <c r="V26" i="20"/>
  <c r="AF26" i="20" s="1"/>
  <c r="AO26" i="20" s="1"/>
  <c r="S27" i="20"/>
  <c r="AE26" i="20"/>
  <c r="AK26" i="20" s="1"/>
  <c r="AT26" i="20" s="1"/>
  <c r="AA26" i="20"/>
  <c r="AI26" i="20" s="1"/>
  <c r="AR26" i="20" s="1"/>
  <c r="W26" i="20"/>
  <c r="AG26" i="20" s="1"/>
  <c r="AP26" i="20" s="1"/>
  <c r="R10" i="20"/>
  <c r="AD9" i="20"/>
  <c r="AJ9" i="20" s="1"/>
  <c r="AS9" i="20" s="1"/>
  <c r="Z9" i="20"/>
  <c r="AH9" i="20" s="1"/>
  <c r="AQ9" i="20" s="1"/>
  <c r="V9" i="20"/>
  <c r="AF9" i="20" s="1"/>
  <c r="AO9" i="20" s="1"/>
  <c r="S10" i="20"/>
  <c r="AE9" i="20"/>
  <c r="AK9" i="20" s="1"/>
  <c r="AT9" i="20" s="1"/>
  <c r="AA9" i="20"/>
  <c r="AI9" i="20" s="1"/>
  <c r="AR9" i="20" s="1"/>
  <c r="W9" i="20"/>
  <c r="AG9" i="20" s="1"/>
  <c r="AP9" i="20" s="1"/>
  <c r="BA8" i="20" l="1"/>
  <c r="BG139" i="20" s="1"/>
  <c r="BK75" i="20" s="1"/>
  <c r="L77" i="16" s="1"/>
  <c r="BA25" i="20"/>
  <c r="BG156" i="20" s="1"/>
  <c r="BK61" i="20" s="1"/>
  <c r="L63" i="16" s="1"/>
  <c r="BA16" i="20"/>
  <c r="BG147" i="20" s="1"/>
  <c r="BK81" i="20" s="1"/>
  <c r="L83" i="16" s="1"/>
  <c r="AG76" i="14"/>
  <c r="K78" i="16" s="1"/>
  <c r="AG77" i="14"/>
  <c r="K79" i="16" s="1"/>
  <c r="R51" i="14"/>
  <c r="S50" i="14"/>
  <c r="V20" i="14" s="1"/>
  <c r="AG20" i="14" s="1"/>
  <c r="K22" i="16" s="1"/>
  <c r="AW9" i="20"/>
  <c r="BB9" i="20" s="1"/>
  <c r="BH140" i="20" s="1"/>
  <c r="AU26" i="20"/>
  <c r="AZ26" i="20" s="1"/>
  <c r="BF157" i="20" s="1"/>
  <c r="AW26" i="20"/>
  <c r="BB26" i="20" s="1"/>
  <c r="BH157" i="20" s="1"/>
  <c r="AU9" i="20"/>
  <c r="AZ9" i="20" s="1"/>
  <c r="BF140" i="20" s="1"/>
  <c r="AV9" i="20"/>
  <c r="AV26" i="20"/>
  <c r="AA27" i="20"/>
  <c r="AI27" i="20" s="1"/>
  <c r="AR27" i="20" s="1"/>
  <c r="AE27" i="20"/>
  <c r="AK27" i="20" s="1"/>
  <c r="AT27" i="20" s="1"/>
  <c r="W27" i="20"/>
  <c r="AG27" i="20" s="1"/>
  <c r="AP27" i="20" s="1"/>
  <c r="Z27" i="20"/>
  <c r="AH27" i="20" s="1"/>
  <c r="AQ27" i="20" s="1"/>
  <c r="AD27" i="20"/>
  <c r="AJ27" i="20" s="1"/>
  <c r="AS27" i="20" s="1"/>
  <c r="V27" i="20"/>
  <c r="AF27" i="20" s="1"/>
  <c r="AO27" i="20" s="1"/>
  <c r="AE10" i="20"/>
  <c r="AK10" i="20" s="1"/>
  <c r="AT10" i="20" s="1"/>
  <c r="AA10" i="20"/>
  <c r="AI10" i="20" s="1"/>
  <c r="AR10" i="20" s="1"/>
  <c r="W10" i="20"/>
  <c r="AG10" i="20" s="1"/>
  <c r="AP10" i="20" s="1"/>
  <c r="AD10" i="20"/>
  <c r="AJ10" i="20" s="1"/>
  <c r="AS10" i="20" s="1"/>
  <c r="Z10" i="20"/>
  <c r="AH10" i="20" s="1"/>
  <c r="AQ10" i="20" s="1"/>
  <c r="V10" i="20"/>
  <c r="AF10" i="20" s="1"/>
  <c r="AO10" i="20" s="1"/>
  <c r="BA26" i="20" l="1"/>
  <c r="BG157" i="20" s="1"/>
  <c r="BK62" i="20" s="1"/>
  <c r="L64" i="16" s="1"/>
  <c r="BA9" i="20"/>
  <c r="BG140" i="20" s="1"/>
  <c r="BK76" i="20" s="1"/>
  <c r="L78" i="16" s="1"/>
  <c r="R52" i="14"/>
  <c r="S51" i="14"/>
  <c r="V21" i="14" s="1"/>
  <c r="AG21" i="14" s="1"/>
  <c r="K23" i="16" s="1"/>
  <c r="AU27" i="20"/>
  <c r="AZ27" i="20" s="1"/>
  <c r="BF158" i="20" s="1"/>
  <c r="AV27" i="20"/>
  <c r="AU10" i="20"/>
  <c r="AZ10" i="20" s="1"/>
  <c r="BF141" i="20" s="1"/>
  <c r="AW10" i="20"/>
  <c r="BB10" i="20" s="1"/>
  <c r="BH141" i="20" s="1"/>
  <c r="AV10" i="20"/>
  <c r="AW27" i="20"/>
  <c r="BB27" i="20" s="1"/>
  <c r="BH158" i="20" s="1"/>
  <c r="BA27" i="20" l="1"/>
  <c r="BG158" i="20" s="1"/>
  <c r="BK84" i="20" s="1"/>
  <c r="L86" i="16" s="1"/>
  <c r="BA10" i="20"/>
  <c r="BG141" i="20" s="1"/>
  <c r="BK77" i="20" s="1"/>
  <c r="L79" i="16" s="1"/>
  <c r="R53" i="14"/>
  <c r="S52" i="14"/>
  <c r="V22" i="14" s="1"/>
  <c r="AG22" i="14" s="1"/>
  <c r="K24" i="16" s="1"/>
  <c r="R54" i="14" l="1"/>
  <c r="S53" i="14"/>
  <c r="V23" i="14" s="1"/>
  <c r="AG23" i="14" s="1"/>
  <c r="K25" i="16" s="1"/>
  <c r="R55" i="14" l="1"/>
  <c r="S54" i="14"/>
  <c r="V24" i="14" s="1"/>
  <c r="AG24" i="14" s="1"/>
  <c r="K26" i="16" s="1"/>
  <c r="R56" i="14" l="1"/>
  <c r="S55" i="14"/>
  <c r="V25" i="14" s="1"/>
  <c r="AG25" i="14" s="1"/>
  <c r="K27" i="16" s="1"/>
  <c r="R57" i="14" l="1"/>
  <c r="S56" i="14"/>
  <c r="V26" i="14" s="1"/>
  <c r="AG26" i="14" s="1"/>
  <c r="K28" i="16" s="1"/>
  <c r="R58" i="14" l="1"/>
  <c r="S57" i="14"/>
  <c r="V27" i="14" s="1"/>
  <c r="AG27" i="14" s="1"/>
  <c r="K29" i="16" s="1"/>
  <c r="R59" i="14" l="1"/>
  <c r="S58" i="14"/>
  <c r="V28" i="14" s="1"/>
  <c r="AG28" i="14" s="1"/>
  <c r="K30" i="16" s="1"/>
  <c r="R60" i="14" l="1"/>
  <c r="S59" i="14"/>
  <c r="V29" i="14" s="1"/>
  <c r="AG29" i="14" s="1"/>
  <c r="K31" i="16" s="1"/>
  <c r="R61" i="14" l="1"/>
  <c r="S60" i="14"/>
  <c r="V30" i="14" s="1"/>
  <c r="AG30" i="14" s="1"/>
  <c r="K32" i="16" s="1"/>
  <c r="R62" i="14" l="1"/>
  <c r="S61" i="14"/>
  <c r="V31" i="14" s="1"/>
  <c r="AG31" i="14" s="1"/>
  <c r="K33" i="16" s="1"/>
  <c r="R63" i="14" l="1"/>
  <c r="S62" i="14"/>
  <c r="V32" i="14" s="1"/>
  <c r="AG32" i="14" s="1"/>
  <c r="K34" i="16" s="1"/>
  <c r="R64" i="14" l="1"/>
  <c r="S63" i="14"/>
  <c r="V33" i="14" s="1"/>
  <c r="AG33" i="14" s="1"/>
  <c r="K35" i="16" s="1"/>
  <c r="R65" i="14" l="1"/>
  <c r="S64" i="14"/>
  <c r="V34" i="14" s="1"/>
  <c r="AG34" i="14" s="1"/>
  <c r="K36" i="16" s="1"/>
  <c r="R66" i="14" l="1"/>
  <c r="S65" i="14"/>
  <c r="V35" i="14" s="1"/>
  <c r="AG35" i="14" s="1"/>
  <c r="K37" i="16" s="1"/>
  <c r="R67" i="14" l="1"/>
  <c r="S66" i="14"/>
  <c r="V36" i="14" s="1"/>
  <c r="AG36" i="14" s="1"/>
  <c r="K38" i="16" s="1"/>
  <c r="R68" i="14" l="1"/>
  <c r="S68" i="14" s="1"/>
  <c r="V68" i="14" s="1"/>
  <c r="AG68" i="14" s="1"/>
  <c r="K70" i="16" s="1"/>
  <c r="S67" i="14"/>
  <c r="V37" i="14" s="1"/>
  <c r="AG37" i="14" s="1"/>
  <c r="K39" i="16" s="1"/>
</calcChain>
</file>

<file path=xl/comments1.xml><?xml version="1.0" encoding="utf-8"?>
<comments xmlns="http://schemas.openxmlformats.org/spreadsheetml/2006/main">
  <authors>
    <author>Barbie Moreland</author>
  </authors>
  <commentList>
    <comment ref="AB2" authorId="0">
      <text>
        <r>
          <rPr>
            <b/>
            <sz val="9"/>
            <color indexed="81"/>
            <rFont val="Tahoma"/>
            <charset val="1"/>
          </rPr>
          <t>Barbie Moreland:</t>
        </r>
        <r>
          <rPr>
            <sz val="9"/>
            <color indexed="81"/>
            <rFont val="Tahoma"/>
            <charset val="1"/>
          </rPr>
          <t xml:space="preserve">
In some HUCs, the consumptive use was actually higher than the withdrawals.  This would be due to the fact that the domestic use in these HUCs is supplemented by deliveries from Public Supply.  Since these amounts are already accounted for in the Public Supply withdrawals column, the domestic cu estimates were manually changed to reflect 100% of domestic withdrawal estimates.  This avoids any negative values or ratios over the value of 1.</t>
        </r>
      </text>
    </comment>
    <comment ref="AG2" authorId="0">
      <text>
        <r>
          <rPr>
            <b/>
            <sz val="9"/>
            <color indexed="81"/>
            <rFont val="Tahoma"/>
            <charset val="1"/>
          </rPr>
          <t>Barbie Moreland:</t>
        </r>
        <r>
          <rPr>
            <sz val="9"/>
            <color indexed="81"/>
            <rFont val="Tahoma"/>
            <charset val="1"/>
          </rPr>
          <t xml:space="preserve">
In some HUCs, the consumptive use was actually higher than the withdrawals.  This would be due to the fact that the industrial use in these HUCs is supplemented by deliveries from Public Supply.  Since these amounts are already accounted for in the Public Supply withdrawals column, the domestic cu estimates were manually changed to reflect 100% of domestic withdrawal estimates.  This avoids any negative values or ratios over the value of 1.</t>
        </r>
      </text>
    </comment>
    <comment ref="E13" authorId="0">
      <text>
        <r>
          <rPr>
            <b/>
            <sz val="9"/>
            <color indexed="81"/>
            <rFont val="Tahoma"/>
            <family val="2"/>
          </rPr>
          <t>Barbie Moreland:</t>
        </r>
        <r>
          <rPr>
            <sz val="9"/>
            <color indexed="81"/>
            <rFont val="Tahoma"/>
            <family val="2"/>
          </rPr>
          <t xml:space="preserve">
Withdrawals values include withdrawals within the Douglas Irrigation Non-expansion Area.</t>
        </r>
      </text>
    </comment>
    <comment ref="E23" authorId="0">
      <text>
        <r>
          <rPr>
            <b/>
            <sz val="9"/>
            <color indexed="81"/>
            <rFont val="Tahoma"/>
            <family val="2"/>
          </rPr>
          <t>Barbie Moreland:</t>
        </r>
        <r>
          <rPr>
            <sz val="9"/>
            <color indexed="81"/>
            <rFont val="Tahoma"/>
            <family val="2"/>
          </rPr>
          <t xml:space="preserve">
Withdrawals values include withdrawals within the Joseph City Irrigation Non-Expansion Area</t>
        </r>
      </text>
    </comment>
  </commentList>
</comments>
</file>

<file path=xl/sharedStrings.xml><?xml version="1.0" encoding="utf-8"?>
<sst xmlns="http://schemas.openxmlformats.org/spreadsheetml/2006/main" count="4402" uniqueCount="774">
  <si>
    <t>Physical Supply USGS</t>
  </si>
  <si>
    <t>Document Sources and Data</t>
  </si>
  <si>
    <t>HUC</t>
  </si>
  <si>
    <t>SITE_NO</t>
  </si>
  <si>
    <t>STATION_NM</t>
  </si>
  <si>
    <t>STATE_CD</t>
  </si>
  <si>
    <t>STATE</t>
  </si>
  <si>
    <t>SITESTATUS</t>
  </si>
  <si>
    <t>DA_SQ_MILE</t>
  </si>
  <si>
    <t>LON_SITE</t>
  </si>
  <si>
    <t>LAT_SITE</t>
  </si>
  <si>
    <t>Longitude</t>
  </si>
  <si>
    <t>Latitude</t>
  </si>
  <si>
    <t>NHD2GAGE_D</t>
  </si>
  <si>
    <t>REVIEWED</t>
  </si>
  <si>
    <t>BFIYRS</t>
  </si>
  <si>
    <t>BFI_AVE</t>
  </si>
  <si>
    <t>BFI_STDEV</t>
  </si>
  <si>
    <t>GOTBFI</t>
  </si>
  <si>
    <t>DAY1</t>
  </si>
  <si>
    <t>DAYN</t>
  </si>
  <si>
    <t>NDAYS</t>
  </si>
  <si>
    <t>NDAYSGT0</t>
  </si>
  <si>
    <t>MIN_</t>
  </si>
  <si>
    <t>P1</t>
  </si>
  <si>
    <t>P1 AFY</t>
  </si>
  <si>
    <t>P5</t>
  </si>
  <si>
    <t>P5 Ac-Ft/Yr</t>
  </si>
  <si>
    <t>P10</t>
  </si>
  <si>
    <t>P10 AFY</t>
  </si>
  <si>
    <t>P20</t>
  </si>
  <si>
    <t>P20 AFY</t>
  </si>
  <si>
    <t>P25</t>
  </si>
  <si>
    <t>P30</t>
  </si>
  <si>
    <t>P40</t>
  </si>
  <si>
    <t>P50</t>
  </si>
  <si>
    <t>P60</t>
  </si>
  <si>
    <t>P70</t>
  </si>
  <si>
    <t>P75</t>
  </si>
  <si>
    <t>P80</t>
  </si>
  <si>
    <t>P90</t>
  </si>
  <si>
    <t>P95</t>
  </si>
  <si>
    <t>P99</t>
  </si>
  <si>
    <t>MAX_</t>
  </si>
  <si>
    <t>AVE</t>
  </si>
  <si>
    <t>AVE Ac-Ft/Yr</t>
  </si>
  <si>
    <t>STDEV</t>
  </si>
  <si>
    <t>COLORADO RIVER BELOW GLEN CANYON DAM, AZ</t>
  </si>
  <si>
    <t>AZ</t>
  </si>
  <si>
    <t>A</t>
  </si>
  <si>
    <t>Y</t>
  </si>
  <si>
    <t>PARIA RIVER AT LEES FERRY, AZ</t>
  </si>
  <si>
    <t>This watershed does not contain any streamgauges</t>
  </si>
  <si>
    <t>SAN JUAN RIVER AT FOUR CORNERS, CO</t>
  </si>
  <si>
    <t>CO</t>
  </si>
  <si>
    <t>CHINLE CREEK NEAR MEXICAN WATER, AZ</t>
  </si>
  <si>
    <t>COLORADO RIVER NEAR GRAND CANYON, AZ</t>
  </si>
  <si>
    <t>COLORADO RIVER ABOVE DIAMOND CREEK NR PEACH SPRING</t>
  </si>
  <si>
    <t>KANAB CREEK ABV MOUTH NR SUPAI, AZ</t>
  </si>
  <si>
    <t>I</t>
  </si>
  <si>
    <t>HAVASU CREEK ABV MOUTH NR SUPAI, ARIZ.</t>
  </si>
  <si>
    <t>SPENCER CREEK NEAR PEACH SPRINGS, AZ</t>
  </si>
  <si>
    <t>TRUXTON WASH NEAR VALENTINE, AZ</t>
  </si>
  <si>
    <t>FORT PEARCE WASH NEAR ST. GEORGE, UT</t>
  </si>
  <si>
    <t>UT</t>
  </si>
  <si>
    <t>VIRGIN R AT LITTLEFIELD, AZ</t>
  </si>
  <si>
    <t>LITTLE COLORADO R ABV LYMAN LAKE NR ST. JOHNS, AZ</t>
  </si>
  <si>
    <t>LITTLE COLORADO RIVER AT WOODRUFF, AZ</t>
  </si>
  <si>
    <t>CARRIZO WASH NR ST. JOHNS, AZ</t>
  </si>
  <si>
    <t>N</t>
  </si>
  <si>
    <t>LITTLE COLORADO R AB ZUNI R NR HUNT, AZ.</t>
  </si>
  <si>
    <t>SILVER CR NR WOODRUFF ARIZ</t>
  </si>
  <si>
    <t>PUERCO RIVER, NEAR LUPTON, AZ</t>
  </si>
  <si>
    <t>PUERCO RIVER NEAR ADAMANA, ARIZ</t>
  </si>
  <si>
    <t>LITTLE COLORADO RIVER NEAR WINSLOW ARIZ</t>
  </si>
  <si>
    <t>CHEVELON CREEK NEAR WINSLOW, AZ</t>
  </si>
  <si>
    <t>ORAIBI WASH NEAR TOLANI LAKE, AZ</t>
  </si>
  <si>
    <t>POLACCA WASH NEAR SECOND MEAS, AZ</t>
  </si>
  <si>
    <t>JEDDITO WASH NEAR JEDDITO, AZ</t>
  </si>
  <si>
    <t>RIO DE FLAG AT FLAGSTAFF, ARIZ.</t>
  </si>
  <si>
    <t>LITTLE COLORADO RIVER ABV MOUTH NR DESERT VIEW, AZ</t>
  </si>
  <si>
    <t>DINNEBITO WASH NEAR SAND SPRINGS, AZ</t>
  </si>
  <si>
    <t>MOENKOPI WASH NEAR CAMERON, ARIZ.</t>
  </si>
  <si>
    <t>COLORADO RIVER NR TOPOCK, AZ.</t>
  </si>
  <si>
    <t>COLORADO RIVER BELOW CIBOLA VALLEY, AZ.</t>
  </si>
  <si>
    <t>TYSON WASH AT QUARTZSITE,AR.</t>
  </si>
  <si>
    <t>COLORADO RIVER AT SIB NEAR SAN LUIS, AZ.</t>
  </si>
  <si>
    <t>YUMA MAIN DRAIN AT SIB</t>
  </si>
  <si>
    <t>BIG SANDY RIVER NEAR WIKIEUP, AZ</t>
  </si>
  <si>
    <t>BURRO CREEK AT OLD US 93 BRIDGE NR BAGDAD, AZ.</t>
  </si>
  <si>
    <t>SANTA MARIA RIVER NEAR BAGDAD, AZ.</t>
  </si>
  <si>
    <t>BILL WILLIAMS RIVER NEAR PARKER, AZ.</t>
  </si>
  <si>
    <t>GILA RIVER NEAR CLIFTON, AZ.</t>
  </si>
  <si>
    <t>SAN FRANCISCO RIVER AT CLIFTON, AZ.</t>
  </si>
  <si>
    <t>GILA RIVER AT CALVA, AZ.</t>
  </si>
  <si>
    <t>SAN SIMON RIVER NEAR SOLOMON, ARIZ.</t>
  </si>
  <si>
    <t>SAN CARLOS RIVER NEAR PERIDOT, AZ.</t>
  </si>
  <si>
    <t>GILA RIVER NEAR LAVEEN, ARIZ.</t>
  </si>
  <si>
    <t>GILA R AT VIRDEN BR NR DUNCAN, AZ</t>
  </si>
  <si>
    <t>SAN PEDRO RIVER NEAR BENSON, ARIZ.</t>
  </si>
  <si>
    <t>SAN PEDRO R AT WINKELMAN, ARIZ.</t>
  </si>
  <si>
    <t>SANTA CRUZ RIVER AT CORTARO, AZ.</t>
  </si>
  <si>
    <t>RILLITO CREEK NEAR TUCSON, ARIZ.</t>
  </si>
  <si>
    <t>SANTA CRUZ RIVER NEAR LAVEEN, AZ.</t>
  </si>
  <si>
    <t>BRAWLEY WASH NEAR THREE POINTS, AZ.</t>
  </si>
  <si>
    <t>SANTA ROSA WASH NR. VAIVA VO, ARIZ.</t>
  </si>
  <si>
    <t>BLACK RIVER NEAR FORT APACHE, AZ.</t>
  </si>
  <si>
    <t>WHITE RIVER NEAR FORT APACHE, AZ.</t>
  </si>
  <si>
    <t>SALT RIVER AT ROOSEVELT ARIZ</t>
  </si>
  <si>
    <t>CARRIZO CREEK NEAR SHOW LOW, AZ.</t>
  </si>
  <si>
    <t>TONTO C NR ROOSEVELT ARIZ</t>
  </si>
  <si>
    <t>SALT RIVER AT 51ST AVENUE, PHOENIX, AZ.</t>
  </si>
  <si>
    <t>WILLIAMSON VALLEY WASH NEAR PAULDEN, AZ.</t>
  </si>
  <si>
    <t>VERDE RIVER AT CAMP VERDE ARIZ</t>
  </si>
  <si>
    <t>VERDE RIVER NEAR SCOTTSDALE, AZ.</t>
  </si>
  <si>
    <t>GILA RIVER BELOW PAINTED ROCK DAM, AZ/</t>
  </si>
  <si>
    <t>AGUA FRIA RIVER AT AVONDALE, ARIZ.</t>
  </si>
  <si>
    <t>HASSAYAMPA RIVER NEAR ARLINGTON, AZ.</t>
  </si>
  <si>
    <t>CENTENIAL WASH NR. ARLINGTON, ARIZ.</t>
  </si>
  <si>
    <t>GILA RIVER NEAR MOUTH, NEAR YUMA, AZ.</t>
  </si>
  <si>
    <t>RIO CORNEZ NR AJO, AZ</t>
  </si>
  <si>
    <t>VAMORI WASH AT KOM VO, AZ.</t>
  </si>
  <si>
    <t>WHITEWATER DRAW NEAR DOUGLAS, AZ.</t>
  </si>
  <si>
    <t>Recharge</t>
  </si>
  <si>
    <t>HUC8</t>
  </si>
  <si>
    <t>Recharge AFY</t>
  </si>
  <si>
    <t>HUC 8</t>
  </si>
  <si>
    <t>Flood Control</t>
  </si>
  <si>
    <t>Norm Storage AF</t>
  </si>
  <si>
    <t>Max Storage AF</t>
  </si>
  <si>
    <t>Surface Area Acres</t>
  </si>
  <si>
    <t>Hydroelectric</t>
  </si>
  <si>
    <t>Other</t>
  </si>
  <si>
    <t>GIS Sources and Data</t>
  </si>
  <si>
    <t>Storage</t>
  </si>
  <si>
    <t>14070006_AZ</t>
  </si>
  <si>
    <t>14070007_AZ</t>
  </si>
  <si>
    <t>14080105_AZ</t>
  </si>
  <si>
    <t>14080106_AZ</t>
  </si>
  <si>
    <t>14080201_AZ</t>
  </si>
  <si>
    <t>14080204_AZ</t>
  </si>
  <si>
    <t>14080205_AZ</t>
  </si>
  <si>
    <t>15010001_AZ</t>
  </si>
  <si>
    <t>15010002_AZ</t>
  </si>
  <si>
    <t>15010003_AZ</t>
  </si>
  <si>
    <t>15010004_AZ</t>
  </si>
  <si>
    <t>15010005_AZ</t>
  </si>
  <si>
    <t>15010006_AZ</t>
  </si>
  <si>
    <t>15010007_AZ</t>
  </si>
  <si>
    <t>15010009_AZ</t>
  </si>
  <si>
    <t>15010010_AZ</t>
  </si>
  <si>
    <t>15010014_AZ</t>
  </si>
  <si>
    <t>15020001_AZ</t>
  </si>
  <si>
    <t>15020002_AZ</t>
  </si>
  <si>
    <t>15020003_AZ</t>
  </si>
  <si>
    <t>15020004_AZ</t>
  </si>
  <si>
    <t>15020005_AZ</t>
  </si>
  <si>
    <t>15020006_AZ</t>
  </si>
  <si>
    <t>15020007_AZ</t>
  </si>
  <si>
    <t>15020008_AZ</t>
  </si>
  <si>
    <t>15020009_AZ</t>
  </si>
  <si>
    <t>15020010_AZ</t>
  </si>
  <si>
    <t>15020011_AZ</t>
  </si>
  <si>
    <t>15020012_AZ</t>
  </si>
  <si>
    <t>15020013_AZ</t>
  </si>
  <si>
    <t>15020014_AZ</t>
  </si>
  <si>
    <t>15020015_AZ</t>
  </si>
  <si>
    <t>15020016_AZ</t>
  </si>
  <si>
    <t>15020017_AZ</t>
  </si>
  <si>
    <t>15020018_AZ</t>
  </si>
  <si>
    <t>15030101_AZ</t>
  </si>
  <si>
    <t>15030103_AZ</t>
  </si>
  <si>
    <t>15030104_AZ</t>
  </si>
  <si>
    <t>15030105_AZ</t>
  </si>
  <si>
    <t>15030106_AZ</t>
  </si>
  <si>
    <t>15030107_AZ</t>
  </si>
  <si>
    <t>15030108_AZ</t>
  </si>
  <si>
    <t>15030201_AZ</t>
  </si>
  <si>
    <t>15030202_AZ</t>
  </si>
  <si>
    <t>15030203_AZ</t>
  </si>
  <si>
    <t>15030204_AZ</t>
  </si>
  <si>
    <t>15040002_AZ</t>
  </si>
  <si>
    <t>15040003_AZ</t>
  </si>
  <si>
    <t>15040004_AZ</t>
  </si>
  <si>
    <t>15040005_AZ</t>
  </si>
  <si>
    <t>15040006_AZ</t>
  </si>
  <si>
    <t>15040007_AZ</t>
  </si>
  <si>
    <t>15050100_AZ</t>
  </si>
  <si>
    <t>15050201_AZ</t>
  </si>
  <si>
    <t>15050202_AZ</t>
  </si>
  <si>
    <t>15050203_AZ</t>
  </si>
  <si>
    <t>15050301_AZ</t>
  </si>
  <si>
    <t>15050302_AZ</t>
  </si>
  <si>
    <t>15050303_AZ</t>
  </si>
  <si>
    <t>15050304_AZ</t>
  </si>
  <si>
    <t>15050305_AZ</t>
  </si>
  <si>
    <t>15050306_AZ</t>
  </si>
  <si>
    <t>15060101_AZ</t>
  </si>
  <si>
    <t>15060102_AZ</t>
  </si>
  <si>
    <t>15060103_AZ</t>
  </si>
  <si>
    <t>15060104_AZ</t>
  </si>
  <si>
    <t>15060105_AZ</t>
  </si>
  <si>
    <t>15060106_AZ</t>
  </si>
  <si>
    <t>15060201_AZ</t>
  </si>
  <si>
    <t>15060202_AZ</t>
  </si>
  <si>
    <t>15060203_AZ</t>
  </si>
  <si>
    <t>15070101_AZ</t>
  </si>
  <si>
    <t>15070102_AZ</t>
  </si>
  <si>
    <t>15070103_AZ</t>
  </si>
  <si>
    <t>15070104_AZ</t>
  </si>
  <si>
    <t>15070201_AZ</t>
  </si>
  <si>
    <t>15070202_AZ</t>
  </si>
  <si>
    <t>15070203_AZ</t>
  </si>
  <si>
    <t>15080101_AZ</t>
  </si>
  <si>
    <t>15080102_AZ</t>
  </si>
  <si>
    <t>15080103_AZ</t>
  </si>
  <si>
    <t>15080200_AZ</t>
  </si>
  <si>
    <t>15080301_AZ</t>
  </si>
  <si>
    <t>15080302_AZ</t>
  </si>
  <si>
    <t>UCS EW3 Database - Main Data</t>
  </si>
  <si>
    <t>GENERAL PLANT CHARACTERISTICS</t>
  </si>
  <si>
    <t>LOCATIONAL INFORMATION</t>
  </si>
  <si>
    <t>ELECTRICITY PRODUCTION</t>
  </si>
  <si>
    <t>WATER USE DATA</t>
  </si>
  <si>
    <t>EIA Form 860 GenY08</t>
  </si>
  <si>
    <t>SNL, Ultimate Parent</t>
  </si>
  <si>
    <t>EW3</t>
  </si>
  <si>
    <t>EW3/Civil Society</t>
  </si>
  <si>
    <t>(a) EIA 923 5A
(b) CAMD 
(c) EIA 923 Plant [one unit] 
(d) EIA 923 Plant / Unit Capacity</t>
  </si>
  <si>
    <t>EW3/Synapse</t>
  </si>
  <si>
    <t>EIA Form 860 PlantY08</t>
  </si>
  <si>
    <t>calc from EIA Form 923 Schedule 8D</t>
  </si>
  <si>
    <t>Plant Code</t>
  </si>
  <si>
    <t>Plant Name</t>
  </si>
  <si>
    <t>State</t>
  </si>
  <si>
    <t>Plant-Generator Code</t>
  </si>
  <si>
    <t>Parent Company</t>
  </si>
  <si>
    <t>NREL CODE</t>
  </si>
  <si>
    <t>Requires cooling?</t>
  </si>
  <si>
    <t>Cooling Technology</t>
  </si>
  <si>
    <t>Environmental Compliance?</t>
  </si>
  <si>
    <t>Fuel</t>
  </si>
  <si>
    <t>EIA Lat</t>
  </si>
  <si>
    <t>EIA Lon</t>
  </si>
  <si>
    <t>Latitude (Edited) Barbie 9/6/2012</t>
  </si>
  <si>
    <t>Longitude (Ediited) Barbie 9/6/2012</t>
  </si>
  <si>
    <t>WATER BASIN (8-DIGIT HUC)</t>
  </si>
  <si>
    <t>HUC 8 (Edited) Barbie 9/6/2012</t>
  </si>
  <si>
    <t>WATER RESOURCE REGION</t>
  </si>
  <si>
    <t>First Year of Operation</t>
  </si>
  <si>
    <t>Nameplate Capacity (MW)</t>
  </si>
  <si>
    <t>Best Estimate Generation (MWh/year)</t>
  </si>
  <si>
    <t>Best Estimate Capacity Factor in 2008 (%)</t>
  </si>
  <si>
    <t>REPORTED WATER SOURCE (NAME)</t>
  </si>
  <si>
    <t>REPORTED WATER SOURCE (TYPE)</t>
  </si>
  <si>
    <t>REPORTED  WITHDRAWAL (million gallons/yr)</t>
  </si>
  <si>
    <t>REPORTED  CONSUMPTION (million gallons/yr)</t>
  </si>
  <si>
    <t>CALCULATED WITHDRAWAL(million gallons/yr)</t>
  </si>
  <si>
    <t>CALCULATED WITHDRAWAL MIN (million gallons/yr)</t>
  </si>
  <si>
    <t>CALCULATED WITHDRAWAL MAX (million gallons/yr)</t>
  </si>
  <si>
    <t>CALCULATED CONSUMPTION (million gallons/yr)</t>
  </si>
  <si>
    <t>CALCULATED CONSUMPTION MIN (million gallons/yr)</t>
  </si>
  <si>
    <t>CALCULATED CONSUMPTION MAX (million gallons/yr)</t>
  </si>
  <si>
    <t>assumed withdrawal rate (gal/MWh)</t>
  </si>
  <si>
    <t>assumed consumption rate (gal/MWh)</t>
  </si>
  <si>
    <t>Capital cost retrofit rate to switch to RC ($/kW)</t>
  </si>
  <si>
    <t>Capital Cost retrofit rate to switch to DR ($/kW)</t>
  </si>
  <si>
    <t>O&amp;M cost increase rate to switch to RC ($/kW)</t>
  </si>
  <si>
    <t>O&amp;M cost increase rate to switch to DR ($/kW)</t>
  </si>
  <si>
    <t>Performance penalty to switch to RC cooling</t>
  </si>
  <si>
    <t>Performance penalty to swtich to dry cooling (%)</t>
  </si>
  <si>
    <t>Total Capital Costs to Retrofit to RC ($)</t>
  </si>
  <si>
    <t>Total Capital Costs to Retrofit to DR ($)</t>
  </si>
  <si>
    <t>Total annual O&amp;M increases to Retrofit to RC ($/yr)</t>
  </si>
  <si>
    <t>Total annual O&amp;M increases to Retrofit to DR ($/yr)</t>
  </si>
  <si>
    <t>Annual Generation (MWh) after retrofit to RC</t>
  </si>
  <si>
    <t>Annual Generation (MWh) after retrofit to DR</t>
  </si>
  <si>
    <t>New Withdrawal after retrofit to RC (million gallons/yr)</t>
  </si>
  <si>
    <t>New Withdrawal after retrofit to DR (million gallons/yr)</t>
  </si>
  <si>
    <t>New Consumption after retrofit to RC (million gallons/yr)</t>
  </si>
  <si>
    <t>New Consumption after retrofit to DR (million gallons/yr)</t>
  </si>
  <si>
    <t>CALCULATED WITHDRAWAL MED AFY</t>
  </si>
  <si>
    <t>CALCULATED WITHDRAWAL MIN AFY</t>
  </si>
  <si>
    <t>CALCULATED WITHDRAWAL MAX AFY</t>
  </si>
  <si>
    <t>CALCULATED CONSUMPTION MED AFY</t>
  </si>
  <si>
    <t>CALCULATED CONSUMPTION MIN AFY</t>
  </si>
  <si>
    <t>CALCULATED CONSUMPTION MAX AFY</t>
  </si>
  <si>
    <t>HY-NA-HY</t>
  </si>
  <si>
    <t>No</t>
  </si>
  <si>
    <t>None</t>
  </si>
  <si>
    <t>Hydropower</t>
  </si>
  <si>
    <t>Upper Colorado</t>
  </si>
  <si>
    <t>Surface Water</t>
  </si>
  <si>
    <t>Navajo</t>
  </si>
  <si>
    <t>4941-NAV1</t>
  </si>
  <si>
    <t>#not reported</t>
  </si>
  <si>
    <t>CL-RC-ST</t>
  </si>
  <si>
    <t>Yes</t>
  </si>
  <si>
    <t>Recirculating</t>
  </si>
  <si>
    <t>Coal</t>
  </si>
  <si>
    <t>Lake Powell</t>
  </si>
  <si>
    <t>4941-NAV2</t>
  </si>
  <si>
    <t>4941-NAV3</t>
  </si>
  <si>
    <t>Pinnacle West Capital Corporation</t>
  </si>
  <si>
    <t>Lower Colorado</t>
  </si>
  <si>
    <t>Unknown Freshwater</t>
  </si>
  <si>
    <t>Springerville</t>
  </si>
  <si>
    <t>8223-1</t>
  </si>
  <si>
    <t>Salt River Project</t>
  </si>
  <si>
    <t>Wells</t>
  </si>
  <si>
    <t>Groundwater</t>
  </si>
  <si>
    <t>8223-2</t>
  </si>
  <si>
    <t>8223-3</t>
  </si>
  <si>
    <t>Coronado</t>
  </si>
  <si>
    <t>6177-CO1</t>
  </si>
  <si>
    <t>6177-CO2</t>
  </si>
  <si>
    <t>Catalyst Paper Inc. - Snowflake Mill</t>
  </si>
  <si>
    <t>50805-GEN1</t>
  </si>
  <si>
    <t>Catalyst Paper Corporation</t>
  </si>
  <si>
    <t>50805-GEN2</t>
  </si>
  <si>
    <t>Cholla</t>
  </si>
  <si>
    <t>113-3</t>
  </si>
  <si>
    <t>Lake Wells</t>
  </si>
  <si>
    <t>113-1</t>
  </si>
  <si>
    <t>CL-PD-ST</t>
  </si>
  <si>
    <t>Cooling Pond</t>
  </si>
  <si>
    <t>113-2</t>
  </si>
  <si>
    <t>113-4</t>
  </si>
  <si>
    <t>Colorado River</t>
  </si>
  <si>
    <t>South Point Energy Center</t>
  </si>
  <si>
    <t>55177-A</t>
  </si>
  <si>
    <t>Calpine Corporation</t>
  </si>
  <si>
    <t>NG-RC-CC</t>
  </si>
  <si>
    <t>Natural Gas</t>
  </si>
  <si>
    <t>55177-B</t>
  </si>
  <si>
    <t>55177-ST1</t>
  </si>
  <si>
    <t>Griffith Energy LLC</t>
  </si>
  <si>
    <t>55124-CTG1</t>
  </si>
  <si>
    <t>Highstar Capital LP</t>
  </si>
  <si>
    <t>Cooling Wells</t>
  </si>
  <si>
    <t>55124-CTG2</t>
  </si>
  <si>
    <t>55124-STG</t>
  </si>
  <si>
    <t>Black Mountain Generating Station</t>
  </si>
  <si>
    <t>56482-1</t>
  </si>
  <si>
    <t>UniSource Energy Corporation</t>
  </si>
  <si>
    <t>NG-NA-CT</t>
  </si>
  <si>
    <t>56482-2</t>
  </si>
  <si>
    <t>Yucca</t>
  </si>
  <si>
    <t>120-ST1</t>
  </si>
  <si>
    <t>Imperial Irrigation District</t>
  </si>
  <si>
    <t>NG-RC-ST</t>
  </si>
  <si>
    <t>120-GT2</t>
  </si>
  <si>
    <t>120-GT3</t>
  </si>
  <si>
    <t>120-GT5</t>
  </si>
  <si>
    <t>120-GT6</t>
  </si>
  <si>
    <t>120-GT1</t>
  </si>
  <si>
    <t>120-GT21</t>
  </si>
  <si>
    <t>OL-NA-CT</t>
  </si>
  <si>
    <t>Oil</t>
  </si>
  <si>
    <t>120-GT4</t>
  </si>
  <si>
    <t>Yuma Cogeneration Associates</t>
  </si>
  <si>
    <t>54694-GEN1</t>
  </si>
  <si>
    <t>Municipality</t>
  </si>
  <si>
    <t>Municipal</t>
  </si>
  <si>
    <t>54694-GEN2</t>
  </si>
  <si>
    <t>Kyrene</t>
  </si>
  <si>
    <t>147-KY7</t>
  </si>
  <si>
    <t>Municipal Effluent</t>
  </si>
  <si>
    <t>Waste Water</t>
  </si>
  <si>
    <t>147-KY7A</t>
  </si>
  <si>
    <t>147-KY4</t>
  </si>
  <si>
    <t>147-KY5</t>
  </si>
  <si>
    <t>147-KY6</t>
  </si>
  <si>
    <t>Santan</t>
  </si>
  <si>
    <t>8068-ST1</t>
  </si>
  <si>
    <t>8068-ST6A</t>
  </si>
  <si>
    <t>8068-ST6S</t>
  </si>
  <si>
    <t>8068-ST5B</t>
  </si>
  <si>
    <t>8068-ST5S</t>
  </si>
  <si>
    <t>8068-ST3</t>
  </si>
  <si>
    <t>8068-ST4</t>
  </si>
  <si>
    <t>8068-ST5A</t>
  </si>
  <si>
    <t>8068-ST2</t>
  </si>
  <si>
    <t>Sundance</t>
  </si>
  <si>
    <t>55522-CT4</t>
  </si>
  <si>
    <t>55522-CT5</t>
  </si>
  <si>
    <t>55522-CT1</t>
  </si>
  <si>
    <t>55522-CT10</t>
  </si>
  <si>
    <t>55522-CT2</t>
  </si>
  <si>
    <t>55522-CT3</t>
  </si>
  <si>
    <t>55522-CT6</t>
  </si>
  <si>
    <t>55522-CT7</t>
  </si>
  <si>
    <t>55522-CT8</t>
  </si>
  <si>
    <t>55522-CT9</t>
  </si>
  <si>
    <t>Apache Station</t>
  </si>
  <si>
    <t>160-ST3</t>
  </si>
  <si>
    <t>Arizona Electric Power Cooperative Inc.</t>
  </si>
  <si>
    <t>160-ST2</t>
  </si>
  <si>
    <t>160-ST1</t>
  </si>
  <si>
    <t>Demoss Petrie</t>
  </si>
  <si>
    <t>124-GT2</t>
  </si>
  <si>
    <t>H Wilson Sundt Generating Station</t>
  </si>
  <si>
    <t>126-GT1</t>
  </si>
  <si>
    <t>126-GT2</t>
  </si>
  <si>
    <t>126-4</t>
  </si>
  <si>
    <t>126-ST2</t>
  </si>
  <si>
    <t>126-ST3</t>
  </si>
  <si>
    <t>126-ST1</t>
  </si>
  <si>
    <t>North Loop</t>
  </si>
  <si>
    <t>6088-1</t>
  </si>
  <si>
    <t>6088-2</t>
  </si>
  <si>
    <t>6088-3</t>
  </si>
  <si>
    <t>6088-5</t>
  </si>
  <si>
    <t>Valencia</t>
  </si>
  <si>
    <t>6515-GT4</t>
  </si>
  <si>
    <t>Cogeneration 1</t>
  </si>
  <si>
    <t>56229-CT1</t>
  </si>
  <si>
    <t>University of Arizona</t>
  </si>
  <si>
    <t>Saguaro</t>
  </si>
  <si>
    <t>118-GT2</t>
  </si>
  <si>
    <t>118-2</t>
  </si>
  <si>
    <t>118-1</t>
  </si>
  <si>
    <t>118-GE1</t>
  </si>
  <si>
    <t>118-GT1</t>
  </si>
  <si>
    <t>Desert Basin</t>
  </si>
  <si>
    <t>55129-CTG1</t>
  </si>
  <si>
    <t>Cntrl Az Prjct, Waste Water</t>
  </si>
  <si>
    <t>55129-CTG2</t>
  </si>
  <si>
    <t>55129-STG</t>
  </si>
  <si>
    <t>Ina Road Water Pollution Control Fac</t>
  </si>
  <si>
    <t>55257-5</t>
  </si>
  <si>
    <t>Pima County Wastewater Mgmt</t>
  </si>
  <si>
    <t>55257-6</t>
  </si>
  <si>
    <t>55257-7</t>
  </si>
  <si>
    <t>55257-2</t>
  </si>
  <si>
    <t>55257-3</t>
  </si>
  <si>
    <t>55257-4</t>
  </si>
  <si>
    <t>55257-1</t>
  </si>
  <si>
    <t>South Consolidated</t>
  </si>
  <si>
    <t>100-SC1</t>
  </si>
  <si>
    <t>South Consolidated Canal</t>
  </si>
  <si>
    <t>Ocotillo</t>
  </si>
  <si>
    <t>116-GT1</t>
  </si>
  <si>
    <t>116-GT2</t>
  </si>
  <si>
    <t>116-1</t>
  </si>
  <si>
    <t>116-2</t>
  </si>
  <si>
    <t>West Phoenix</t>
  </si>
  <si>
    <t>117-3B</t>
  </si>
  <si>
    <t>117-C4-1</t>
  </si>
  <si>
    <t>117-C5-1</t>
  </si>
  <si>
    <t>117-C5-2</t>
  </si>
  <si>
    <t>117-C5-3</t>
  </si>
  <si>
    <t>117-GT1</t>
  </si>
  <si>
    <t>117-GT2</t>
  </si>
  <si>
    <t>117-2B</t>
  </si>
  <si>
    <t>117-1B</t>
  </si>
  <si>
    <t>Tri Cities</t>
  </si>
  <si>
    <t>7998-TC1</t>
  </si>
  <si>
    <t>Salt River Project Agricultural Improvement &amp; Power District</t>
  </si>
  <si>
    <t>BP, BG-NA-CT</t>
  </si>
  <si>
    <t>Biomass</t>
  </si>
  <si>
    <t>7998-TC2</t>
  </si>
  <si>
    <t>7998-TC3</t>
  </si>
  <si>
    <t>7998-TC4</t>
  </si>
  <si>
    <t>7998-TC5</t>
  </si>
  <si>
    <t>Gila River Power Station</t>
  </si>
  <si>
    <t>55306-CTG7</t>
  </si>
  <si>
    <t>55306-CTG8</t>
  </si>
  <si>
    <t>55306-ST10</t>
  </si>
  <si>
    <t>55306-ST11</t>
  </si>
  <si>
    <t>55306-ST12</t>
  </si>
  <si>
    <t>55306-ST9</t>
  </si>
  <si>
    <t>55306-CTG1</t>
  </si>
  <si>
    <t>55306-CTG2</t>
  </si>
  <si>
    <t>55306-CTG3</t>
  </si>
  <si>
    <t>55306-CTG4</t>
  </si>
  <si>
    <t>55306-CTG5</t>
  </si>
  <si>
    <t>55306-CTG6</t>
  </si>
  <si>
    <t>Agua Fria</t>
  </si>
  <si>
    <t>141-AF1</t>
  </si>
  <si>
    <t>141-AF2</t>
  </si>
  <si>
    <t>141-AF4</t>
  </si>
  <si>
    <t>141-AF5</t>
  </si>
  <si>
    <t>141-AF6</t>
  </si>
  <si>
    <t>141-AF3</t>
  </si>
  <si>
    <t>Palo Verde</t>
  </si>
  <si>
    <t>6008-1</t>
  </si>
  <si>
    <t>NU-RC-ST</t>
  </si>
  <si>
    <t>Nuclear</t>
  </si>
  <si>
    <t>Sewage Effluent</t>
  </si>
  <si>
    <t>6008-2</t>
  </si>
  <si>
    <t>6008-3</t>
  </si>
  <si>
    <t>Dynergy Arlington Valley Energy Facility</t>
  </si>
  <si>
    <t>55282-CTG1</t>
  </si>
  <si>
    <t>55282-CTG2</t>
  </si>
  <si>
    <t>55282-STG1</t>
  </si>
  <si>
    <t>Harquahala Generating Project</t>
  </si>
  <si>
    <t>55372-STG1</t>
  </si>
  <si>
    <t>MACH Gen LLC</t>
  </si>
  <si>
    <t>HVID &amp; Well</t>
  </si>
  <si>
    <t>55372-STG2</t>
  </si>
  <si>
    <t>55372-STG3</t>
  </si>
  <si>
    <t>55372-CTG1</t>
  </si>
  <si>
    <t>55372-CTG2</t>
  </si>
  <si>
    <t>55372-CTG3</t>
  </si>
  <si>
    <t>Red Hawk</t>
  </si>
  <si>
    <t>55455-ST1</t>
  </si>
  <si>
    <t>55455-ST2</t>
  </si>
  <si>
    <t>55455-CT1A</t>
  </si>
  <si>
    <t>55455-CT1B</t>
  </si>
  <si>
    <t>55455-CT2A</t>
  </si>
  <si>
    <t>55455-CT2B</t>
  </si>
  <si>
    <t>Mesquite Generating Station</t>
  </si>
  <si>
    <t>55481-GT1</t>
  </si>
  <si>
    <t>Sempra Energy</t>
  </si>
  <si>
    <t>Ground Water</t>
  </si>
  <si>
    <t>55481-GT2</t>
  </si>
  <si>
    <t>55481-GT3</t>
  </si>
  <si>
    <t>55481-GT4</t>
  </si>
  <si>
    <t>55481-ST1</t>
  </si>
  <si>
    <t>55481-ST2</t>
  </si>
  <si>
    <t>Douglas</t>
  </si>
  <si>
    <t>114-1</t>
  </si>
  <si>
    <t>15020004</t>
  </si>
  <si>
    <t>15020006</t>
  </si>
  <si>
    <t>15020007</t>
  </si>
  <si>
    <t>15020009</t>
  </si>
  <si>
    <t>15020010</t>
  </si>
  <si>
    <t>15020011</t>
  </si>
  <si>
    <t>15020012</t>
  </si>
  <si>
    <t>15020013</t>
  </si>
  <si>
    <t>15020014</t>
  </si>
  <si>
    <t>15020015</t>
  </si>
  <si>
    <t>15020016</t>
  </si>
  <si>
    <t>15020017</t>
  </si>
  <si>
    <t>15020018</t>
  </si>
  <si>
    <t>15030104</t>
  </si>
  <si>
    <t>15030105</t>
  </si>
  <si>
    <t>15030106</t>
  </si>
  <si>
    <t>15030107</t>
  </si>
  <si>
    <t>15030201</t>
  </si>
  <si>
    <t>15030202</t>
  </si>
  <si>
    <t>15030203</t>
  </si>
  <si>
    <t>15030204</t>
  </si>
  <si>
    <t>15040002</t>
  </si>
  <si>
    <t>15040003</t>
  </si>
  <si>
    <t>15040004</t>
  </si>
  <si>
    <t>15040005</t>
  </si>
  <si>
    <t>15040006</t>
  </si>
  <si>
    <t>15040007</t>
  </si>
  <si>
    <t>15050202</t>
  </si>
  <si>
    <t>15050203</t>
  </si>
  <si>
    <t>15050302</t>
  </si>
  <si>
    <t>15050305</t>
  </si>
  <si>
    <t>15050306</t>
  </si>
  <si>
    <t>15060101</t>
  </si>
  <si>
    <t>15060102</t>
  </si>
  <si>
    <t>15060103</t>
  </si>
  <si>
    <t>15060104</t>
  </si>
  <si>
    <t>15060105</t>
  </si>
  <si>
    <t>15060201</t>
  </si>
  <si>
    <t>15060202</t>
  </si>
  <si>
    <t>15060203</t>
  </si>
  <si>
    <t>15070103</t>
  </si>
  <si>
    <t>15070201</t>
  </si>
  <si>
    <t>15070202</t>
  </si>
  <si>
    <t>15070203</t>
  </si>
  <si>
    <t>15080101</t>
  </si>
  <si>
    <t>15080102</t>
  </si>
  <si>
    <t>15080103</t>
  </si>
  <si>
    <t>15080200</t>
  </si>
  <si>
    <t>HUC_8</t>
  </si>
  <si>
    <t>Number of Endangered/Threatened Species</t>
  </si>
  <si>
    <t>Streamflow</t>
  </si>
  <si>
    <t>Current Consumptive Use AFY</t>
  </si>
  <si>
    <t>Current Groundwater Pumping AFY</t>
  </si>
  <si>
    <t>Future Consumptive Use AFY</t>
  </si>
  <si>
    <t>Species</t>
  </si>
  <si>
    <t>Station #</t>
  </si>
  <si>
    <t>P5 AFY</t>
  </si>
  <si>
    <t>Avg AFY</t>
  </si>
  <si>
    <t>M&amp;I</t>
  </si>
  <si>
    <t>Agriculture</t>
  </si>
  <si>
    <t>Thermoelectric</t>
  </si>
  <si>
    <t>AFY</t>
  </si>
  <si>
    <t>AF</t>
  </si>
  <si>
    <t># Per HUC</t>
  </si>
  <si>
    <t>Current Water Use</t>
  </si>
  <si>
    <t>AMA</t>
  </si>
  <si>
    <t>Growth Rate</t>
  </si>
  <si>
    <t>Industrial Wdwl AFY</t>
  </si>
  <si>
    <t>Basin Name/AMA</t>
  </si>
  <si>
    <t>Aravaipa Canyon</t>
  </si>
  <si>
    <t>Big Sandy</t>
  </si>
  <si>
    <t>Bill Williams</t>
  </si>
  <si>
    <t xml:space="preserve">Bonita Creek </t>
  </si>
  <si>
    <t>Butler Valley</t>
  </si>
  <si>
    <t>Cienega Creek</t>
  </si>
  <si>
    <t>Coconino Plateau</t>
  </si>
  <si>
    <t>Detrital Valley</t>
  </si>
  <si>
    <t>Donnelly Wash</t>
  </si>
  <si>
    <t>Dripping Springs Wash</t>
  </si>
  <si>
    <t>Duncan Valley</t>
  </si>
  <si>
    <t>Gila Bend</t>
  </si>
  <si>
    <t>Grand Wash</t>
  </si>
  <si>
    <t>Harquahala INA</t>
  </si>
  <si>
    <t>Hualapai Valley</t>
  </si>
  <si>
    <t>Kanab Plateau</t>
  </si>
  <si>
    <t>Lake Havasu</t>
  </si>
  <si>
    <t>Lake Mohave</t>
  </si>
  <si>
    <t>Little Colorado River Plateau</t>
  </si>
  <si>
    <t>Lower Gila</t>
  </si>
  <si>
    <t>Lower San Pedro</t>
  </si>
  <si>
    <t>McMullen Valley</t>
  </si>
  <si>
    <t>Meadview</t>
  </si>
  <si>
    <t>Morenci</t>
  </si>
  <si>
    <t>Paria</t>
  </si>
  <si>
    <t>Parker</t>
  </si>
  <si>
    <t>Peach Springs</t>
  </si>
  <si>
    <t>Ranegras Plain</t>
  </si>
  <si>
    <t>Sacramento Valley</t>
  </si>
  <si>
    <t>Safford</t>
  </si>
  <si>
    <t>Salt River</t>
  </si>
  <si>
    <t>San Bernadino Valley</t>
  </si>
  <si>
    <t>San Rafael</t>
  </si>
  <si>
    <t>San Simon Wash</t>
  </si>
  <si>
    <t>Shivwits Plateau</t>
  </si>
  <si>
    <t>Tiger Wash</t>
  </si>
  <si>
    <t>Tonto Creek</t>
  </si>
  <si>
    <t>Upper Hassayampa</t>
  </si>
  <si>
    <t>Upper San Pedro</t>
  </si>
  <si>
    <t>Verde River</t>
  </si>
  <si>
    <t>Virgin River</t>
  </si>
  <si>
    <t>Western Mexican Drainage</t>
  </si>
  <si>
    <t>Willcox</t>
  </si>
  <si>
    <t>Yuma</t>
  </si>
  <si>
    <t>Phoenix AMA</t>
  </si>
  <si>
    <t>Pinal AMA</t>
  </si>
  <si>
    <t>Prescott AMA</t>
  </si>
  <si>
    <t>Santa Cruz AMA</t>
  </si>
  <si>
    <t>Tucson AMA</t>
  </si>
  <si>
    <t>2010 Population by Basin/AMA</t>
  </si>
  <si>
    <t>Basin/AMA</t>
  </si>
  <si>
    <t>2010 Population by Basin/AMA &amp; HUC 8</t>
  </si>
  <si>
    <t>Ratio</t>
  </si>
  <si>
    <t>Bonita Creek</t>
  </si>
  <si>
    <t>San Bernardino Valley</t>
  </si>
  <si>
    <t>Municipal/Domestic Wdwl AFY</t>
  </si>
  <si>
    <t>Municipal/Domestic Wdwl AFY by Basin/AMA/HUC8</t>
  </si>
  <si>
    <t>Industrial Wdwl AFY by Basin/AMA/HUC8</t>
  </si>
  <si>
    <t>Industrial CU AFY</t>
  </si>
  <si>
    <t>Industrial Ratio</t>
  </si>
  <si>
    <t>Public Supply + Domestic Ratio</t>
  </si>
  <si>
    <t>Municipal/Domestic CU AFY</t>
  </si>
  <si>
    <t>Total M&amp;I CU AFY</t>
  </si>
  <si>
    <t>Municipal/Domestic Wdwl AFY by HUC 8</t>
  </si>
  <si>
    <t>Industrial Wdwl AFY by HUC 8</t>
  </si>
  <si>
    <t>Public Supply Wdwl mgal/day</t>
  </si>
  <si>
    <t>Public Supply Returns mgal/day</t>
  </si>
  <si>
    <t>Public Supply CU mgal/day</t>
  </si>
  <si>
    <t>Domestic Wdwl mgal/day</t>
  </si>
  <si>
    <t>Domestic CU mgal/day</t>
  </si>
  <si>
    <t>Public Supply + Domestic Wdwl mgal/day</t>
  </si>
  <si>
    <t>Public Supply + Domestic CU mgal/day</t>
  </si>
  <si>
    <t>Industrial Wdwl mgal/day</t>
  </si>
  <si>
    <t>Industrial CU mgal/day</t>
  </si>
  <si>
    <t>ADWR</t>
  </si>
  <si>
    <t>Area by ADWR and HUC 8</t>
  </si>
  <si>
    <t>Area by ADWR</t>
  </si>
  <si>
    <t>Ag Wdwls AFY by Basin/AMA</t>
  </si>
  <si>
    <t>Ag Wdwls AFY by Basin/AMA and HUC 8</t>
  </si>
  <si>
    <t>Ag Wdwls AFY by HUC 8</t>
  </si>
  <si>
    <t>Livestock Withdrawals mgal/d</t>
  </si>
  <si>
    <t>Livestock CU mgal/d</t>
  </si>
  <si>
    <t>Irrigation Wdwl mgal/d</t>
  </si>
  <si>
    <t>Irrigation CU mgal/d</t>
  </si>
  <si>
    <t>Ag Wdwl mgal/d</t>
  </si>
  <si>
    <t>Ag CU mgal/d</t>
  </si>
  <si>
    <t>Agricultural CU AFY</t>
  </si>
  <si>
    <t>Current State Population</t>
  </si>
  <si>
    <t>2030 State Population</t>
  </si>
  <si>
    <t>Current M&amp;I CU AFY</t>
  </si>
  <si>
    <t>Basin</t>
  </si>
  <si>
    <t>Current Municipal Wdwl AFY</t>
  </si>
  <si>
    <t>Current Industrial Wdwl AFY</t>
  </si>
  <si>
    <t>Municipal CU Ratio by HUC 8</t>
  </si>
  <si>
    <t>Industrial CU Ratio by HUC 8</t>
  </si>
  <si>
    <t>Current Municipal CU AFY</t>
  </si>
  <si>
    <t>Current Industrial CU AFY</t>
  </si>
  <si>
    <t>2030 M&amp;I CU AFY</t>
  </si>
  <si>
    <t>2025 Municipal Wdwls Low</t>
  </si>
  <si>
    <t>2025 Industrial Wdwls Low</t>
  </si>
  <si>
    <t>Municipal Growth Rate Low</t>
  </si>
  <si>
    <t>Industrial Growth Rate Low</t>
  </si>
  <si>
    <t>2025 Municipal Wdwls Mid</t>
  </si>
  <si>
    <t>2025 Industrial Wdwls Mid</t>
  </si>
  <si>
    <t>Municipal Growth Rate Mid</t>
  </si>
  <si>
    <t>Industrial Growth Rate Mid</t>
  </si>
  <si>
    <t>2025 Municipal Wdwls Hi</t>
  </si>
  <si>
    <t>2025 Industrial Wdwls Hi</t>
  </si>
  <si>
    <t>Municipal Growth Rate Hi</t>
  </si>
  <si>
    <t>Industrial Growth Rate Hi</t>
  </si>
  <si>
    <t>2030 Estimated Municipal Wdwls Low</t>
  </si>
  <si>
    <t>2030 Estimated Industrial Wdwls Mid</t>
  </si>
  <si>
    <t>2030 Estimated Industrial Wdwls Low</t>
  </si>
  <si>
    <t>2030 Estimated Municipal Wdwls Mid</t>
  </si>
  <si>
    <t>2030 Estimated Municipal Wdwls Hi</t>
  </si>
  <si>
    <t>2030 Estimated Industrial Wdwls Hi</t>
  </si>
  <si>
    <t>2030 Estimated Municipal CU Low</t>
  </si>
  <si>
    <t>2030 Estimated Municipal CU Mid</t>
  </si>
  <si>
    <t>2030 Estimated Industrial CU Low</t>
  </si>
  <si>
    <t>2030 Estimated Industrial CU Mid</t>
  </si>
  <si>
    <t>2030 Estimated Municipal CU Hi</t>
  </si>
  <si>
    <t>2030 Estimated Industrial CU Hi</t>
  </si>
  <si>
    <t>2030 Estimated M&amp;I CU Low</t>
  </si>
  <si>
    <t>2030 Estimated M&amp;I CU Mid</t>
  </si>
  <si>
    <t>2030 Estimated M&amp;I CU Hi</t>
  </si>
  <si>
    <t>Current Ag Wdwls AFY</t>
  </si>
  <si>
    <t>2025 Ag Wdwls Mid</t>
  </si>
  <si>
    <t>2025 Ag Wdwls Hi</t>
  </si>
  <si>
    <t>Growth Rate Low</t>
  </si>
  <si>
    <t>Growth Rate Mid</t>
  </si>
  <si>
    <t>Growth Rate Hi</t>
  </si>
  <si>
    <t>2030 Ag Wdwls Low</t>
  </si>
  <si>
    <t>2030 Ag Wdwls Mid</t>
  </si>
  <si>
    <t>2030 Ag Wdwls Hi</t>
  </si>
  <si>
    <t>Area Weight Ratio</t>
  </si>
  <si>
    <t>2030 Ag Wdwls Low by HUC 8</t>
  </si>
  <si>
    <t>2030 Ag Wdwls Mid by HUC 8</t>
  </si>
  <si>
    <t>2030 Ag Wdwls Hi by HUC 8</t>
  </si>
  <si>
    <t>Wdwl/CU Ratio by HUC 8 from Current Ag</t>
  </si>
  <si>
    <t>2030 Ag CU Low by HUC 8</t>
  </si>
  <si>
    <t>2030 Ag CU Mid by HUC 8</t>
  </si>
  <si>
    <t>2030 Ag CU Hi by HUC 8</t>
  </si>
  <si>
    <t>2030 Ag CU Mid</t>
  </si>
  <si>
    <t>2025 Ag Wdwls Low</t>
  </si>
  <si>
    <t>Step 1:  Use ADWR Water Use spreadsheet to obtain municipal, industrial and agricultural groundwater withdrawals for the non-AMA areas and the year 2009.</t>
  </si>
  <si>
    <t>Municipal GW Wdwls AFY</t>
  </si>
  <si>
    <t>Industrial GW Wdwls AFY</t>
  </si>
  <si>
    <t>Agricultural GW Wdwls AFY</t>
  </si>
  <si>
    <t>Indian GW Wdwls AFY</t>
  </si>
  <si>
    <t>2010 Municipal Wdwls</t>
  </si>
  <si>
    <t>2010 Industrial Wdwls</t>
  </si>
  <si>
    <t>Step 2:  Use AMA Projections and Santa Cruz AMA Assessment to obtain groundwater wdwls estimates for AMA areas. Year used: 2010</t>
  </si>
  <si>
    <t>Step 7:  Sum M&amp; I and Ag Gw Wdwls</t>
  </si>
  <si>
    <t>Current Population Ratio</t>
  </si>
  <si>
    <t>M&amp;I GW Wdwls AFY</t>
  </si>
  <si>
    <t>Ag &amp; Indian GW Wdwls AFY</t>
  </si>
  <si>
    <t>Current M&amp;I GW Wdwls by Basin/AMA</t>
  </si>
  <si>
    <t>Current M&amp;I GW Wdwls By HUC 8</t>
  </si>
  <si>
    <t>Current Area Weights</t>
  </si>
  <si>
    <t>Current Ag &amp; Indian GW Wdwls By Basin/AMA</t>
  </si>
  <si>
    <t>Current Ag &amp; Indian GW Wdwls by HUC 8</t>
  </si>
  <si>
    <t>Current Total GW Wdwls AFY by HUC 8</t>
  </si>
  <si>
    <t>P1 CFS</t>
  </si>
  <si>
    <t>P5 CFS</t>
  </si>
  <si>
    <t>P10 CFS</t>
  </si>
  <si>
    <t>P20 CFS</t>
  </si>
  <si>
    <t>Avg CFS</t>
  </si>
  <si>
    <t>Municipal/Domestic Wdwls AFY</t>
  </si>
  <si>
    <t>Industrial Wdwls AFY</t>
  </si>
  <si>
    <t>Current Consumptive Use</t>
  </si>
  <si>
    <t>Agricultural Wdwls AFY</t>
  </si>
  <si>
    <t>Current Groundwater Pumping</t>
  </si>
  <si>
    <t>Water Use Future</t>
  </si>
  <si>
    <t>Current M&amp;I Water Use</t>
  </si>
  <si>
    <t>Current Agricultural Water Use</t>
  </si>
  <si>
    <t>Step 4:  Apply consumptive use ratios calculated in current M&amp;I.</t>
  </si>
  <si>
    <t>Current Population Distribution Ratio</t>
  </si>
  <si>
    <t>2030 Estimated M&amp;I CU Low by HUC 8</t>
  </si>
  <si>
    <t>2030 Estimated M&amp;I CU Mid by HUC 8</t>
  </si>
  <si>
    <t>2030 Estimated M&amp;I CU Hi by HUC 8</t>
  </si>
  <si>
    <t>Future M&amp;I Consumptive Use</t>
  </si>
  <si>
    <t>Future Agricultural Consumptive Use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</si>
</sst>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00"/>
    <numFmt numFmtId="165" formatCode="#."/>
    <numFmt numFmtId="166" formatCode="m\o\n\th\ d\,\ yyyy"/>
    <numFmt numFmtId="167" formatCode="_(* #,##0_);_(* \(#,##0\);_(* &quot;-&quot;??_);_(@_)"/>
    <numFmt numFmtId="168" formatCode="#,##0.0000"/>
    <numFmt numFmtId="169" formatCode="0.0"/>
  </numFmts>
  <fonts count="62"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2"/>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MS Sans Serif"/>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
      <color indexed="8"/>
      <name val="Courier"/>
      <family val="3"/>
    </font>
    <font>
      <b/>
      <sz val="1"/>
      <color indexed="8"/>
      <name val="Courier"/>
      <family val="3"/>
    </font>
    <font>
      <sz val="10"/>
      <name val="MS Sans Serif"/>
      <family val="2"/>
    </font>
    <font>
      <sz val="12"/>
      <color theme="1"/>
      <name val="Calibri"/>
      <family val="2"/>
      <scheme val="minor"/>
    </font>
    <font>
      <sz val="10"/>
      <name val="Arial"/>
      <family val="2"/>
    </font>
    <font>
      <sz val="12"/>
      <color indexed="8"/>
      <name val="Calibri"/>
      <family val="2"/>
    </font>
    <font>
      <b/>
      <sz val="9"/>
      <name val="Calibri"/>
      <family val="2"/>
    </font>
    <font>
      <b/>
      <sz val="8"/>
      <name val="Calibri"/>
      <family val="2"/>
    </font>
    <font>
      <sz val="12"/>
      <name val="Calibri"/>
      <family val="2"/>
    </font>
    <font>
      <u/>
      <sz val="10"/>
      <color indexed="12"/>
      <name val="Arial"/>
      <family val="2"/>
    </font>
    <font>
      <b/>
      <sz val="16"/>
      <color indexed="9"/>
      <name val="Calibri"/>
      <family val="2"/>
    </font>
    <font>
      <b/>
      <sz val="14"/>
      <name val="Calibri"/>
      <family val="2"/>
    </font>
    <font>
      <b/>
      <sz val="14"/>
      <color indexed="21"/>
      <name val="Calibri"/>
      <family val="2"/>
    </font>
    <font>
      <b/>
      <sz val="9"/>
      <color indexed="9"/>
      <name val="Calibri"/>
      <family val="2"/>
    </font>
    <font>
      <b/>
      <sz val="16"/>
      <color theme="1"/>
      <name val="Calibri"/>
      <family val="2"/>
      <scheme val="minor"/>
    </font>
    <font>
      <b/>
      <sz val="18"/>
      <color theme="1"/>
      <name val="Calibri"/>
      <family val="2"/>
      <scheme val="minor"/>
    </font>
    <font>
      <sz val="9"/>
      <color indexed="81"/>
      <name val="Tahoma"/>
      <family val="2"/>
    </font>
    <font>
      <b/>
      <sz val="9"/>
      <color indexed="81"/>
      <name val="Tahoma"/>
      <family val="2"/>
    </font>
    <font>
      <sz val="9"/>
      <color indexed="81"/>
      <name val="Tahoma"/>
      <charset val="1"/>
    </font>
    <font>
      <b/>
      <sz val="9"/>
      <color indexed="81"/>
      <name val="Tahoma"/>
      <charset val="1"/>
    </font>
    <font>
      <sz val="10"/>
      <name val="Arial"/>
    </font>
    <font>
      <sz val="11"/>
      <name val="Calibri"/>
      <family val="2"/>
      <scheme val="minor"/>
    </font>
  </fonts>
  <fills count="77">
    <fill>
      <patternFill patternType="none"/>
    </fill>
    <fill>
      <patternFill patternType="gray125"/>
    </fill>
    <fill>
      <patternFill patternType="solid">
        <fgColor theme="5" tint="0.79998168889431442"/>
        <bgColor indexed="64"/>
      </patternFill>
    </fill>
    <fill>
      <patternFill patternType="solid">
        <fgColor rgb="FF9BE5FF"/>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2"/>
        <bgColor indexed="64"/>
      </patternFill>
    </fill>
    <fill>
      <patternFill patternType="solid">
        <fgColor indexed="18"/>
        <bgColor indexed="64"/>
      </patternFill>
    </fill>
    <fill>
      <patternFill patternType="solid">
        <fgColor indexed="31"/>
        <bgColor indexed="64"/>
      </patternFill>
    </fill>
    <fill>
      <patternFill patternType="solid">
        <fgColor rgb="FF009999"/>
        <bgColor indexed="64"/>
      </patternFill>
    </fill>
    <fill>
      <patternFill patternType="solid">
        <fgColor rgb="FFFFA3A3"/>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rgb="FF00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0066"/>
        <bgColor indexed="64"/>
      </patternFill>
    </fill>
    <fill>
      <patternFill patternType="solid">
        <fgColor theme="1"/>
        <bgColor indexed="64"/>
      </patternFill>
    </fill>
    <fill>
      <patternFill patternType="solid">
        <fgColor rgb="FFCCFFCC"/>
        <bgColor indexed="64"/>
      </patternFill>
    </fill>
    <fill>
      <patternFill patternType="solid">
        <fgColor theme="9" tint="0.59999389629810485"/>
        <bgColor indexed="64"/>
      </patternFill>
    </fill>
  </fills>
  <borders count="5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bottom/>
      <diagonal/>
    </border>
    <border>
      <left/>
      <right style="thin">
        <color indexed="64"/>
      </right>
      <top style="medium">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s>
  <cellStyleXfs count="16462">
    <xf numFmtId="0" fontId="0" fillId="0" borderId="0"/>
    <xf numFmtId="0" fontId="6" fillId="0" borderId="0" applyNumberFormat="0" applyFill="0" applyBorder="0" applyAlignment="0" applyProtection="0"/>
    <xf numFmtId="0" fontId="7" fillId="0" borderId="20" applyNumberFormat="0" applyFill="0" applyAlignment="0" applyProtection="0"/>
    <xf numFmtId="0" fontId="8" fillId="0" borderId="21" applyNumberFormat="0" applyFill="0" applyAlignment="0" applyProtection="0"/>
    <xf numFmtId="0" fontId="9" fillId="0" borderId="22" applyNumberFormat="0" applyFill="0" applyAlignment="0" applyProtection="0"/>
    <xf numFmtId="0" fontId="9" fillId="0" borderId="0" applyNumberFormat="0" applyFill="0" applyBorder="0" applyAlignment="0" applyProtection="0"/>
    <xf numFmtId="0" fontId="10" fillId="9" borderId="0" applyNumberFormat="0" applyBorder="0" applyAlignment="0" applyProtection="0"/>
    <xf numFmtId="0" fontId="11" fillId="10" borderId="0" applyNumberFormat="0" applyBorder="0" applyAlignment="0" applyProtection="0"/>
    <xf numFmtId="0" fontId="12" fillId="11" borderId="0" applyNumberFormat="0" applyBorder="0" applyAlignment="0" applyProtection="0"/>
    <xf numFmtId="0" fontId="13" fillId="12" borderId="23" applyNumberFormat="0" applyAlignment="0" applyProtection="0"/>
    <xf numFmtId="0" fontId="14" fillId="13" borderId="24" applyNumberFormat="0" applyAlignment="0" applyProtection="0"/>
    <xf numFmtId="0" fontId="15" fillId="13" borderId="23" applyNumberFormat="0" applyAlignment="0" applyProtection="0"/>
    <xf numFmtId="0" fontId="16" fillId="0" borderId="25" applyNumberFormat="0" applyFill="0" applyAlignment="0" applyProtection="0"/>
    <xf numFmtId="0" fontId="17" fillId="14" borderId="26" applyNumberFormat="0" applyAlignment="0" applyProtection="0"/>
    <xf numFmtId="0" fontId="18" fillId="0" borderId="0" applyNumberFormat="0" applyFill="0" applyBorder="0" applyAlignment="0" applyProtection="0"/>
    <xf numFmtId="0" fontId="5" fillId="15" borderId="27" applyNumberFormat="0" applyFont="0" applyAlignment="0" applyProtection="0"/>
    <xf numFmtId="0" fontId="19" fillId="0" borderId="0" applyNumberFormat="0" applyFill="0" applyBorder="0" applyAlignment="0" applyProtection="0"/>
    <xf numFmtId="0" fontId="1" fillId="0" borderId="28" applyNumberFormat="0" applyFill="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20" fillId="39" borderId="0" applyNumberFormat="0" applyBorder="0" applyAlignment="0" applyProtection="0"/>
    <xf numFmtId="0" fontId="22" fillId="0" borderId="0"/>
    <xf numFmtId="0" fontId="22" fillId="0" borderId="0"/>
    <xf numFmtId="0" fontId="5" fillId="0" borderId="0"/>
    <xf numFmtId="0" fontId="5" fillId="15" borderId="27" applyNumberFormat="0" applyFont="0" applyAlignment="0" applyProtection="0"/>
    <xf numFmtId="0" fontId="5" fillId="0" borderId="0"/>
    <xf numFmtId="0" fontId="5" fillId="15" borderId="27" applyNumberFormat="0" applyFont="0" applyAlignment="0" applyProtection="0"/>
    <xf numFmtId="0" fontId="22" fillId="0" borderId="0"/>
    <xf numFmtId="0" fontId="5" fillId="0" borderId="0"/>
    <xf numFmtId="0" fontId="22" fillId="0" borderId="0"/>
    <xf numFmtId="0" fontId="23" fillId="0" borderId="0"/>
    <xf numFmtId="0" fontId="5" fillId="0" borderId="0"/>
    <xf numFmtId="0" fontId="23" fillId="0" borderId="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6" fillId="58" borderId="29" applyNumberFormat="0" applyAlignment="0" applyProtection="0"/>
    <xf numFmtId="0" fontId="26" fillId="58" borderId="29" applyNumberFormat="0" applyAlignment="0" applyProtection="0"/>
    <xf numFmtId="0" fontId="27" fillId="59" borderId="30" applyNumberFormat="0" applyAlignment="0" applyProtection="0"/>
    <xf numFmtId="0" fontId="27" fillId="59" borderId="30"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166" fontId="40" fillId="0" borderId="0">
      <protection locked="0"/>
    </xf>
    <xf numFmtId="0" fontId="28" fillId="0" borderId="0" applyNumberFormat="0" applyFill="0" applyBorder="0" applyAlignment="0" applyProtection="0"/>
    <xf numFmtId="0" fontId="28" fillId="0" borderId="0" applyNumberFormat="0" applyFill="0" applyBorder="0" applyAlignment="0" applyProtection="0"/>
    <xf numFmtId="164" fontId="40" fillId="0" borderId="0">
      <protection locked="0"/>
    </xf>
    <xf numFmtId="0" fontId="29" fillId="42" borderId="0" applyNumberFormat="0" applyBorder="0" applyAlignment="0" applyProtection="0"/>
    <xf numFmtId="0" fontId="29" fillId="42" borderId="0" applyNumberFormat="0" applyBorder="0" applyAlignment="0" applyProtection="0"/>
    <xf numFmtId="0" fontId="30" fillId="0" borderId="31" applyNumberFormat="0" applyFill="0" applyAlignment="0" applyProtection="0"/>
    <xf numFmtId="0" fontId="30" fillId="0" borderId="31"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2" fillId="0" borderId="33" applyNumberFormat="0" applyFill="0" applyAlignment="0" applyProtection="0"/>
    <xf numFmtId="0" fontId="32" fillId="0" borderId="3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5" fontId="41" fillId="0" borderId="0">
      <protection locked="0"/>
    </xf>
    <xf numFmtId="165" fontId="41" fillId="0" borderId="0">
      <protection locked="0"/>
    </xf>
    <xf numFmtId="0" fontId="33" fillId="45" borderId="29" applyNumberFormat="0" applyAlignment="0" applyProtection="0"/>
    <xf numFmtId="0" fontId="33" fillId="45" borderId="29" applyNumberFormat="0" applyAlignment="0" applyProtection="0"/>
    <xf numFmtId="0" fontId="34" fillId="0" borderId="34" applyNumberFormat="0" applyFill="0" applyAlignment="0" applyProtection="0"/>
    <xf numFmtId="0" fontId="34" fillId="0" borderId="34" applyNumberFormat="0" applyFill="0" applyAlignment="0" applyProtection="0"/>
    <xf numFmtId="0" fontId="35" fillId="60" borderId="0" applyNumberFormat="0" applyBorder="0" applyAlignment="0" applyProtection="0"/>
    <xf numFmtId="0" fontId="35" fillId="60" borderId="0" applyNumberFormat="0" applyBorder="0" applyAlignment="0" applyProtection="0"/>
    <xf numFmtId="0" fontId="23" fillId="0" borderId="0"/>
    <xf numFmtId="0" fontId="23" fillId="0" borderId="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37" applyNumberFormat="0" applyFill="0" applyAlignment="0" applyProtection="0"/>
    <xf numFmtId="0" fontId="38" fillId="0" borderId="37"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3" fillId="0" borderId="0"/>
    <xf numFmtId="0" fontId="5" fillId="0" borderId="0"/>
    <xf numFmtId="0" fontId="23" fillId="0" borderId="0"/>
    <xf numFmtId="0" fontId="5" fillId="0" borderId="0"/>
    <xf numFmtId="0" fontId="22"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166" fontId="40" fillId="0" borderId="0">
      <protection locked="0"/>
    </xf>
    <xf numFmtId="164" fontId="40" fillId="0" borderId="0">
      <protection locked="0"/>
    </xf>
    <xf numFmtId="165" fontId="41" fillId="0" borderId="0">
      <protection locked="0"/>
    </xf>
    <xf numFmtId="165" fontId="41" fillId="0" borderId="0">
      <protection locked="0"/>
    </xf>
    <xf numFmtId="0" fontId="23" fillId="0" borderId="0"/>
    <xf numFmtId="0" fontId="22" fillId="0" borderId="0"/>
    <xf numFmtId="0" fontId="23" fillId="0" borderId="0"/>
    <xf numFmtId="0" fontId="23" fillId="0" borderId="0"/>
    <xf numFmtId="0" fontId="5" fillId="0" borderId="0"/>
    <xf numFmtId="0" fontId="23" fillId="0" borderId="0"/>
    <xf numFmtId="0" fontId="22" fillId="0" borderId="0"/>
    <xf numFmtId="0" fontId="22" fillId="0" borderId="0"/>
    <xf numFmtId="0" fontId="22" fillId="0" borderId="0"/>
    <xf numFmtId="0" fontId="5" fillId="0" borderId="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5" fillId="0" borderId="0"/>
    <xf numFmtId="0" fontId="5" fillId="0" borderId="0"/>
    <xf numFmtId="0" fontId="5" fillId="0" borderId="0"/>
    <xf numFmtId="0" fontId="23" fillId="0" borderId="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3"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4" fillId="50"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7" borderId="0" applyNumberFormat="0" applyBorder="0" applyAlignment="0" applyProtection="0"/>
    <xf numFmtId="0" fontId="25" fillId="41" borderId="0" applyNumberFormat="0" applyBorder="0" applyAlignment="0" applyProtection="0"/>
    <xf numFmtId="0" fontId="26" fillId="58" borderId="29" applyNumberFormat="0" applyAlignment="0" applyProtection="0"/>
    <xf numFmtId="0" fontId="27" fillId="59" borderId="30" applyNumberFormat="0" applyAlignment="0" applyProtection="0"/>
    <xf numFmtId="43" fontId="23" fillId="0" borderId="0" applyFont="0" applyFill="0" applyBorder="0" applyAlignment="0" applyProtection="0"/>
    <xf numFmtId="0" fontId="28" fillId="0" borderId="0" applyNumberFormat="0" applyFill="0" applyBorder="0" applyAlignment="0" applyProtection="0"/>
    <xf numFmtId="0" fontId="29" fillId="42" borderId="0" applyNumberFormat="0" applyBorder="0" applyAlignment="0" applyProtection="0"/>
    <xf numFmtId="0" fontId="30" fillId="0" borderId="31" applyNumberFormat="0" applyFill="0" applyAlignment="0" applyProtection="0"/>
    <xf numFmtId="0" fontId="31" fillId="0" borderId="32" applyNumberFormat="0" applyFill="0" applyAlignment="0" applyProtection="0"/>
    <xf numFmtId="0" fontId="32" fillId="0" borderId="33" applyNumberFormat="0" applyFill="0" applyAlignment="0" applyProtection="0"/>
    <xf numFmtId="0" fontId="32" fillId="0" borderId="0" applyNumberFormat="0" applyFill="0" applyBorder="0" applyAlignment="0" applyProtection="0"/>
    <xf numFmtId="0" fontId="33" fillId="45" borderId="29" applyNumberFormat="0" applyAlignment="0" applyProtection="0"/>
    <xf numFmtId="0" fontId="34" fillId="0" borderId="34" applyNumberFormat="0" applyFill="0" applyAlignment="0" applyProtection="0"/>
    <xf numFmtId="0" fontId="35" fillId="60" borderId="0" applyNumberFormat="0" applyBorder="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9" fontId="23" fillId="0" borderId="0" applyFont="0" applyFill="0" applyBorder="0" applyAlignment="0" applyProtection="0"/>
    <xf numFmtId="0" fontId="37" fillId="0" borderId="0" applyNumberFormat="0" applyFill="0" applyBorder="0" applyAlignment="0" applyProtection="0"/>
    <xf numFmtId="0" fontId="38" fillId="0" borderId="37" applyNumberFormat="0" applyFill="0" applyAlignment="0" applyProtection="0"/>
    <xf numFmtId="0" fontId="39" fillId="0" borderId="0" applyNumberFormat="0" applyFill="0" applyBorder="0" applyAlignment="0" applyProtection="0"/>
    <xf numFmtId="0" fontId="5" fillId="0" borderId="0"/>
    <xf numFmtId="0" fontId="5" fillId="0" borderId="0"/>
    <xf numFmtId="0" fontId="5" fillId="0" borderId="0"/>
    <xf numFmtId="0" fontId="22" fillId="0" borderId="0"/>
    <xf numFmtId="43"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0" fontId="23" fillId="0" borderId="0"/>
    <xf numFmtId="0" fontId="23" fillId="0" borderId="0"/>
    <xf numFmtId="0" fontId="5" fillId="0" borderId="0"/>
    <xf numFmtId="0" fontId="5" fillId="0" borderId="0"/>
    <xf numFmtId="0" fontId="22" fillId="0" borderId="0"/>
    <xf numFmtId="0" fontId="22" fillId="0" borderId="0"/>
    <xf numFmtId="0" fontId="5" fillId="0" borderId="0"/>
    <xf numFmtId="0" fontId="22" fillId="0" borderId="0"/>
    <xf numFmtId="9" fontId="23" fillId="0" borderId="0" applyFon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3"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4" fillId="50"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7" borderId="0" applyNumberFormat="0" applyBorder="0" applyAlignment="0" applyProtection="0"/>
    <xf numFmtId="0" fontId="25" fillId="41" borderId="0" applyNumberFormat="0" applyBorder="0" applyAlignment="0" applyProtection="0"/>
    <xf numFmtId="0" fontId="26" fillId="58" borderId="29" applyNumberFormat="0" applyAlignment="0" applyProtection="0"/>
    <xf numFmtId="0" fontId="27" fillId="59" borderId="30" applyNumberFormat="0" applyAlignment="0" applyProtection="0"/>
    <xf numFmtId="43" fontId="23" fillId="0" borderId="0" applyFont="0" applyFill="0" applyBorder="0" applyAlignment="0" applyProtection="0"/>
    <xf numFmtId="0" fontId="28" fillId="0" borderId="0" applyNumberFormat="0" applyFill="0" applyBorder="0" applyAlignment="0" applyProtection="0"/>
    <xf numFmtId="0" fontId="29" fillId="42" borderId="0" applyNumberFormat="0" applyBorder="0" applyAlignment="0" applyProtection="0"/>
    <xf numFmtId="0" fontId="30" fillId="0" borderId="31" applyNumberFormat="0" applyFill="0" applyAlignment="0" applyProtection="0"/>
    <xf numFmtId="0" fontId="31" fillId="0" borderId="32" applyNumberFormat="0" applyFill="0" applyAlignment="0" applyProtection="0"/>
    <xf numFmtId="0" fontId="32" fillId="0" borderId="33" applyNumberFormat="0" applyFill="0" applyAlignment="0" applyProtection="0"/>
    <xf numFmtId="0" fontId="32" fillId="0" borderId="0" applyNumberFormat="0" applyFill="0" applyBorder="0" applyAlignment="0" applyProtection="0"/>
    <xf numFmtId="0" fontId="33" fillId="45" borderId="29" applyNumberFormat="0" applyAlignment="0" applyProtection="0"/>
    <xf numFmtId="0" fontId="34" fillId="0" borderId="34" applyNumberFormat="0" applyFill="0" applyAlignment="0" applyProtection="0"/>
    <xf numFmtId="0" fontId="35" fillId="60" borderId="0" applyNumberFormat="0" applyBorder="0" applyAlignment="0" applyProtection="0"/>
    <xf numFmtId="0" fontId="23" fillId="61" borderId="35" applyNumberFormat="0" applyFont="0" applyAlignment="0" applyProtection="0"/>
    <xf numFmtId="0" fontId="36" fillId="58" borderId="36" applyNumberFormat="0" applyAlignment="0" applyProtection="0"/>
    <xf numFmtId="9" fontId="23" fillId="0" borderId="0" applyFont="0" applyFill="0" applyBorder="0" applyAlignment="0" applyProtection="0"/>
    <xf numFmtId="0" fontId="37" fillId="0" borderId="0" applyNumberFormat="0" applyFill="0" applyBorder="0" applyAlignment="0" applyProtection="0"/>
    <xf numFmtId="0" fontId="38" fillId="0" borderId="37" applyNumberFormat="0" applyFill="0" applyAlignment="0" applyProtection="0"/>
    <xf numFmtId="0" fontId="39" fillId="0" borderId="0" applyNumberForma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23"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23" fillId="0" borderId="0"/>
    <xf numFmtId="0" fontId="5" fillId="0" borderId="0"/>
    <xf numFmtId="0" fontId="23" fillId="0" borderId="0"/>
    <xf numFmtId="0" fontId="21" fillId="40" borderId="0" applyNumberFormat="0" applyBorder="0" applyAlignment="0" applyProtection="0"/>
    <xf numFmtId="0" fontId="24" fillId="5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4" fillId="55"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3"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4" fillId="50" borderId="0" applyNumberFormat="0" applyBorder="0" applyAlignment="0" applyProtection="0"/>
    <xf numFmtId="0" fontId="21" fillId="48"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7" borderId="0" applyNumberFormat="0" applyBorder="0" applyAlignment="0" applyProtection="0"/>
    <xf numFmtId="0" fontId="25" fillId="41" borderId="0" applyNumberFormat="0" applyBorder="0" applyAlignment="0" applyProtection="0"/>
    <xf numFmtId="0" fontId="26" fillId="58" borderId="29" applyNumberFormat="0" applyAlignment="0" applyProtection="0"/>
    <xf numFmtId="0" fontId="24" fillId="57" borderId="0" applyNumberFormat="0" applyBorder="0" applyAlignment="0" applyProtection="0"/>
    <xf numFmtId="0" fontId="27" fillId="59" borderId="30" applyNumberFormat="0" applyAlignment="0" applyProtection="0"/>
    <xf numFmtId="43" fontId="23" fillId="0" borderId="0" applyFont="0" applyFill="0" applyBorder="0" applyAlignment="0" applyProtection="0"/>
    <xf numFmtId="0" fontId="28" fillId="0" borderId="0" applyNumberFormat="0" applyFill="0" applyBorder="0" applyAlignment="0" applyProtection="0"/>
    <xf numFmtId="0" fontId="29" fillId="42" borderId="0" applyNumberFormat="0" applyBorder="0" applyAlignment="0" applyProtection="0"/>
    <xf numFmtId="0" fontId="30" fillId="0" borderId="31" applyNumberFormat="0" applyFill="0" applyAlignment="0" applyProtection="0"/>
    <xf numFmtId="0" fontId="31" fillId="0" borderId="32" applyNumberFormat="0" applyFill="0" applyAlignment="0" applyProtection="0"/>
    <xf numFmtId="0" fontId="32" fillId="0" borderId="3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45" borderId="29" applyNumberFormat="0" applyAlignment="0" applyProtection="0"/>
    <xf numFmtId="0" fontId="34" fillId="0" borderId="34" applyNumberFormat="0" applyFill="0" applyAlignment="0" applyProtection="0"/>
    <xf numFmtId="0" fontId="35" fillId="60" borderId="0" applyNumberFormat="0" applyBorder="0" applyAlignment="0" applyProtection="0"/>
    <xf numFmtId="0" fontId="24" fillId="52" borderId="0" applyNumberFormat="0" applyBorder="0" applyAlignment="0" applyProtection="0"/>
    <xf numFmtId="0" fontId="23" fillId="61" borderId="35" applyNumberFormat="0" applyFont="0" applyAlignment="0" applyProtection="0"/>
    <xf numFmtId="0" fontId="36" fillId="58" borderId="36" applyNumberFormat="0" applyAlignment="0" applyProtection="0"/>
    <xf numFmtId="9" fontId="23" fillId="0" borderId="0" applyFont="0" applyFill="0" applyBorder="0" applyAlignment="0" applyProtection="0"/>
    <xf numFmtId="0" fontId="37" fillId="0" borderId="0" applyNumberFormat="0" applyFill="0" applyBorder="0" applyAlignment="0" applyProtection="0"/>
    <xf numFmtId="0" fontId="38" fillId="0" borderId="37" applyNumberFormat="0" applyFill="0" applyAlignment="0" applyProtection="0"/>
    <xf numFmtId="0" fontId="39" fillId="0" borderId="0" applyNumberForma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1" fillId="40" borderId="0" applyNumberFormat="0" applyBorder="0" applyAlignment="0" applyProtection="0"/>
    <xf numFmtId="0" fontId="31" fillId="0" borderId="32" applyNumberFormat="0" applyFill="0" applyAlignment="0" applyProtection="0"/>
    <xf numFmtId="0" fontId="21" fillId="47" borderId="0" applyNumberFormat="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21" fillId="49" borderId="0" applyNumberFormat="0" applyBorder="0" applyAlignment="0" applyProtection="0"/>
    <xf numFmtId="0" fontId="5" fillId="0" borderId="0"/>
    <xf numFmtId="0" fontId="5" fillId="0" borderId="0"/>
    <xf numFmtId="0" fontId="24" fillId="52" borderId="0" applyNumberFormat="0" applyBorder="0" applyAlignment="0" applyProtection="0"/>
    <xf numFmtId="0" fontId="5" fillId="0" borderId="0"/>
    <xf numFmtId="0" fontId="3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1" fillId="46" borderId="0" applyNumberFormat="0" applyBorder="0" applyAlignment="0" applyProtection="0"/>
    <xf numFmtId="9" fontId="23" fillId="0" borderId="0" applyFont="0" applyFill="0" applyBorder="0" applyAlignment="0" applyProtection="0"/>
    <xf numFmtId="0" fontId="30" fillId="0" borderId="31" applyNumberFormat="0" applyFill="0" applyAlignment="0" applyProtection="0"/>
    <xf numFmtId="0" fontId="21" fillId="45" borderId="0" applyNumberFormat="0" applyBorder="0" applyAlignment="0" applyProtection="0"/>
    <xf numFmtId="0" fontId="25" fillId="41" borderId="0" applyNumberFormat="0" applyBorder="0" applyAlignment="0" applyProtection="0"/>
    <xf numFmtId="0" fontId="21" fillId="41" borderId="0" applyNumberFormat="0" applyBorder="0" applyAlignment="0" applyProtection="0"/>
    <xf numFmtId="0" fontId="21" fillId="43" borderId="0" applyNumberFormat="0" applyBorder="0" applyAlignment="0" applyProtection="0"/>
    <xf numFmtId="0" fontId="36" fillId="58" borderId="36" applyNumberFormat="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29" fillId="42" borderId="0" applyNumberFormat="0" applyBorder="0" applyAlignment="0" applyProtection="0"/>
    <xf numFmtId="43" fontId="23" fillId="0" borderId="0" applyFont="0" applyFill="0" applyBorder="0" applyAlignment="0" applyProtection="0"/>
    <xf numFmtId="0" fontId="35" fillId="60" borderId="0" applyNumberFormat="0" applyBorder="0" applyAlignment="0" applyProtection="0"/>
    <xf numFmtId="0" fontId="21" fillId="46" borderId="0" applyNumberFormat="0" applyBorder="0" applyAlignment="0" applyProtection="0"/>
    <xf numFmtId="0" fontId="33" fillId="45" borderId="29" applyNumberFormat="0" applyAlignment="0" applyProtection="0"/>
    <xf numFmtId="0" fontId="24" fillId="54" borderId="0" applyNumberFormat="0" applyBorder="0" applyAlignment="0" applyProtection="0"/>
    <xf numFmtId="0" fontId="24" fillId="48" borderId="0" applyNumberFormat="0" applyBorder="0" applyAlignment="0" applyProtection="0"/>
    <xf numFmtId="0" fontId="27" fillId="59" borderId="30" applyNumberFormat="0" applyAlignment="0" applyProtection="0"/>
    <xf numFmtId="0" fontId="26" fillId="58" borderId="29" applyNumberFormat="0" applyAlignment="0" applyProtection="0"/>
    <xf numFmtId="0" fontId="23" fillId="0" borderId="0"/>
    <xf numFmtId="0" fontId="38" fillId="0" borderId="37" applyNumberFormat="0" applyFill="0" applyAlignment="0" applyProtection="0"/>
    <xf numFmtId="0" fontId="24" fillId="53" borderId="0" applyNumberFormat="0" applyBorder="0" applyAlignment="0" applyProtection="0"/>
    <xf numFmtId="0" fontId="24" fillId="47" borderId="0" applyNumberFormat="0" applyBorder="0" applyAlignment="0" applyProtection="0"/>
    <xf numFmtId="0" fontId="23" fillId="61" borderId="35" applyNumberFormat="0" applyFont="0" applyAlignment="0" applyProtection="0"/>
    <xf numFmtId="0" fontId="24" fillId="51" borderId="0" applyNumberFormat="0" applyBorder="0" applyAlignment="0" applyProtection="0"/>
    <xf numFmtId="0" fontId="24" fillId="56" borderId="0" applyNumberFormat="0" applyBorder="0" applyAlignment="0" applyProtection="0"/>
    <xf numFmtId="0" fontId="28" fillId="0" borderId="0" applyNumberFormat="0" applyFill="0" applyBorder="0" applyAlignment="0" applyProtection="0"/>
    <xf numFmtId="0" fontId="37" fillId="0" borderId="0" applyNumberFormat="0" applyFill="0" applyBorder="0" applyAlignment="0" applyProtection="0"/>
    <xf numFmtId="0" fontId="21" fillId="44" borderId="0" applyNumberFormat="0" applyBorder="0" applyAlignment="0" applyProtection="0"/>
    <xf numFmtId="0" fontId="32" fillId="0" borderId="33" applyNumberFormat="0" applyFill="0" applyAlignment="0" applyProtection="0"/>
    <xf numFmtId="0" fontId="21" fillId="43" borderId="0" applyNumberFormat="0" applyBorder="0" applyAlignment="0" applyProtection="0"/>
    <xf numFmtId="0" fontId="34" fillId="0" borderId="34" applyNumberFormat="0" applyFill="0" applyAlignment="0" applyProtection="0"/>
    <xf numFmtId="0" fontId="24" fillId="51" borderId="0" applyNumberFormat="0" applyBorder="0" applyAlignment="0" applyProtection="0"/>
    <xf numFmtId="0" fontId="21" fillId="42" borderId="0" applyNumberFormat="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xf numFmtId="0" fontId="22" fillId="0" borderId="0"/>
    <xf numFmtId="0" fontId="22" fillId="0" borderId="0"/>
    <xf numFmtId="0" fontId="42" fillId="0" borderId="0"/>
    <xf numFmtId="0" fontId="22" fillId="0" borderId="0"/>
    <xf numFmtId="0" fontId="23" fillId="0" borderId="0"/>
    <xf numFmtId="0" fontId="21" fillId="0" borderId="0"/>
    <xf numFmtId="0" fontId="21" fillId="0" borderId="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2" fillId="0" borderId="0"/>
    <xf numFmtId="0" fontId="22" fillId="0" borderId="0"/>
    <xf numFmtId="0" fontId="42" fillId="0" borderId="0"/>
    <xf numFmtId="0" fontId="42" fillId="0" borderId="0"/>
    <xf numFmtId="0" fontId="23" fillId="0" borderId="0"/>
    <xf numFmtId="0" fontId="23" fillId="0" borderId="0"/>
    <xf numFmtId="0" fontId="23" fillId="0" borderId="0"/>
    <xf numFmtId="0" fontId="22" fillId="0" borderId="0"/>
    <xf numFmtId="0" fontId="22" fillId="0" borderId="0"/>
    <xf numFmtId="0" fontId="5" fillId="15" borderId="27" applyNumberFormat="0" applyFont="0" applyAlignment="0" applyProtection="0"/>
    <xf numFmtId="0" fontId="23" fillId="0" borderId="0"/>
    <xf numFmtId="0" fontId="23" fillId="0" borderId="0"/>
    <xf numFmtId="0" fontId="23" fillId="0" borderId="0"/>
    <xf numFmtId="0" fontId="5" fillId="0" borderId="0"/>
    <xf numFmtId="0" fontId="5" fillId="15" borderId="27" applyNumberFormat="0" applyFont="0" applyAlignment="0" applyProtection="0"/>
    <xf numFmtId="0" fontId="23" fillId="0" borderId="0"/>
    <xf numFmtId="0" fontId="23" fillId="0" borderId="0"/>
    <xf numFmtId="0" fontId="22"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5" borderId="27" applyNumberFormat="0" applyFont="0" applyAlignment="0" applyProtection="0"/>
    <xf numFmtId="0" fontId="5" fillId="15" borderId="27" applyNumberFormat="0" applyFont="0" applyAlignment="0" applyProtection="0"/>
    <xf numFmtId="0" fontId="5" fillId="15" borderId="27" applyNumberFormat="0" applyFont="0" applyAlignment="0" applyProtection="0"/>
    <xf numFmtId="0" fontId="5" fillId="15" borderId="27" applyNumberFormat="0" applyFont="0" applyAlignment="0" applyProtection="0"/>
    <xf numFmtId="0" fontId="26" fillId="58" borderId="29" applyNumberFormat="0" applyAlignment="0" applyProtection="0"/>
    <xf numFmtId="0" fontId="26" fillId="58" borderId="29" applyNumberFormat="0" applyAlignment="0" applyProtection="0"/>
    <xf numFmtId="0" fontId="33" fillId="45"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3" fillId="45" borderId="29" applyNumberFormat="0" applyAlignment="0" applyProtection="0"/>
    <xf numFmtId="0" fontId="26" fillId="58"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3" fillId="0" borderId="0"/>
    <xf numFmtId="0" fontId="23"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23"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23" fillId="0" borderId="0"/>
    <xf numFmtId="0" fontId="22" fillId="0" borderId="0"/>
    <xf numFmtId="0" fontId="44" fillId="0" borderId="0"/>
    <xf numFmtId="9" fontId="44" fillId="0" borderId="0" applyFont="0" applyFill="0" applyBorder="0" applyAlignment="0" applyProtection="0"/>
    <xf numFmtId="0" fontId="26" fillId="58" borderId="29" applyNumberFormat="0" applyAlignment="0" applyProtection="0"/>
    <xf numFmtId="0" fontId="26" fillId="58" borderId="29" applyNumberFormat="0" applyAlignment="0" applyProtection="0"/>
    <xf numFmtId="0" fontId="33" fillId="45"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23" fillId="61" borderId="35" applyNumberFormat="0" applyFon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42" fillId="0" borderId="0"/>
    <xf numFmtId="0" fontId="33" fillId="45" borderId="29" applyNumberFormat="0" applyAlignment="0" applyProtection="0"/>
    <xf numFmtId="0" fontId="26" fillId="58"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8" fillId="0" borderId="37" applyNumberFormat="0" applyFill="0" applyAlignment="0" applyProtection="0"/>
    <xf numFmtId="0" fontId="36" fillId="58" borderId="36" applyNumberFormat="0" applyAlignment="0" applyProtection="0"/>
    <xf numFmtId="0" fontId="5" fillId="0" borderId="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38" fillId="0" borderId="37" applyNumberFormat="0" applyFill="0" applyAlignment="0" applyProtection="0"/>
    <xf numFmtId="0" fontId="36" fillId="58" borderId="36" applyNumberFormat="0" applyAlignment="0" applyProtection="0"/>
    <xf numFmtId="0" fontId="36" fillId="58" borderId="36" applyNumberFormat="0" applyAlignment="0" applyProtection="0"/>
    <xf numFmtId="0" fontId="36" fillId="58" borderId="36" applyNumberFormat="0" applyAlignment="0" applyProtection="0"/>
    <xf numFmtId="0" fontId="21"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42" fillId="0" borderId="0"/>
    <xf numFmtId="0" fontId="5" fillId="0" borderId="0"/>
    <xf numFmtId="0" fontId="23" fillId="61" borderId="35" applyNumberFormat="0" applyFont="0" applyAlignment="0" applyProtection="0"/>
    <xf numFmtId="0" fontId="36" fillId="58" borderId="36" applyNumberFormat="0" applyAlignment="0" applyProtection="0"/>
    <xf numFmtId="0" fontId="23" fillId="61" borderId="35" applyNumberFormat="0" applyFont="0" applyAlignment="0" applyProtection="0"/>
    <xf numFmtId="0" fontId="33" fillId="45" borderId="29" applyNumberFormat="0" applyAlignment="0" applyProtection="0"/>
    <xf numFmtId="0" fontId="23" fillId="61" borderId="35" applyNumberFormat="0" applyFont="0" applyAlignment="0" applyProtection="0"/>
    <xf numFmtId="0" fontId="42" fillId="0" borderId="0"/>
    <xf numFmtId="0" fontId="33" fillId="45" borderId="29" applyNumberFormat="0" applyAlignment="0" applyProtection="0"/>
    <xf numFmtId="0" fontId="36" fillId="58" borderId="36"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3" fillId="61" borderId="35" applyNumberFormat="0" applyFon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38" fillId="0" borderId="37" applyNumberFormat="0" applyFill="0" applyAlignment="0" applyProtection="0"/>
    <xf numFmtId="0" fontId="36" fillId="58" borderId="36" applyNumberFormat="0" applyAlignment="0" applyProtection="0"/>
    <xf numFmtId="0" fontId="23" fillId="61" borderId="35" applyNumberFormat="0" applyFont="0" applyAlignment="0" applyProtection="0"/>
    <xf numFmtId="0" fontId="21" fillId="61" borderId="35" applyNumberFormat="0" applyFont="0" applyAlignment="0" applyProtection="0"/>
    <xf numFmtId="9" fontId="5" fillId="0" borderId="0" applyFont="0" applyFill="0" applyBorder="0" applyAlignment="0" applyProtection="0"/>
    <xf numFmtId="0" fontId="5" fillId="0" borderId="0"/>
    <xf numFmtId="0" fontId="23" fillId="61" borderId="35" applyNumberFormat="0" applyFont="0" applyAlignment="0" applyProtection="0"/>
    <xf numFmtId="0" fontId="21"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42" fillId="0" borderId="0"/>
    <xf numFmtId="0" fontId="23" fillId="61" borderId="35" applyNumberFormat="0" applyFont="0" applyAlignment="0" applyProtection="0"/>
    <xf numFmtId="0" fontId="23" fillId="61" borderId="35" applyNumberFormat="0" applyFont="0" applyAlignment="0" applyProtection="0"/>
    <xf numFmtId="0" fontId="4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3" fillId="0" borderId="0"/>
    <xf numFmtId="0" fontId="5" fillId="0" borderId="0"/>
    <xf numFmtId="43" fontId="5" fillId="0" borderId="0" applyFont="0" applyFill="0" applyBorder="0" applyAlignment="0" applyProtection="0"/>
    <xf numFmtId="0" fontId="5" fillId="0" borderId="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3" fillId="45" borderId="29" applyNumberFormat="0" applyAlignment="0" applyProtection="0"/>
    <xf numFmtId="0" fontId="26" fillId="58"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44" fillId="0" borderId="0"/>
    <xf numFmtId="0" fontId="23" fillId="61" borderId="35" applyNumberFormat="0" applyFont="0" applyAlignment="0" applyProtection="0"/>
    <xf numFmtId="0" fontId="5" fillId="0" borderId="0"/>
    <xf numFmtId="0" fontId="22"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26" fillId="58" borderId="29" applyNumberFormat="0" applyAlignment="0" applyProtection="0"/>
    <xf numFmtId="0" fontId="26" fillId="58" borderId="29" applyNumberFormat="0" applyAlignment="0" applyProtection="0"/>
    <xf numFmtId="0" fontId="33" fillId="45"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23" fillId="61" borderId="35" applyNumberFormat="0" applyFon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3" fillId="45" borderId="29" applyNumberFormat="0" applyAlignment="0" applyProtection="0"/>
    <xf numFmtId="0" fontId="26" fillId="58"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6" fillId="58" borderId="29" applyNumberFormat="0" applyAlignment="0" applyProtection="0"/>
    <xf numFmtId="0" fontId="26" fillId="58" borderId="29" applyNumberFormat="0" applyAlignment="0" applyProtection="0"/>
    <xf numFmtId="0" fontId="33" fillId="45"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3" fillId="45" borderId="29" applyNumberFormat="0" applyAlignment="0" applyProtection="0"/>
    <xf numFmtId="0" fontId="26" fillId="58"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6" fillId="58" borderId="29" applyNumberFormat="0" applyAlignment="0" applyProtection="0"/>
    <xf numFmtId="0" fontId="26" fillId="58" borderId="29" applyNumberFormat="0" applyAlignment="0" applyProtection="0"/>
    <xf numFmtId="0" fontId="33" fillId="45"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3" fillId="45" borderId="29" applyNumberFormat="0" applyAlignment="0" applyProtection="0"/>
    <xf numFmtId="0" fontId="26" fillId="58"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38" fillId="0" borderId="37" applyNumberFormat="0" applyFill="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6" fillId="58" borderId="29" applyNumberFormat="0" applyAlignment="0" applyProtection="0"/>
    <xf numFmtId="0" fontId="36" fillId="58" borderId="36"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26" fillId="58" borderId="29" applyNumberFormat="0" applyAlignment="0" applyProtection="0"/>
    <xf numFmtId="0" fontId="23" fillId="61" borderId="35" applyNumberFormat="0" applyFont="0" applyAlignment="0" applyProtection="0"/>
    <xf numFmtId="0" fontId="33" fillId="45"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33" fillId="45"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1" fillId="61" borderId="35" applyNumberFormat="0" applyFont="0" applyAlignment="0" applyProtection="0"/>
    <xf numFmtId="0" fontId="26" fillId="58" borderId="29" applyNumberFormat="0" applyAlignment="0" applyProtection="0"/>
    <xf numFmtId="0" fontId="23" fillId="61" borderId="35" applyNumberFormat="0" applyFont="0" applyAlignment="0" applyProtection="0"/>
    <xf numFmtId="0" fontId="33" fillId="45" borderId="29" applyNumberFormat="0" applyAlignment="0" applyProtection="0"/>
    <xf numFmtId="0" fontId="38" fillId="0" borderId="37" applyNumberFormat="0" applyFill="0" applyAlignment="0" applyProtection="0"/>
    <xf numFmtId="0" fontId="26" fillId="58" borderId="29" applyNumberFormat="0" applyAlignment="0" applyProtection="0"/>
    <xf numFmtId="0" fontId="21" fillId="61" borderId="35" applyNumberFormat="0" applyFont="0" applyAlignment="0" applyProtection="0"/>
    <xf numFmtId="0" fontId="33" fillId="45" borderId="29" applyNumberFormat="0" applyAlignment="0" applyProtection="0"/>
    <xf numFmtId="0" fontId="26" fillId="58" borderId="29" applyNumberFormat="0" applyAlignment="0" applyProtection="0"/>
    <xf numFmtId="0" fontId="36" fillId="58" borderId="36" applyNumberFormat="0" applyAlignment="0" applyProtection="0"/>
    <xf numFmtId="0" fontId="38" fillId="0" borderId="37" applyNumberFormat="0" applyFill="0" applyAlignment="0" applyProtection="0"/>
    <xf numFmtId="0" fontId="21" fillId="61" borderId="35" applyNumberFormat="0" applyFont="0" applyAlignment="0" applyProtection="0"/>
    <xf numFmtId="0" fontId="33" fillId="45" borderId="29" applyNumberFormat="0" applyAlignment="0" applyProtection="0"/>
    <xf numFmtId="0" fontId="23" fillId="61" borderId="35" applyNumberFormat="0" applyFont="0" applyAlignment="0" applyProtection="0"/>
    <xf numFmtId="0" fontId="26" fillId="58" borderId="29" applyNumberFormat="0" applyAlignment="0" applyProtection="0"/>
    <xf numFmtId="0" fontId="36" fillId="58" borderId="36" applyNumberFormat="0" applyAlignment="0" applyProtection="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26" fillId="58" borderId="29" applyNumberFormat="0" applyAlignment="0" applyProtection="0"/>
    <xf numFmtId="0" fontId="26" fillId="58" borderId="29" applyNumberFormat="0" applyAlignment="0" applyProtection="0"/>
    <xf numFmtId="0" fontId="33" fillId="45"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23" fillId="61" borderId="35" applyNumberFormat="0" applyFon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3" fillId="45" borderId="29" applyNumberFormat="0" applyAlignment="0" applyProtection="0"/>
    <xf numFmtId="0" fontId="26" fillId="58"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8" fillId="0" borderId="37" applyNumberFormat="0" applyFill="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38" fillId="0" borderId="37" applyNumberFormat="0" applyFill="0" applyAlignment="0" applyProtection="0"/>
    <xf numFmtId="0" fontId="36" fillId="58" borderId="36" applyNumberFormat="0" applyAlignment="0" applyProtection="0"/>
    <xf numFmtId="0" fontId="36" fillId="58" borderId="36" applyNumberFormat="0" applyAlignment="0" applyProtection="0"/>
    <xf numFmtId="0" fontId="36" fillId="58" borderId="36" applyNumberFormat="0" applyAlignment="0" applyProtection="0"/>
    <xf numFmtId="0" fontId="21"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3" fillId="61" borderId="35" applyNumberFormat="0" applyFont="0" applyAlignment="0" applyProtection="0"/>
    <xf numFmtId="0" fontId="36" fillId="58" borderId="36" applyNumberFormat="0" applyAlignment="0" applyProtection="0"/>
    <xf numFmtId="0" fontId="23" fillId="61" borderId="35" applyNumberFormat="0" applyFont="0" applyAlignment="0" applyProtection="0"/>
    <xf numFmtId="0" fontId="33" fillId="45" borderId="29" applyNumberFormat="0" applyAlignment="0" applyProtection="0"/>
    <xf numFmtId="0" fontId="23" fillId="61" borderId="35" applyNumberFormat="0" applyFont="0" applyAlignment="0" applyProtection="0"/>
    <xf numFmtId="0" fontId="33" fillId="45" borderId="29" applyNumberFormat="0" applyAlignment="0" applyProtection="0"/>
    <xf numFmtId="0" fontId="36" fillId="58" borderId="36"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3" fillId="61" borderId="35" applyNumberFormat="0" applyFon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38" fillId="0" borderId="37" applyNumberFormat="0" applyFill="0" applyAlignment="0" applyProtection="0"/>
    <xf numFmtId="0" fontId="36" fillId="58" borderId="36" applyNumberFormat="0" applyAlignment="0" applyProtection="0"/>
    <xf numFmtId="0" fontId="23" fillId="61" borderId="35" applyNumberFormat="0" applyFont="0" applyAlignment="0" applyProtection="0"/>
    <xf numFmtId="0" fontId="21" fillId="61" borderId="35" applyNumberFormat="0" applyFont="0" applyAlignment="0" applyProtection="0"/>
    <xf numFmtId="0" fontId="23" fillId="61" borderId="35" applyNumberFormat="0" applyFont="0" applyAlignment="0" applyProtection="0"/>
    <xf numFmtId="0" fontId="21"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3" fillId="45" borderId="29" applyNumberFormat="0" applyAlignment="0" applyProtection="0"/>
    <xf numFmtId="0" fontId="26" fillId="58"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3" fillId="61" borderId="35" applyNumberFormat="0" applyFont="0" applyAlignment="0" applyProtection="0"/>
    <xf numFmtId="0" fontId="26" fillId="58" borderId="29" applyNumberFormat="0" applyAlignment="0" applyProtection="0"/>
    <xf numFmtId="0" fontId="26" fillId="58" borderId="29" applyNumberFormat="0" applyAlignment="0" applyProtection="0"/>
    <xf numFmtId="0" fontId="33" fillId="45"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23" fillId="61" borderId="35" applyNumberFormat="0" applyFon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6" fillId="58" borderId="29" applyNumberFormat="0" applyAlignment="0" applyProtection="0"/>
    <xf numFmtId="0" fontId="33" fillId="45" borderId="29" applyNumberForma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3" fillId="45" borderId="29" applyNumberFormat="0" applyAlignment="0" applyProtection="0"/>
    <xf numFmtId="0" fontId="26" fillId="58" borderId="29"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6" fillId="58" borderId="36" applyNumberFormat="0" applyAlignment="0" applyProtection="0"/>
    <xf numFmtId="0" fontId="38" fillId="0" borderId="37" applyNumberFormat="0" applyFill="0" applyAlignment="0" applyProtection="0"/>
    <xf numFmtId="0" fontId="38" fillId="0" borderId="37" applyNumberFormat="0" applyFill="0" applyAlignment="0" applyProtection="0"/>
    <xf numFmtId="0" fontId="23" fillId="61" borderId="35" applyNumberFormat="0" applyFont="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36" fillId="58" borderId="36" applyNumberFormat="0" applyAlignment="0" applyProtection="0"/>
    <xf numFmtId="0" fontId="38" fillId="0" borderId="37" applyNumberFormat="0" applyFill="0" applyAlignment="0" applyProtection="0"/>
    <xf numFmtId="0" fontId="36" fillId="58" borderId="36" applyNumberFormat="0" applyAlignment="0" applyProtection="0"/>
    <xf numFmtId="0" fontId="38" fillId="0" borderId="37" applyNumberFormat="0" applyFill="0" applyAlignment="0" applyProtection="0"/>
    <xf numFmtId="0" fontId="23"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21" fillId="61" borderId="35" applyNumberFormat="0" applyFont="0" applyAlignment="0" applyProtection="0"/>
    <xf numFmtId="0" fontId="43" fillId="0" borderId="0"/>
    <xf numFmtId="43"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9" fillId="0" borderId="0" applyNumberFormat="0" applyFill="0" applyBorder="0" applyAlignment="0" applyProtection="0">
      <alignment vertical="top"/>
      <protection locked="0"/>
    </xf>
    <xf numFmtId="0" fontId="5" fillId="0" borderId="0"/>
    <xf numFmtId="0" fontId="23" fillId="0" borderId="0"/>
    <xf numFmtId="0" fontId="43" fillId="0" borderId="0"/>
    <xf numFmtId="0" fontId="5" fillId="0" borderId="0"/>
    <xf numFmtId="0" fontId="5" fillId="0" borderId="0"/>
    <xf numFmtId="0" fontId="23" fillId="0" borderId="0"/>
    <xf numFmtId="0" fontId="22" fillId="0" borderId="0"/>
    <xf numFmtId="0" fontId="43"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60" fillId="0" borderId="0"/>
  </cellStyleXfs>
  <cellXfs count="196">
    <xf numFmtId="0" fontId="0" fillId="0" borderId="0" xfId="0"/>
    <xf numFmtId="0" fontId="1" fillId="0" borderId="0" xfId="0" applyFont="1" applyAlignment="1">
      <alignment horizontal="center"/>
    </xf>
    <xf numFmtId="0" fontId="0" fillId="2" borderId="0" xfId="0" applyFill="1"/>
    <xf numFmtId="0" fontId="2" fillId="4" borderId="5" xfId="0" applyFont="1" applyFill="1" applyBorder="1" applyAlignment="1">
      <alignment horizontal="center"/>
    </xf>
    <xf numFmtId="0" fontId="0" fillId="0" borderId="6"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7" xfId="0" applyBorder="1"/>
    <xf numFmtId="0" fontId="0" fillId="0" borderId="18" xfId="0" applyBorder="1"/>
    <xf numFmtId="0" fontId="0" fillId="0" borderId="19" xfId="0" applyBorder="1"/>
    <xf numFmtId="0" fontId="3" fillId="8" borderId="4" xfId="0" applyFont="1" applyFill="1" applyBorder="1"/>
    <xf numFmtId="0" fontId="0" fillId="0" borderId="0" xfId="0"/>
    <xf numFmtId="0" fontId="53" fillId="66" borderId="6" xfId="16451" applyFont="1" applyFill="1" applyBorder="1" applyAlignment="1">
      <alignment horizontal="left" vertical="center" wrapText="1"/>
    </xf>
    <xf numFmtId="0" fontId="43" fillId="0" borderId="0" xfId="16451"/>
    <xf numFmtId="0" fontId="46" fillId="0" borderId="0" xfId="16451" applyFont="1" applyFill="1" applyBorder="1" applyAlignment="1">
      <alignment horizontal="left" vertical="center" wrapText="1"/>
    </xf>
    <xf numFmtId="0" fontId="47" fillId="62" borderId="6" xfId="16451" applyFont="1" applyFill="1" applyBorder="1" applyAlignment="1">
      <alignment horizontal="center" textRotation="90" wrapText="1"/>
    </xf>
    <xf numFmtId="0" fontId="47" fillId="0" borderId="6" xfId="16451" applyFont="1" applyFill="1" applyBorder="1" applyAlignment="1">
      <alignment horizontal="center" textRotation="90" wrapText="1"/>
    </xf>
    <xf numFmtId="9" fontId="47" fillId="62" borderId="6" xfId="16460" applyFont="1" applyFill="1" applyBorder="1" applyAlignment="1">
      <alignment horizontal="center" textRotation="90" wrapText="1"/>
    </xf>
    <xf numFmtId="0" fontId="47" fillId="0" borderId="0" xfId="16451" applyFont="1" applyFill="1" applyBorder="1" applyAlignment="1">
      <alignment horizontal="center" textRotation="90" wrapText="1"/>
    </xf>
    <xf numFmtId="0" fontId="43" fillId="0" borderId="0" xfId="16451" applyFont="1" applyFill="1" applyBorder="1" applyAlignment="1">
      <alignment horizontal="center" textRotation="90" wrapText="1"/>
    </xf>
    <xf numFmtId="0" fontId="43" fillId="0" borderId="0" xfId="16451" applyFont="1"/>
    <xf numFmtId="167" fontId="47" fillId="62" borderId="6" xfId="16445" applyNumberFormat="1" applyFont="1" applyFill="1" applyBorder="1" applyAlignment="1">
      <alignment horizontal="center" textRotation="90" wrapText="1"/>
    </xf>
    <xf numFmtId="0" fontId="50" fillId="0" borderId="0" xfId="16451" applyFont="1" applyFill="1"/>
    <xf numFmtId="0" fontId="53" fillId="63" borderId="6" xfId="16451" applyFont="1" applyFill="1" applyBorder="1" applyAlignment="1">
      <alignment horizontal="left" vertical="center" wrapText="1"/>
    </xf>
    <xf numFmtId="0" fontId="53" fillId="63" borderId="6" xfId="16445" applyNumberFormat="1" applyFont="1" applyFill="1" applyBorder="1" applyAlignment="1">
      <alignment horizontal="left" vertical="center" wrapText="1"/>
    </xf>
    <xf numFmtId="9" fontId="53" fillId="63" borderId="6" xfId="16460" applyFont="1" applyFill="1" applyBorder="1" applyAlignment="1">
      <alignment horizontal="left" vertical="center" wrapText="1"/>
    </xf>
    <xf numFmtId="0" fontId="50" fillId="64" borderId="0" xfId="16451" applyFont="1" applyFill="1"/>
    <xf numFmtId="0" fontId="50" fillId="64" borderId="0" xfId="16451" applyFont="1" applyFill="1" applyAlignment="1">
      <alignment horizontal="right"/>
    </xf>
    <xf numFmtId="167" fontId="50" fillId="64" borderId="0" xfId="16445" applyNumberFormat="1" applyFont="1" applyFill="1"/>
    <xf numFmtId="9" fontId="50" fillId="64" borderId="0" xfId="16460" applyFont="1" applyFill="1"/>
    <xf numFmtId="0" fontId="52" fillId="65" borderId="16" xfId="16451" applyFont="1" applyFill="1" applyBorder="1" applyAlignment="1">
      <alignment horizontal="left" vertical="center"/>
    </xf>
    <xf numFmtId="0" fontId="52" fillId="65" borderId="39" xfId="16451" applyFont="1" applyFill="1" applyBorder="1" applyAlignment="1">
      <alignment horizontal="left" vertical="center"/>
    </xf>
    <xf numFmtId="0" fontId="52" fillId="65" borderId="38" xfId="16451" applyFont="1" applyFill="1" applyBorder="1" applyAlignment="1">
      <alignment horizontal="left" vertical="center"/>
    </xf>
    <xf numFmtId="167" fontId="51" fillId="65" borderId="39" xfId="16445" applyNumberFormat="1" applyFont="1" applyFill="1" applyBorder="1" applyAlignment="1">
      <alignment horizontal="left" vertical="center"/>
    </xf>
    <xf numFmtId="9" fontId="52" fillId="65" borderId="38" xfId="16460" applyFont="1" applyFill="1" applyBorder="1" applyAlignment="1">
      <alignment horizontal="left" vertical="center"/>
    </xf>
    <xf numFmtId="0" fontId="52" fillId="0" borderId="0" xfId="16451" applyFont="1" applyAlignment="1">
      <alignment horizontal="left" vertical="center"/>
    </xf>
    <xf numFmtId="0" fontId="52" fillId="65" borderId="0" xfId="16451" applyFont="1" applyFill="1" applyBorder="1" applyAlignment="1">
      <alignment horizontal="left" vertical="center"/>
    </xf>
    <xf numFmtId="0" fontId="53" fillId="63" borderId="0" xfId="16451" applyFont="1" applyFill="1" applyBorder="1" applyAlignment="1">
      <alignment horizontal="left" vertical="center" wrapText="1"/>
    </xf>
    <xf numFmtId="0" fontId="0" fillId="0" borderId="0" xfId="0"/>
    <xf numFmtId="0" fontId="43" fillId="0" borderId="0" xfId="0" applyFont="1"/>
    <xf numFmtId="0" fontId="48" fillId="0" borderId="0" xfId="16451" applyFont="1" applyFill="1"/>
    <xf numFmtId="4" fontId="48" fillId="0" borderId="0" xfId="16451" applyNumberFormat="1" applyFont="1" applyFill="1"/>
    <xf numFmtId="0" fontId="48" fillId="0" borderId="0" xfId="16451" applyFont="1"/>
    <xf numFmtId="168" fontId="48" fillId="0" borderId="0" xfId="16451" applyNumberFormat="1" applyFont="1" applyFill="1"/>
    <xf numFmtId="0" fontId="48" fillId="0" borderId="0" xfId="16451" applyNumberFormat="1" applyFont="1" applyFill="1"/>
    <xf numFmtId="9" fontId="48" fillId="0" borderId="0" xfId="16459" applyFont="1" applyFill="1"/>
    <xf numFmtId="167" fontId="48" fillId="0" borderId="0" xfId="16445" applyNumberFormat="1" applyFont="1" applyFill="1"/>
    <xf numFmtId="167" fontId="48" fillId="0" borderId="0" xfId="16451" applyNumberFormat="1" applyFont="1" applyFill="1"/>
    <xf numFmtId="169" fontId="48" fillId="0" borderId="0" xfId="16451" applyNumberFormat="1" applyFont="1" applyFill="1"/>
    <xf numFmtId="0" fontId="0" fillId="0" borderId="18" xfId="0" applyNumberFormat="1" applyBorder="1"/>
    <xf numFmtId="0" fontId="1" fillId="67" borderId="1" xfId="0" applyFont="1" applyFill="1" applyBorder="1" applyAlignment="1">
      <alignment horizontal="center"/>
    </xf>
    <xf numFmtId="0" fontId="1" fillId="67" borderId="4" xfId="0" applyFont="1" applyFill="1" applyBorder="1" applyAlignment="1">
      <alignment horizontal="center"/>
    </xf>
    <xf numFmtId="0" fontId="0" fillId="0" borderId="0" xfId="0" applyFill="1"/>
    <xf numFmtId="0" fontId="1" fillId="3" borderId="4" xfId="0" applyFont="1" applyFill="1" applyBorder="1" applyAlignment="1">
      <alignment horizontal="center"/>
    </xf>
    <xf numFmtId="0" fontId="1" fillId="0" borderId="40" xfId="0" applyFont="1" applyBorder="1" applyAlignment="1">
      <alignment horizontal="center"/>
    </xf>
    <xf numFmtId="0" fontId="1" fillId="0" borderId="41" xfId="0" applyFont="1" applyBorder="1" applyAlignment="1">
      <alignment horizontal="center"/>
    </xf>
    <xf numFmtId="0" fontId="1" fillId="0" borderId="42" xfId="0" applyFont="1" applyBorder="1" applyAlignment="1">
      <alignment horizontal="center"/>
    </xf>
    <xf numFmtId="0" fontId="0" fillId="0" borderId="43" xfId="0" applyBorder="1"/>
    <xf numFmtId="0" fontId="0" fillId="0" borderId="44" xfId="0" applyBorder="1"/>
    <xf numFmtId="0" fontId="0" fillId="0" borderId="45" xfId="0" applyBorder="1"/>
    <xf numFmtId="0" fontId="0" fillId="0" borderId="46" xfId="0" applyBorder="1"/>
    <xf numFmtId="0" fontId="0" fillId="0" borderId="47" xfId="0" applyBorder="1"/>
    <xf numFmtId="0" fontId="1" fillId="0" borderId="48" xfId="0" applyFont="1" applyBorder="1" applyAlignment="1">
      <alignment horizontal="center"/>
    </xf>
    <xf numFmtId="0" fontId="0" fillId="0" borderId="49" xfId="0" applyBorder="1"/>
    <xf numFmtId="0" fontId="0" fillId="0" borderId="50" xfId="0" applyBorder="1"/>
    <xf numFmtId="0" fontId="0" fillId="74" borderId="0" xfId="0" applyFill="1"/>
    <xf numFmtId="0" fontId="0" fillId="0" borderId="0" xfId="0" applyAlignment="1">
      <alignment wrapText="1"/>
    </xf>
    <xf numFmtId="0" fontId="1" fillId="0" borderId="0" xfId="0" applyFont="1" applyAlignment="1">
      <alignment horizontal="center" wrapText="1"/>
    </xf>
    <xf numFmtId="0" fontId="0" fillId="0" borderId="0" xfId="0"/>
    <xf numFmtId="0" fontId="0" fillId="74" borderId="0" xfId="0" applyFill="1"/>
    <xf numFmtId="0" fontId="0" fillId="0" borderId="0" xfId="0" applyFill="1"/>
    <xf numFmtId="0" fontId="1" fillId="74" borderId="0" xfId="0" applyFont="1" applyFill="1" applyAlignment="1">
      <alignment horizontal="center" wrapText="1"/>
    </xf>
    <xf numFmtId="0" fontId="1" fillId="6" borderId="0" xfId="0" applyFont="1" applyFill="1" applyAlignment="1">
      <alignment horizontal="center" wrapText="1"/>
    </xf>
    <xf numFmtId="0" fontId="0" fillId="73" borderId="0" xfId="0" applyFill="1"/>
    <xf numFmtId="0" fontId="1" fillId="0" borderId="0" xfId="0" applyFont="1" applyFill="1" applyAlignment="1">
      <alignment horizontal="center" wrapText="1"/>
    </xf>
    <xf numFmtId="0" fontId="0" fillId="0" borderId="43" xfId="0" applyFill="1" applyBorder="1"/>
    <xf numFmtId="0" fontId="0" fillId="0" borderId="45" xfId="0" applyFill="1" applyBorder="1"/>
    <xf numFmtId="0" fontId="1" fillId="73" borderId="0" xfId="0" applyFont="1" applyFill="1" applyAlignment="1">
      <alignment horizontal="center" wrapText="1"/>
    </xf>
    <xf numFmtId="0" fontId="0" fillId="73" borderId="0" xfId="0" applyFill="1" applyBorder="1"/>
    <xf numFmtId="0" fontId="2" fillId="0" borderId="0" xfId="0" applyFont="1" applyAlignment="1">
      <alignment horizontal="center"/>
    </xf>
    <xf numFmtId="0" fontId="2" fillId="73" borderId="0" xfId="0" applyFont="1" applyFill="1" applyAlignment="1">
      <alignment horizontal="center" wrapText="1"/>
    </xf>
    <xf numFmtId="0" fontId="2" fillId="0" borderId="0" xfId="0" applyFont="1" applyAlignment="1">
      <alignment horizontal="center" wrapText="1"/>
    </xf>
    <xf numFmtId="0" fontId="2" fillId="74"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wrapText="1"/>
    </xf>
    <xf numFmtId="0" fontId="0" fillId="0" borderId="0" xfId="0" applyFill="1" applyBorder="1"/>
    <xf numFmtId="0" fontId="0" fillId="0" borderId="0" xfId="0"/>
    <xf numFmtId="0" fontId="0" fillId="74" borderId="0" xfId="0" applyFill="1"/>
    <xf numFmtId="0" fontId="0" fillId="0" borderId="0" xfId="0" applyFill="1"/>
    <xf numFmtId="0" fontId="1" fillId="0" borderId="0" xfId="0" applyFont="1" applyAlignment="1">
      <alignment horizontal="center" wrapText="1"/>
    </xf>
    <xf numFmtId="0" fontId="1" fillId="0" borderId="0" xfId="0" applyFont="1" applyFill="1" applyAlignment="1">
      <alignment horizontal="center" wrapText="1"/>
    </xf>
    <xf numFmtId="0" fontId="23" fillId="0" borderId="51" xfId="148" applyFont="1" applyFill="1" applyBorder="1"/>
    <xf numFmtId="0" fontId="23" fillId="0" borderId="6" xfId="148" applyFont="1" applyFill="1" applyBorder="1"/>
    <xf numFmtId="0" fontId="0" fillId="74" borderId="0" xfId="0" applyFill="1" applyAlignment="1">
      <alignment wrapText="1"/>
    </xf>
    <xf numFmtId="0" fontId="0" fillId="0" borderId="0" xfId="0"/>
    <xf numFmtId="0" fontId="0" fillId="0" borderId="0" xfId="0" applyFill="1"/>
    <xf numFmtId="0" fontId="2" fillId="74" borderId="0" xfId="0" applyFont="1" applyFill="1" applyAlignment="1">
      <alignment horizontal="center" wrapText="1"/>
    </xf>
    <xf numFmtId="3" fontId="0" fillId="0" borderId="0" xfId="0" applyNumberFormat="1" applyFill="1"/>
    <xf numFmtId="0" fontId="54" fillId="73" borderId="48" xfId="0" applyFont="1" applyFill="1" applyBorder="1" applyAlignment="1">
      <alignment horizontal="center" vertical="center"/>
    </xf>
    <xf numFmtId="0" fontId="54" fillId="73" borderId="49" xfId="0" applyFont="1" applyFill="1" applyBorder="1" applyAlignment="1">
      <alignment horizontal="center" vertical="center"/>
    </xf>
    <xf numFmtId="0" fontId="54" fillId="73" borderId="50" xfId="0" applyFont="1" applyFill="1" applyBorder="1" applyAlignment="1">
      <alignment horizontal="center" vertical="center"/>
    </xf>
    <xf numFmtId="0" fontId="55" fillId="68" borderId="40" xfId="0" applyFont="1" applyFill="1" applyBorder="1" applyAlignment="1">
      <alignment horizontal="center" vertical="center"/>
    </xf>
    <xf numFmtId="0" fontId="55" fillId="68" borderId="41" xfId="0" applyFont="1" applyFill="1" applyBorder="1" applyAlignment="1">
      <alignment horizontal="center" vertical="center"/>
    </xf>
    <xf numFmtId="0" fontId="55" fillId="68" borderId="42" xfId="0" applyFont="1" applyFill="1" applyBorder="1" applyAlignment="1">
      <alignment horizontal="center" vertical="center"/>
    </xf>
    <xf numFmtId="0" fontId="55" fillId="68" borderId="43" xfId="0" applyFont="1" applyFill="1" applyBorder="1" applyAlignment="1">
      <alignment horizontal="center" vertical="center"/>
    </xf>
    <xf numFmtId="0" fontId="55" fillId="68" borderId="6" xfId="0" applyFont="1" applyFill="1" applyBorder="1" applyAlignment="1">
      <alignment horizontal="center" vertical="center"/>
    </xf>
    <xf numFmtId="0" fontId="55" fillId="68" borderId="44" xfId="0" applyFont="1" applyFill="1" applyBorder="1" applyAlignment="1">
      <alignment horizontal="center" vertical="center"/>
    </xf>
    <xf numFmtId="0" fontId="55" fillId="68" borderId="45" xfId="0" applyFont="1" applyFill="1" applyBorder="1" applyAlignment="1">
      <alignment horizontal="center" vertical="center"/>
    </xf>
    <xf numFmtId="0" fontId="55" fillId="68" borderId="46" xfId="0" applyFont="1" applyFill="1" applyBorder="1" applyAlignment="1">
      <alignment horizontal="center" vertical="center"/>
    </xf>
    <xf numFmtId="0" fontId="55" fillId="68" borderId="47" xfId="0" applyFont="1" applyFill="1" applyBorder="1" applyAlignment="1">
      <alignment horizontal="center" vertical="center"/>
    </xf>
    <xf numFmtId="0" fontId="54" fillId="69" borderId="40" xfId="0" applyFont="1" applyFill="1" applyBorder="1" applyAlignment="1">
      <alignment horizontal="center" vertical="center"/>
    </xf>
    <xf numFmtId="0" fontId="54" fillId="69" borderId="41" xfId="0" applyFont="1" applyFill="1" applyBorder="1" applyAlignment="1">
      <alignment horizontal="center" vertical="center"/>
    </xf>
    <xf numFmtId="0" fontId="54" fillId="69" borderId="42" xfId="0" applyFont="1" applyFill="1" applyBorder="1" applyAlignment="1">
      <alignment horizontal="center" vertical="center"/>
    </xf>
    <xf numFmtId="0" fontId="54" fillId="69" borderId="43" xfId="0" applyFont="1" applyFill="1" applyBorder="1" applyAlignment="1">
      <alignment horizontal="center" vertical="center"/>
    </xf>
    <xf numFmtId="0" fontId="54" fillId="69" borderId="6" xfId="0" applyFont="1" applyFill="1" applyBorder="1" applyAlignment="1">
      <alignment horizontal="center" vertical="center"/>
    </xf>
    <xf numFmtId="0" fontId="54" fillId="69" borderId="44" xfId="0" applyFont="1" applyFill="1" applyBorder="1" applyAlignment="1">
      <alignment horizontal="center" vertical="center"/>
    </xf>
    <xf numFmtId="0" fontId="54" fillId="69" borderId="45" xfId="0" applyFont="1" applyFill="1" applyBorder="1" applyAlignment="1">
      <alignment horizontal="center" vertical="center"/>
    </xf>
    <xf numFmtId="0" fontId="54" fillId="69" borderId="46" xfId="0" applyFont="1" applyFill="1" applyBorder="1" applyAlignment="1">
      <alignment horizontal="center" vertical="center"/>
    </xf>
    <xf numFmtId="0" fontId="54" fillId="69" borderId="47" xfId="0" applyFont="1" applyFill="1" applyBorder="1" applyAlignment="1">
      <alignment horizontal="center" vertical="center"/>
    </xf>
    <xf numFmtId="0" fontId="54" fillId="70" borderId="48" xfId="0" applyFont="1" applyFill="1" applyBorder="1" applyAlignment="1">
      <alignment horizontal="center" vertical="center" wrapText="1"/>
    </xf>
    <xf numFmtId="0" fontId="54" fillId="70" borderId="49" xfId="0" applyFont="1" applyFill="1" applyBorder="1" applyAlignment="1">
      <alignment horizontal="center" vertical="center" wrapText="1"/>
    </xf>
    <xf numFmtId="0" fontId="54" fillId="70" borderId="50" xfId="0" applyFont="1" applyFill="1" applyBorder="1" applyAlignment="1">
      <alignment horizontal="center" vertical="center" wrapText="1"/>
    </xf>
    <xf numFmtId="0" fontId="54" fillId="72" borderId="40" xfId="0" applyFont="1" applyFill="1" applyBorder="1" applyAlignment="1">
      <alignment horizontal="center" vertical="center" wrapText="1"/>
    </xf>
    <xf numFmtId="0" fontId="54" fillId="72" borderId="42" xfId="0" applyFont="1" applyFill="1" applyBorder="1" applyAlignment="1">
      <alignment horizontal="center" vertical="center" wrapText="1"/>
    </xf>
    <xf numFmtId="0" fontId="54" fillId="72" borderId="43" xfId="0" applyFont="1" applyFill="1" applyBorder="1" applyAlignment="1">
      <alignment horizontal="center" vertical="center" wrapText="1"/>
    </xf>
    <xf numFmtId="0" fontId="54" fillId="72" borderId="44" xfId="0" applyFont="1" applyFill="1" applyBorder="1" applyAlignment="1">
      <alignment horizontal="center" vertical="center" wrapText="1"/>
    </xf>
    <xf numFmtId="0" fontId="54" fillId="72" borderId="45" xfId="0" applyFont="1" applyFill="1" applyBorder="1" applyAlignment="1">
      <alignment horizontal="center" vertical="center" wrapText="1"/>
    </xf>
    <xf numFmtId="0" fontId="54" fillId="72" borderId="47" xfId="0" applyFont="1" applyFill="1" applyBorder="1" applyAlignment="1">
      <alignment horizontal="center" vertical="center" wrapText="1"/>
    </xf>
    <xf numFmtId="0" fontId="54" fillId="71" borderId="48" xfId="0" applyFont="1" applyFill="1" applyBorder="1" applyAlignment="1">
      <alignment horizontal="center" vertical="center"/>
    </xf>
    <xf numFmtId="0" fontId="54" fillId="71" borderId="49" xfId="0" applyFont="1" applyFill="1" applyBorder="1" applyAlignment="1">
      <alignment horizontal="center" vertical="center"/>
    </xf>
    <xf numFmtId="0" fontId="54" fillId="71" borderId="50" xfId="0" applyFont="1" applyFill="1" applyBorder="1" applyAlignment="1">
      <alignment horizontal="center" vertical="center"/>
    </xf>
    <xf numFmtId="0" fontId="54" fillId="8" borderId="48" xfId="0" applyFont="1" applyFill="1" applyBorder="1" applyAlignment="1">
      <alignment horizontal="center" vertical="center"/>
    </xf>
    <xf numFmtId="0" fontId="54" fillId="8" borderId="49" xfId="0" applyFont="1" applyFill="1" applyBorder="1" applyAlignment="1">
      <alignment horizontal="center" vertical="center"/>
    </xf>
    <xf numFmtId="0" fontId="54" fillId="8" borderId="50" xfId="0" applyFont="1" applyFill="1" applyBorder="1" applyAlignment="1">
      <alignment horizontal="center" vertical="center"/>
    </xf>
    <xf numFmtId="0" fontId="4" fillId="6" borderId="1" xfId="0" applyFont="1" applyFill="1" applyBorder="1" applyAlignment="1">
      <alignment horizontal="center"/>
    </xf>
    <xf numFmtId="0" fontId="4" fillId="6" borderId="2" xfId="0" applyFont="1" applyFill="1" applyBorder="1" applyAlignment="1">
      <alignment horizontal="center"/>
    </xf>
    <xf numFmtId="0" fontId="4" fillId="6" borderId="3" xfId="0" applyFont="1" applyFill="1" applyBorder="1" applyAlignment="1">
      <alignment horizontal="center"/>
    </xf>
    <xf numFmtId="0" fontId="3" fillId="7" borderId="1" xfId="0" applyFont="1" applyFill="1" applyBorder="1" applyAlignment="1">
      <alignment horizontal="center"/>
    </xf>
    <xf numFmtId="0" fontId="3" fillId="7" borderId="2" xfId="0" applyFont="1" applyFill="1" applyBorder="1" applyAlignment="1">
      <alignment horizontal="center"/>
    </xf>
    <xf numFmtId="0" fontId="3" fillId="7" borderId="3" xfId="0" applyFont="1" applyFill="1"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0" fillId="2" borderId="0" xfId="0" applyFill="1" applyAlignment="1">
      <alignment horizontal="left"/>
    </xf>
    <xf numFmtId="0" fontId="3" fillId="3" borderId="1" xfId="0" applyFont="1" applyFill="1" applyBorder="1" applyAlignment="1">
      <alignment horizontal="center"/>
    </xf>
    <xf numFmtId="0" fontId="3" fillId="3" borderId="3" xfId="0" applyFont="1" applyFill="1" applyBorder="1" applyAlignment="1">
      <alignment horizontal="center"/>
    </xf>
    <xf numFmtId="0" fontId="3" fillId="5" borderId="1" xfId="0" applyFont="1" applyFill="1" applyBorder="1" applyAlignment="1">
      <alignment horizontal="center"/>
    </xf>
    <xf numFmtId="0" fontId="3" fillId="5" borderId="2" xfId="0" applyFont="1" applyFill="1" applyBorder="1" applyAlignment="1">
      <alignment horizontal="center"/>
    </xf>
    <xf numFmtId="0" fontId="3" fillId="5" borderId="3" xfId="0" applyFont="1" applyFill="1" applyBorder="1" applyAlignment="1">
      <alignment horizont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54" fillId="2" borderId="1" xfId="0" applyFont="1" applyFill="1" applyBorder="1" applyAlignment="1">
      <alignment horizontal="center"/>
    </xf>
    <xf numFmtId="0" fontId="54" fillId="2" borderId="3" xfId="0" applyFont="1" applyFill="1" applyBorder="1" applyAlignment="1">
      <alignment horizontal="center"/>
    </xf>
    <xf numFmtId="0" fontId="2" fillId="0" borderId="41" xfId="0" applyFont="1" applyFill="1" applyBorder="1" applyAlignment="1">
      <alignment horizontal="center"/>
    </xf>
    <xf numFmtId="0" fontId="2" fillId="0" borderId="42" xfId="0" applyFont="1" applyFill="1" applyBorder="1" applyAlignment="1">
      <alignment horizontal="center"/>
    </xf>
    <xf numFmtId="0" fontId="2" fillId="6" borderId="0" xfId="0" applyFont="1" applyFill="1" applyAlignment="1">
      <alignment horizontal="center" wrapText="1"/>
    </xf>
    <xf numFmtId="0" fontId="54" fillId="75" borderId="0" xfId="0" applyFont="1" applyFill="1" applyAlignment="1">
      <alignment horizontal="center"/>
    </xf>
    <xf numFmtId="1" fontId="61" fillId="0" borderId="52" xfId="0" applyNumberFormat="1" applyFont="1" applyFill="1" applyBorder="1"/>
    <xf numFmtId="1" fontId="0" fillId="0" borderId="0" xfId="0" applyNumberFormat="1"/>
    <xf numFmtId="1" fontId="61" fillId="0" borderId="0" xfId="0" applyNumberFormat="1" applyFont="1" applyFill="1" applyBorder="1"/>
    <xf numFmtId="0" fontId="0" fillId="0" borderId="6" xfId="0" applyFill="1" applyBorder="1"/>
    <xf numFmtId="3" fontId="0" fillId="0" borderId="6" xfId="0" applyNumberFormat="1" applyFill="1" applyBorder="1"/>
    <xf numFmtId="3" fontId="61" fillId="0" borderId="6" xfId="0" applyNumberFormat="1" applyFont="1" applyFill="1" applyBorder="1"/>
    <xf numFmtId="0" fontId="54" fillId="2" borderId="53" xfId="0" applyFont="1" applyFill="1" applyBorder="1" applyAlignment="1">
      <alignment horizontal="center"/>
    </xf>
    <xf numFmtId="0" fontId="54" fillId="2" borderId="54" xfId="0" applyFont="1" applyFill="1" applyBorder="1" applyAlignment="1">
      <alignment horizontal="center"/>
    </xf>
    <xf numFmtId="0" fontId="54" fillId="2" borderId="55" xfId="0" applyFont="1" applyFill="1" applyBorder="1" applyAlignment="1">
      <alignment horizontal="center"/>
    </xf>
    <xf numFmtId="0" fontId="2" fillId="0" borderId="40" xfId="0" applyFont="1" applyFill="1" applyBorder="1" applyAlignment="1">
      <alignment horizontal="center"/>
    </xf>
    <xf numFmtId="0" fontId="0" fillId="0" borderId="44" xfId="0" applyFill="1" applyBorder="1"/>
    <xf numFmtId="0" fontId="0" fillId="0" borderId="46" xfId="0" applyFill="1" applyBorder="1"/>
    <xf numFmtId="0" fontId="0" fillId="0" borderId="47" xfId="0" applyFill="1" applyBorder="1"/>
    <xf numFmtId="0" fontId="54" fillId="69" borderId="53" xfId="0" applyFont="1" applyFill="1" applyBorder="1" applyAlignment="1">
      <alignment horizontal="center"/>
    </xf>
    <xf numFmtId="0" fontId="54" fillId="69" borderId="54" xfId="0" applyFont="1" applyFill="1" applyBorder="1" applyAlignment="1">
      <alignment horizontal="center"/>
    </xf>
    <xf numFmtId="0" fontId="54" fillId="69" borderId="55" xfId="0" applyFont="1" applyFill="1" applyBorder="1" applyAlignment="1">
      <alignment horizontal="center"/>
    </xf>
    <xf numFmtId="0" fontId="2" fillId="0" borderId="41" xfId="0" applyFont="1" applyFill="1" applyBorder="1" applyAlignment="1">
      <alignment horizontal="center" wrapText="1"/>
    </xf>
    <xf numFmtId="0" fontId="2" fillId="0" borderId="42" xfId="0" applyFont="1" applyFill="1" applyBorder="1" applyAlignment="1">
      <alignment horizontal="center" wrapText="1"/>
    </xf>
    <xf numFmtId="0" fontId="54" fillId="75" borderId="53" xfId="0" applyFont="1" applyFill="1" applyBorder="1" applyAlignment="1">
      <alignment horizontal="center"/>
    </xf>
    <xf numFmtId="0" fontId="54" fillId="75" borderId="54" xfId="0" applyFont="1" applyFill="1" applyBorder="1" applyAlignment="1">
      <alignment horizontal="center"/>
    </xf>
    <xf numFmtId="0" fontId="54" fillId="75" borderId="55" xfId="0" applyFont="1" applyFill="1" applyBorder="1" applyAlignment="1">
      <alignment horizontal="center"/>
    </xf>
    <xf numFmtId="0" fontId="1" fillId="0" borderId="41" xfId="0" applyFont="1" applyFill="1" applyBorder="1" applyAlignment="1">
      <alignment horizontal="center" wrapText="1"/>
    </xf>
    <xf numFmtId="0" fontId="1" fillId="0" borderId="42" xfId="0" applyFont="1" applyFill="1" applyBorder="1" applyAlignment="1">
      <alignment horizontal="center" wrapText="1"/>
    </xf>
    <xf numFmtId="3" fontId="0" fillId="0" borderId="46" xfId="0" applyNumberFormat="1" applyFill="1" applyBorder="1"/>
    <xf numFmtId="0" fontId="3" fillId="72" borderId="53" xfId="0" applyFont="1" applyFill="1" applyBorder="1" applyAlignment="1">
      <alignment horizontal="center"/>
    </xf>
    <xf numFmtId="0" fontId="3" fillId="72" borderId="54" xfId="0" applyFont="1" applyFill="1" applyBorder="1" applyAlignment="1">
      <alignment horizontal="center"/>
    </xf>
    <xf numFmtId="0" fontId="3" fillId="72" borderId="55" xfId="0" applyFont="1" applyFill="1" applyBorder="1" applyAlignment="1">
      <alignment horizontal="center"/>
    </xf>
    <xf numFmtId="0" fontId="1" fillId="0" borderId="40" xfId="0" applyFont="1" applyFill="1" applyBorder="1" applyAlignment="1">
      <alignment horizontal="center" wrapText="1"/>
    </xf>
    <xf numFmtId="0" fontId="54" fillId="76" borderId="0" xfId="0" applyFont="1" applyFill="1" applyAlignment="1">
      <alignment horizontal="center"/>
    </xf>
    <xf numFmtId="0" fontId="54" fillId="76" borderId="56" xfId="0" applyFont="1" applyFill="1" applyBorder="1" applyAlignment="1">
      <alignment horizontal="center"/>
    </xf>
    <xf numFmtId="0" fontId="54" fillId="76" borderId="57" xfId="0" applyFont="1" applyFill="1" applyBorder="1" applyAlignment="1">
      <alignment horizontal="center"/>
    </xf>
    <xf numFmtId="0" fontId="54" fillId="76" borderId="58" xfId="0" applyFont="1" applyFill="1" applyBorder="1" applyAlignment="1">
      <alignment horizontal="center"/>
    </xf>
    <xf numFmtId="0" fontId="54" fillId="72" borderId="0" xfId="0" applyFont="1" applyFill="1" applyAlignment="1">
      <alignment horizontal="center"/>
    </xf>
  </cellXfs>
  <cellStyles count="16462">
    <cellStyle name="20% - Accent1" xfId="19" builtinId="30" customBuiltin="1"/>
    <cellStyle name="20% - Accent1 2" xfId="55"/>
    <cellStyle name="20% - Accent1 3" xfId="179"/>
    <cellStyle name="20% - Accent1 4" xfId="265"/>
    <cellStyle name="20% - Accent1 5" xfId="753"/>
    <cellStyle name="20% - Accent1 6" xfId="812"/>
    <cellStyle name="20% - Accent1 7" xfId="54"/>
    <cellStyle name="20% - Accent1 8" xfId="4306"/>
    <cellStyle name="20% - Accent1 9" xfId="4307"/>
    <cellStyle name="20% - Accent2" xfId="23" builtinId="34" customBuiltin="1"/>
    <cellStyle name="20% - Accent2 2" xfId="57"/>
    <cellStyle name="20% - Accent2 3" xfId="180"/>
    <cellStyle name="20% - Accent2 4" xfId="266"/>
    <cellStyle name="20% - Accent2 5" xfId="755"/>
    <cellStyle name="20% - Accent2 6" xfId="853"/>
    <cellStyle name="20% - Accent2 7" xfId="56"/>
    <cellStyle name="20% - Accent2 8" xfId="4308"/>
    <cellStyle name="20% - Accent2 9" xfId="4309"/>
    <cellStyle name="20% - Accent3" xfId="27" builtinId="38" customBuiltin="1"/>
    <cellStyle name="20% - Accent3 2" xfId="59"/>
    <cellStyle name="20% - Accent3 3" xfId="181"/>
    <cellStyle name="20% - Accent3 4" xfId="267"/>
    <cellStyle name="20% - Accent3 5" xfId="756"/>
    <cellStyle name="20% - Accent3 6" xfId="1320"/>
    <cellStyle name="20% - Accent3 7" xfId="58"/>
    <cellStyle name="20% - Accent3 8" xfId="4310"/>
    <cellStyle name="20% - Accent3 9" xfId="4311"/>
    <cellStyle name="20% - Accent4" xfId="31" builtinId="42" customBuiltin="1"/>
    <cellStyle name="20% - Accent4 2" xfId="61"/>
    <cellStyle name="20% - Accent4 3" xfId="182"/>
    <cellStyle name="20% - Accent4 4" xfId="268"/>
    <cellStyle name="20% - Accent4 5" xfId="757"/>
    <cellStyle name="20% - Accent4 6" xfId="1317"/>
    <cellStyle name="20% - Accent4 7" xfId="60"/>
    <cellStyle name="20% - Accent4 8" xfId="4312"/>
    <cellStyle name="20% - Accent4 9" xfId="4313"/>
    <cellStyle name="20% - Accent5" xfId="35" builtinId="46" customBuiltin="1"/>
    <cellStyle name="20% - Accent5 2" xfId="63"/>
    <cellStyle name="20% - Accent5 3" xfId="183"/>
    <cellStyle name="20% - Accent5 4" xfId="269"/>
    <cellStyle name="20% - Accent5 5" xfId="758"/>
    <cellStyle name="20% - Accent5 6" xfId="1315"/>
    <cellStyle name="20% - Accent5 7" xfId="62"/>
    <cellStyle name="20% - Accent5 8" xfId="4314"/>
    <cellStyle name="20% - Accent5 9" xfId="4315"/>
    <cellStyle name="20% - Accent6" xfId="39" builtinId="50" customBuiltin="1"/>
    <cellStyle name="20% - Accent6 2" xfId="65"/>
    <cellStyle name="20% - Accent6 3" xfId="184"/>
    <cellStyle name="20% - Accent6 4" xfId="270"/>
    <cellStyle name="20% - Accent6 5" xfId="759"/>
    <cellStyle name="20% - Accent6 6" xfId="851"/>
    <cellStyle name="20% - Accent6 7" xfId="64"/>
    <cellStyle name="20% - Accent6 8" xfId="4316"/>
    <cellStyle name="20% - Accent6 9" xfId="4317"/>
    <cellStyle name="40% - Accent1" xfId="20" builtinId="31" customBuiltin="1"/>
    <cellStyle name="40% - Accent1 2" xfId="67"/>
    <cellStyle name="40% - Accent1 3" xfId="185"/>
    <cellStyle name="40% - Accent1 4" xfId="271"/>
    <cellStyle name="40% - Accent1 5" xfId="760"/>
    <cellStyle name="40% - Accent1 6" xfId="848"/>
    <cellStyle name="40% - Accent1 7" xfId="66"/>
    <cellStyle name="40% - Accent1 8" xfId="4318"/>
    <cellStyle name="40% - Accent1 9" xfId="4319"/>
    <cellStyle name="40% - Accent2" xfId="24" builtinId="35" customBuiltin="1"/>
    <cellStyle name="40% - Accent2 2" xfId="69"/>
    <cellStyle name="40% - Accent2 3" xfId="186"/>
    <cellStyle name="40% - Accent2 4" xfId="272"/>
    <cellStyle name="40% - Accent2 5" xfId="762"/>
    <cellStyle name="40% - Accent2 6" xfId="814"/>
    <cellStyle name="40% - Accent2 7" xfId="68"/>
    <cellStyle name="40% - Accent2 8" xfId="4320"/>
    <cellStyle name="40% - Accent2 9" xfId="4321"/>
    <cellStyle name="40% - Accent3" xfId="28" builtinId="39" customBuiltin="1"/>
    <cellStyle name="40% - Accent3 2" xfId="71"/>
    <cellStyle name="40% - Accent3 3" xfId="187"/>
    <cellStyle name="40% - Accent3 4" xfId="273"/>
    <cellStyle name="40% - Accent3 5" xfId="763"/>
    <cellStyle name="40% - Accent3 6" xfId="768"/>
    <cellStyle name="40% - Accent3 7" xfId="70"/>
    <cellStyle name="40% - Accent3 8" xfId="4322"/>
    <cellStyle name="40% - Accent3 9" xfId="4323"/>
    <cellStyle name="40% - Accent4" xfId="32" builtinId="43" customBuiltin="1"/>
    <cellStyle name="40% - Accent4 2" xfId="73"/>
    <cellStyle name="40% - Accent4 3" xfId="188"/>
    <cellStyle name="40% - Accent4 4" xfId="274"/>
    <cellStyle name="40% - Accent4 5" xfId="764"/>
    <cellStyle name="40% - Accent4 6" xfId="854"/>
    <cellStyle name="40% - Accent4 7" xfId="72"/>
    <cellStyle name="40% - Accent4 8" xfId="4324"/>
    <cellStyle name="40% - Accent4 9" xfId="4325"/>
    <cellStyle name="40% - Accent5" xfId="36" builtinId="47" customBuiltin="1"/>
    <cellStyle name="40% - Accent5 2" xfId="75"/>
    <cellStyle name="40% - Accent5 3" xfId="189"/>
    <cellStyle name="40% - Accent5 4" xfId="275"/>
    <cellStyle name="40% - Accent5 5" xfId="765"/>
    <cellStyle name="40% - Accent5 6" xfId="1300"/>
    <cellStyle name="40% - Accent5 7" xfId="74"/>
    <cellStyle name="40% - Accent5 8" xfId="4326"/>
    <cellStyle name="40% - Accent5 9" xfId="4327"/>
    <cellStyle name="40% - Accent6" xfId="40" builtinId="51" customBuiltin="1"/>
    <cellStyle name="40% - Accent6 2" xfId="77"/>
    <cellStyle name="40% - Accent6 3" xfId="190"/>
    <cellStyle name="40% - Accent6 4" xfId="276"/>
    <cellStyle name="40% - Accent6 5" xfId="766"/>
    <cellStyle name="40% - Accent6 6" xfId="819"/>
    <cellStyle name="40% - Accent6 7" xfId="76"/>
    <cellStyle name="40% - Accent6 8" xfId="4328"/>
    <cellStyle name="40% - Accent6 9" xfId="4329"/>
    <cellStyle name="60% - Accent1" xfId="21" builtinId="32" customBuiltin="1"/>
    <cellStyle name="60% - Accent1 2" xfId="79"/>
    <cellStyle name="60% - Accent1 3" xfId="191"/>
    <cellStyle name="60% - Accent1 4" xfId="277"/>
    <cellStyle name="60% - Accent1 5" xfId="767"/>
    <cellStyle name="60% - Accent1 6" xfId="754"/>
    <cellStyle name="60% - Accent1 7" xfId="78"/>
    <cellStyle name="60% - Accent2" xfId="25" builtinId="36" customBuiltin="1"/>
    <cellStyle name="60% - Accent2 2" xfId="81"/>
    <cellStyle name="60% - Accent2 3" xfId="192"/>
    <cellStyle name="60% - Accent2 4" xfId="278"/>
    <cellStyle name="60% - Accent2 5" xfId="769"/>
    <cellStyle name="60% - Accent2 6" xfId="1309"/>
    <cellStyle name="60% - Accent2 7" xfId="80"/>
    <cellStyle name="60% - Accent3" xfId="29" builtinId="40" customBuiltin="1"/>
    <cellStyle name="60% - Accent3 2" xfId="83"/>
    <cellStyle name="60% - Accent3 3" xfId="193"/>
    <cellStyle name="60% - Accent3 4" xfId="279"/>
    <cellStyle name="60% - Accent3 5" xfId="770"/>
    <cellStyle name="60% - Accent3 6" xfId="1303"/>
    <cellStyle name="60% - Accent3 7" xfId="82"/>
    <cellStyle name="60% - Accent4" xfId="33" builtinId="44" customBuiltin="1"/>
    <cellStyle name="60% - Accent4 2" xfId="85"/>
    <cellStyle name="60% - Accent4 3" xfId="194"/>
    <cellStyle name="60% - Accent4 4" xfId="280"/>
    <cellStyle name="60% - Accent4 5" xfId="771"/>
    <cellStyle name="60% - Accent4 6" xfId="1311"/>
    <cellStyle name="60% - Accent4 7" xfId="84"/>
    <cellStyle name="60% - Accent5" xfId="37" builtinId="48" customBuiltin="1"/>
    <cellStyle name="60% - Accent5 2" xfId="87"/>
    <cellStyle name="60% - Accent5 3" xfId="195"/>
    <cellStyle name="60% - Accent5 4" xfId="281"/>
    <cellStyle name="60% - Accent5 5" xfId="772"/>
    <cellStyle name="60% - Accent5 6" xfId="795"/>
    <cellStyle name="60% - Accent5 7" xfId="86"/>
    <cellStyle name="60% - Accent6" xfId="41" builtinId="52" customBuiltin="1"/>
    <cellStyle name="60% - Accent6 2" xfId="89"/>
    <cellStyle name="60% - Accent6 3" xfId="196"/>
    <cellStyle name="60% - Accent6 4" xfId="282"/>
    <cellStyle name="60% - Accent6 5" xfId="773"/>
    <cellStyle name="60% - Accent6 6" xfId="1308"/>
    <cellStyle name="60% - Accent6 7" xfId="88"/>
    <cellStyle name="Accent1" xfId="18" builtinId="29" customBuiltin="1"/>
    <cellStyle name="Accent1 2" xfId="91"/>
    <cellStyle name="Accent1 3" xfId="197"/>
    <cellStyle name="Accent1 4" xfId="283"/>
    <cellStyle name="Accent1 5" xfId="774"/>
    <cellStyle name="Accent1 6" xfId="1302"/>
    <cellStyle name="Accent1 7" xfId="90"/>
    <cellStyle name="Accent2" xfId="22" builtinId="33" customBuiltin="1"/>
    <cellStyle name="Accent2 2" xfId="93"/>
    <cellStyle name="Accent2 3" xfId="198"/>
    <cellStyle name="Accent2 4" xfId="284"/>
    <cellStyle name="Accent2 5" xfId="775"/>
    <cellStyle name="Accent2 6" xfId="761"/>
    <cellStyle name="Accent2 7" xfId="92"/>
    <cellStyle name="Accent3" xfId="26" builtinId="37" customBuiltin="1"/>
    <cellStyle name="Accent3 2" xfId="95"/>
    <cellStyle name="Accent3 3" xfId="199"/>
    <cellStyle name="Accent3 4" xfId="285"/>
    <cellStyle name="Accent3 5" xfId="776"/>
    <cellStyle name="Accent3 6" xfId="1312"/>
    <cellStyle name="Accent3 7" xfId="94"/>
    <cellStyle name="Accent4" xfId="30" builtinId="41" customBuiltin="1"/>
    <cellStyle name="Accent4 2" xfId="97"/>
    <cellStyle name="Accent4 3" xfId="200"/>
    <cellStyle name="Accent4 4" xfId="286"/>
    <cellStyle name="Accent4 5" xfId="777"/>
    <cellStyle name="Accent4 6" xfId="1319"/>
    <cellStyle name="Accent4 7" xfId="96"/>
    <cellStyle name="Accent5" xfId="34" builtinId="45" customBuiltin="1"/>
    <cellStyle name="Accent5 2" xfId="99"/>
    <cellStyle name="Accent5 3" xfId="201"/>
    <cellStyle name="Accent5 4" xfId="287"/>
    <cellStyle name="Accent5 5" xfId="778"/>
    <cellStyle name="Accent5 6" xfId="822"/>
    <cellStyle name="Accent5 7" xfId="98"/>
    <cellStyle name="Accent6" xfId="38" builtinId="49" customBuiltin="1"/>
    <cellStyle name="Accent6 2" xfId="101"/>
    <cellStyle name="Accent6 3" xfId="202"/>
    <cellStyle name="Accent6 4" xfId="288"/>
    <cellStyle name="Accent6 5" xfId="779"/>
    <cellStyle name="Accent6 6" xfId="782"/>
    <cellStyle name="Accent6 7" xfId="100"/>
    <cellStyle name="Bad" xfId="7" builtinId="27" customBuiltin="1"/>
    <cellStyle name="Bad 2" xfId="103"/>
    <cellStyle name="Bad 3" xfId="203"/>
    <cellStyle name="Bad 4" xfId="289"/>
    <cellStyle name="Bad 5" xfId="780"/>
    <cellStyle name="Bad 6" xfId="852"/>
    <cellStyle name="Bad 7" xfId="102"/>
    <cellStyle name="Calculation" xfId="11" builtinId="22" customBuiltin="1"/>
    <cellStyle name="Calculation 2" xfId="105"/>
    <cellStyle name="Calculation 2 2" xfId="8195"/>
    <cellStyle name="Calculation 2 2 2" xfId="16015"/>
    <cellStyle name="Calculation 2 2 2 2" xfId="16319"/>
    <cellStyle name="Calculation 2 2 3" xfId="16258"/>
    <cellStyle name="Calculation 2 2 4" xfId="16202"/>
    <cellStyle name="Calculation 2 3" xfId="15971"/>
    <cellStyle name="Calculation 2 3 2" xfId="16112"/>
    <cellStyle name="Calculation 2 3 2 2" xfId="16389"/>
    <cellStyle name="Calculation 2 3 3" xfId="16277"/>
    <cellStyle name="Calculation 2 4" xfId="16168"/>
    <cellStyle name="Calculation 3" xfId="204"/>
    <cellStyle name="Calculation 3 2" xfId="8204"/>
    <cellStyle name="Calculation 3 2 2" xfId="16076"/>
    <cellStyle name="Calculation 3 2 2 2" xfId="16363"/>
    <cellStyle name="Calculation 3 2 3" xfId="16239"/>
    <cellStyle name="Calculation 3 2 4" xfId="16211"/>
    <cellStyle name="Calculation 3 3" xfId="15980"/>
    <cellStyle name="Calculation 3 3 2" xfId="16121"/>
    <cellStyle name="Calculation 3 3 2 2" xfId="16398"/>
    <cellStyle name="Calculation 3 3 3" xfId="16286"/>
    <cellStyle name="Calculation 3 4" xfId="16177"/>
    <cellStyle name="Calculation 4" xfId="290"/>
    <cellStyle name="Calculation 4 2" xfId="8210"/>
    <cellStyle name="Calculation 4 2 2" xfId="16082"/>
    <cellStyle name="Calculation 4 2 2 2" xfId="16369"/>
    <cellStyle name="Calculation 4 2 3" xfId="16245"/>
    <cellStyle name="Calculation 4 2 4" xfId="16217"/>
    <cellStyle name="Calculation 4 3" xfId="15988"/>
    <cellStyle name="Calculation 4 3 2" xfId="16128"/>
    <cellStyle name="Calculation 4 3 2 2" xfId="16405"/>
    <cellStyle name="Calculation 4 3 3" xfId="16294"/>
    <cellStyle name="Calculation 4 4" xfId="16183"/>
    <cellStyle name="Calculation 5" xfId="781"/>
    <cellStyle name="Calculation 5 2" xfId="8215"/>
    <cellStyle name="Calculation 5 2 2" xfId="16087"/>
    <cellStyle name="Calculation 5 2 2 2" xfId="16374"/>
    <cellStyle name="Calculation 5 2 3" xfId="16254"/>
    <cellStyle name="Calculation 5 2 4" xfId="16222"/>
    <cellStyle name="Calculation 5 3" xfId="15996"/>
    <cellStyle name="Calculation 5 3 2" xfId="16133"/>
    <cellStyle name="Calculation 5 3 2 2" xfId="16410"/>
    <cellStyle name="Calculation 5 3 3" xfId="16302"/>
    <cellStyle name="Calculation 5 4" xfId="16188"/>
    <cellStyle name="Calculation 6" xfId="1305"/>
    <cellStyle name="Calculation 6 2" xfId="8222"/>
    <cellStyle name="Calculation 6 2 2" xfId="16094"/>
    <cellStyle name="Calculation 6 2 2 2" xfId="16381"/>
    <cellStyle name="Calculation 6 2 3" xfId="16261"/>
    <cellStyle name="Calculation 6 2 4" xfId="16229"/>
    <cellStyle name="Calculation 6 3" xfId="16004"/>
    <cellStyle name="Calculation 6 3 2" xfId="16140"/>
    <cellStyle name="Calculation 6 3 2 2" xfId="16417"/>
    <cellStyle name="Calculation 6 3 3" xfId="16309"/>
    <cellStyle name="Calculation 6 4" xfId="16195"/>
    <cellStyle name="Calculation 7" xfId="104"/>
    <cellStyle name="Calculation 7 2" xfId="8194"/>
    <cellStyle name="Calculation 7 2 2" xfId="16009"/>
    <cellStyle name="Calculation 7 2 2 2" xfId="16314"/>
    <cellStyle name="Calculation 7 2 3" xfId="16267"/>
    <cellStyle name="Calculation 7 2 4" xfId="16201"/>
    <cellStyle name="Calculation 7 3" xfId="15970"/>
    <cellStyle name="Calculation 7 3 2" xfId="16111"/>
    <cellStyle name="Calculation 7 3 2 2" xfId="16388"/>
    <cellStyle name="Calculation 7 3 3" xfId="16276"/>
    <cellStyle name="Calculation 7 4" xfId="16167"/>
    <cellStyle name="Check Cell" xfId="13" builtinId="23" customBuiltin="1"/>
    <cellStyle name="Check Cell 2" xfId="107"/>
    <cellStyle name="Check Cell 3" xfId="205"/>
    <cellStyle name="Check Cell 4" xfId="291"/>
    <cellStyle name="Check Cell 5" xfId="783"/>
    <cellStyle name="Check Cell 6" xfId="1304"/>
    <cellStyle name="Check Cell 7" xfId="106"/>
    <cellStyle name="Comma 10" xfId="1298"/>
    <cellStyle name="Comma 11" xfId="108"/>
    <cellStyle name="Comma 12" xfId="8231"/>
    <cellStyle name="Comma 12 2" xfId="12097"/>
    <cellStyle name="Comma 13" xfId="8235"/>
    <cellStyle name="Comma 13 2" xfId="12103"/>
    <cellStyle name="Comma 14" xfId="8242"/>
    <cellStyle name="Comma 14 2" xfId="14033"/>
    <cellStyle name="Comma 15" xfId="10171"/>
    <cellStyle name="Comma 16" xfId="16070"/>
    <cellStyle name="Comma 17" xfId="16445"/>
    <cellStyle name="Comma 2" xfId="109"/>
    <cellStyle name="Comma 2 2" xfId="151"/>
    <cellStyle name="Comma 2 2 2" xfId="16446"/>
    <cellStyle name="Comma 3" xfId="152"/>
    <cellStyle name="Comma 3 2" xfId="227"/>
    <cellStyle name="Comma 3 3" xfId="16447"/>
    <cellStyle name="Comma 4" xfId="153"/>
    <cellStyle name="Comma 4 2" xfId="4330"/>
    <cellStyle name="Comma 5" xfId="206"/>
    <cellStyle name="Comma 6" xfId="292"/>
    <cellStyle name="Comma 7" xfId="587"/>
    <cellStyle name="Comma 7 2" xfId="1135"/>
    <cellStyle name="Comma 7 2 2" xfId="2122"/>
    <cellStyle name="Comma 7 2 2 2" xfId="4055"/>
    <cellStyle name="Comma 7 2 2 2 2" xfId="4331"/>
    <cellStyle name="Comma 7 2 2 3" xfId="4332"/>
    <cellStyle name="Comma 7 2 2 3 2" xfId="13867"/>
    <cellStyle name="Comma 7 2 2 4" xfId="10005"/>
    <cellStyle name="Comma 7 2 2 4 2" xfId="15797"/>
    <cellStyle name="Comma 7 2 2 5" xfId="11935"/>
    <cellStyle name="Comma 7 2 3" xfId="3092"/>
    <cellStyle name="Comma 7 2 3 2" xfId="4333"/>
    <cellStyle name="Comma 7 2 4" xfId="4334"/>
    <cellStyle name="Comma 7 2 4 2" xfId="12904"/>
    <cellStyle name="Comma 7 2 5" xfId="9042"/>
    <cellStyle name="Comma 7 2 5 2" xfId="14834"/>
    <cellStyle name="Comma 7 2 6" xfId="10972"/>
    <cellStyle name="Comma 7 3" xfId="1641"/>
    <cellStyle name="Comma 7 3 2" xfId="3574"/>
    <cellStyle name="Comma 7 3 2 2" xfId="4335"/>
    <cellStyle name="Comma 7 3 3" xfId="4336"/>
    <cellStyle name="Comma 7 3 3 2" xfId="13386"/>
    <cellStyle name="Comma 7 3 4" xfId="9524"/>
    <cellStyle name="Comma 7 3 4 2" xfId="15316"/>
    <cellStyle name="Comma 7 3 5" xfId="11454"/>
    <cellStyle name="Comma 7 4" xfId="2610"/>
    <cellStyle name="Comma 7 4 2" xfId="4337"/>
    <cellStyle name="Comma 7 5" xfId="4338"/>
    <cellStyle name="Comma 7 5 2" xfId="12422"/>
    <cellStyle name="Comma 7 6" xfId="8560"/>
    <cellStyle name="Comma 7 6 2" xfId="14352"/>
    <cellStyle name="Comma 7 7" xfId="10490"/>
    <cellStyle name="Comma 8" xfId="749"/>
    <cellStyle name="Comma 8 2" xfId="1296"/>
    <cellStyle name="Comma 8 2 2" xfId="2283"/>
    <cellStyle name="Comma 8 2 2 2" xfId="4216"/>
    <cellStyle name="Comma 8 2 2 2 2" xfId="4339"/>
    <cellStyle name="Comma 8 2 2 3" xfId="4340"/>
    <cellStyle name="Comma 8 2 2 3 2" xfId="14028"/>
    <cellStyle name="Comma 8 2 2 4" xfId="10166"/>
    <cellStyle name="Comma 8 2 2 4 2" xfId="15958"/>
    <cellStyle name="Comma 8 2 2 5" xfId="12096"/>
    <cellStyle name="Comma 8 2 3" xfId="3253"/>
    <cellStyle name="Comma 8 2 3 2" xfId="4341"/>
    <cellStyle name="Comma 8 2 4" xfId="4342"/>
    <cellStyle name="Comma 8 2 4 2" xfId="13065"/>
    <cellStyle name="Comma 8 2 5" xfId="9203"/>
    <cellStyle name="Comma 8 2 5 2" xfId="14995"/>
    <cellStyle name="Comma 8 2 6" xfId="11133"/>
    <cellStyle name="Comma 8 3" xfId="1802"/>
    <cellStyle name="Comma 8 3 2" xfId="3735"/>
    <cellStyle name="Comma 8 3 2 2" xfId="4343"/>
    <cellStyle name="Comma 8 3 3" xfId="4344"/>
    <cellStyle name="Comma 8 3 3 2" xfId="13547"/>
    <cellStyle name="Comma 8 3 4" xfId="9685"/>
    <cellStyle name="Comma 8 3 4 2" xfId="15477"/>
    <cellStyle name="Comma 8 3 5" xfId="11615"/>
    <cellStyle name="Comma 8 4" xfId="2771"/>
    <cellStyle name="Comma 8 4 2" xfId="4345"/>
    <cellStyle name="Comma 8 5" xfId="4346"/>
    <cellStyle name="Comma 8 5 2" xfId="12583"/>
    <cellStyle name="Comma 8 6" xfId="8721"/>
    <cellStyle name="Comma 8 6 2" xfId="14513"/>
    <cellStyle name="Comma 8 7" xfId="10651"/>
    <cellStyle name="Comma 9" xfId="784"/>
    <cellStyle name="Currency 2" xfId="154"/>
    <cellStyle name="Currency 2 2" xfId="228"/>
    <cellStyle name="Currency 3" xfId="155"/>
    <cellStyle name="Currency 3 10" xfId="2295"/>
    <cellStyle name="Currency 3 10 2" xfId="4347"/>
    <cellStyle name="Currency 3 11" xfId="4348"/>
    <cellStyle name="Currency 3 11 2" xfId="12107"/>
    <cellStyle name="Currency 3 12" xfId="8245"/>
    <cellStyle name="Currency 3 12 2" xfId="14037"/>
    <cellStyle name="Currency 3 13" xfId="10175"/>
    <cellStyle name="Currency 3 2" xfId="229"/>
    <cellStyle name="Currency 3 2 10" xfId="4349"/>
    <cellStyle name="Currency 3 2 10 2" xfId="12116"/>
    <cellStyle name="Currency 3 2 11" xfId="8254"/>
    <cellStyle name="Currency 3 2 11 2" xfId="14046"/>
    <cellStyle name="Currency 3 2 12" xfId="10184"/>
    <cellStyle name="Currency 3 2 2" xfId="256"/>
    <cellStyle name="Currency 3 2 2 10" xfId="8274"/>
    <cellStyle name="Currency 3 2 2 10 2" xfId="14066"/>
    <cellStyle name="Currency 3 2 2 11" xfId="10204"/>
    <cellStyle name="Currency 3 2 2 2" xfId="341"/>
    <cellStyle name="Currency 3 2 2 2 10" xfId="10244"/>
    <cellStyle name="Currency 3 2 2 2 2" xfId="421"/>
    <cellStyle name="Currency 3 2 2 2 2 2" xfId="581"/>
    <cellStyle name="Currency 3 2 2 2 2 2 2" xfId="1129"/>
    <cellStyle name="Currency 3 2 2 2 2 2 2 2" xfId="2117"/>
    <cellStyle name="Currency 3 2 2 2 2 2 2 2 2" xfId="4050"/>
    <cellStyle name="Currency 3 2 2 2 2 2 2 2 2 2" xfId="4350"/>
    <cellStyle name="Currency 3 2 2 2 2 2 2 2 3" xfId="4351"/>
    <cellStyle name="Currency 3 2 2 2 2 2 2 2 3 2" xfId="13862"/>
    <cellStyle name="Currency 3 2 2 2 2 2 2 2 4" xfId="10000"/>
    <cellStyle name="Currency 3 2 2 2 2 2 2 2 4 2" xfId="15792"/>
    <cellStyle name="Currency 3 2 2 2 2 2 2 2 5" xfId="11930"/>
    <cellStyle name="Currency 3 2 2 2 2 2 2 3" xfId="3086"/>
    <cellStyle name="Currency 3 2 2 2 2 2 2 3 2" xfId="4352"/>
    <cellStyle name="Currency 3 2 2 2 2 2 2 4" xfId="4353"/>
    <cellStyle name="Currency 3 2 2 2 2 2 2 4 2" xfId="12898"/>
    <cellStyle name="Currency 3 2 2 2 2 2 2 5" xfId="9036"/>
    <cellStyle name="Currency 3 2 2 2 2 2 2 5 2" xfId="14828"/>
    <cellStyle name="Currency 3 2 2 2 2 2 2 6" xfId="10966"/>
    <cellStyle name="Currency 3 2 2 2 2 2 3" xfId="1635"/>
    <cellStyle name="Currency 3 2 2 2 2 2 3 2" xfId="3568"/>
    <cellStyle name="Currency 3 2 2 2 2 2 3 2 2" xfId="4354"/>
    <cellStyle name="Currency 3 2 2 2 2 2 3 3" xfId="4355"/>
    <cellStyle name="Currency 3 2 2 2 2 2 3 3 2" xfId="13380"/>
    <cellStyle name="Currency 3 2 2 2 2 2 3 4" xfId="9518"/>
    <cellStyle name="Currency 3 2 2 2 2 2 3 4 2" xfId="15310"/>
    <cellStyle name="Currency 3 2 2 2 2 2 3 5" xfId="11448"/>
    <cellStyle name="Currency 3 2 2 2 2 2 4" xfId="2604"/>
    <cellStyle name="Currency 3 2 2 2 2 2 4 2" xfId="4356"/>
    <cellStyle name="Currency 3 2 2 2 2 2 5" xfId="4357"/>
    <cellStyle name="Currency 3 2 2 2 2 2 5 2" xfId="12416"/>
    <cellStyle name="Currency 3 2 2 2 2 2 6" xfId="8554"/>
    <cellStyle name="Currency 3 2 2 2 2 2 6 2" xfId="14346"/>
    <cellStyle name="Currency 3 2 2 2 2 2 7" xfId="10484"/>
    <cellStyle name="Currency 3 2 2 2 2 3" xfId="743"/>
    <cellStyle name="Currency 3 2 2 2 2 3 2" xfId="1290"/>
    <cellStyle name="Currency 3 2 2 2 2 3 2 2" xfId="2277"/>
    <cellStyle name="Currency 3 2 2 2 2 3 2 2 2" xfId="4210"/>
    <cellStyle name="Currency 3 2 2 2 2 3 2 2 2 2" xfId="4358"/>
    <cellStyle name="Currency 3 2 2 2 2 3 2 2 3" xfId="4359"/>
    <cellStyle name="Currency 3 2 2 2 2 3 2 2 3 2" xfId="14022"/>
    <cellStyle name="Currency 3 2 2 2 2 3 2 2 4" xfId="10160"/>
    <cellStyle name="Currency 3 2 2 2 2 3 2 2 4 2" xfId="15952"/>
    <cellStyle name="Currency 3 2 2 2 2 3 2 2 5" xfId="12090"/>
    <cellStyle name="Currency 3 2 2 2 2 3 2 3" xfId="3247"/>
    <cellStyle name="Currency 3 2 2 2 2 3 2 3 2" xfId="4360"/>
    <cellStyle name="Currency 3 2 2 2 2 3 2 4" xfId="4361"/>
    <cellStyle name="Currency 3 2 2 2 2 3 2 4 2" xfId="13059"/>
    <cellStyle name="Currency 3 2 2 2 2 3 2 5" xfId="9197"/>
    <cellStyle name="Currency 3 2 2 2 2 3 2 5 2" xfId="14989"/>
    <cellStyle name="Currency 3 2 2 2 2 3 2 6" xfId="11127"/>
    <cellStyle name="Currency 3 2 2 2 2 3 3" xfId="1796"/>
    <cellStyle name="Currency 3 2 2 2 2 3 3 2" xfId="3729"/>
    <cellStyle name="Currency 3 2 2 2 2 3 3 2 2" xfId="4362"/>
    <cellStyle name="Currency 3 2 2 2 2 3 3 3" xfId="4363"/>
    <cellStyle name="Currency 3 2 2 2 2 3 3 3 2" xfId="13541"/>
    <cellStyle name="Currency 3 2 2 2 2 3 3 4" xfId="9679"/>
    <cellStyle name="Currency 3 2 2 2 2 3 3 4 2" xfId="15471"/>
    <cellStyle name="Currency 3 2 2 2 2 3 3 5" xfId="11609"/>
    <cellStyle name="Currency 3 2 2 2 2 3 4" xfId="2765"/>
    <cellStyle name="Currency 3 2 2 2 2 3 4 2" xfId="4364"/>
    <cellStyle name="Currency 3 2 2 2 2 3 5" xfId="4365"/>
    <cellStyle name="Currency 3 2 2 2 2 3 5 2" xfId="12577"/>
    <cellStyle name="Currency 3 2 2 2 2 3 6" xfId="8715"/>
    <cellStyle name="Currency 3 2 2 2 2 3 6 2" xfId="14507"/>
    <cellStyle name="Currency 3 2 2 2 2 3 7" xfId="10645"/>
    <cellStyle name="Currency 3 2 2 2 2 4" xfId="969"/>
    <cellStyle name="Currency 3 2 2 2 2 4 2" xfId="1957"/>
    <cellStyle name="Currency 3 2 2 2 2 4 2 2" xfId="3890"/>
    <cellStyle name="Currency 3 2 2 2 2 4 2 2 2" xfId="4366"/>
    <cellStyle name="Currency 3 2 2 2 2 4 2 3" xfId="4367"/>
    <cellStyle name="Currency 3 2 2 2 2 4 2 3 2" xfId="13702"/>
    <cellStyle name="Currency 3 2 2 2 2 4 2 4" xfId="9840"/>
    <cellStyle name="Currency 3 2 2 2 2 4 2 4 2" xfId="15632"/>
    <cellStyle name="Currency 3 2 2 2 2 4 2 5" xfId="11770"/>
    <cellStyle name="Currency 3 2 2 2 2 4 3" xfId="2926"/>
    <cellStyle name="Currency 3 2 2 2 2 4 3 2" xfId="4368"/>
    <cellStyle name="Currency 3 2 2 2 2 4 4" xfId="4369"/>
    <cellStyle name="Currency 3 2 2 2 2 4 4 2" xfId="12738"/>
    <cellStyle name="Currency 3 2 2 2 2 4 5" xfId="8876"/>
    <cellStyle name="Currency 3 2 2 2 2 4 5 2" xfId="14668"/>
    <cellStyle name="Currency 3 2 2 2 2 4 6" xfId="10806"/>
    <cellStyle name="Currency 3 2 2 2 2 5" xfId="1475"/>
    <cellStyle name="Currency 3 2 2 2 2 5 2" xfId="3408"/>
    <cellStyle name="Currency 3 2 2 2 2 5 2 2" xfId="4370"/>
    <cellStyle name="Currency 3 2 2 2 2 5 3" xfId="4371"/>
    <cellStyle name="Currency 3 2 2 2 2 5 3 2" xfId="13220"/>
    <cellStyle name="Currency 3 2 2 2 2 5 4" xfId="9358"/>
    <cellStyle name="Currency 3 2 2 2 2 5 4 2" xfId="15150"/>
    <cellStyle name="Currency 3 2 2 2 2 5 5" xfId="11288"/>
    <cellStyle name="Currency 3 2 2 2 2 6" xfId="2444"/>
    <cellStyle name="Currency 3 2 2 2 2 6 2" xfId="4372"/>
    <cellStyle name="Currency 3 2 2 2 2 7" xfId="4373"/>
    <cellStyle name="Currency 3 2 2 2 2 7 2" xfId="12256"/>
    <cellStyle name="Currency 3 2 2 2 2 8" xfId="8394"/>
    <cellStyle name="Currency 3 2 2 2 2 8 2" xfId="14186"/>
    <cellStyle name="Currency 3 2 2 2 2 9" xfId="10324"/>
    <cellStyle name="Currency 3 2 2 2 3" xfId="501"/>
    <cellStyle name="Currency 3 2 2 2 3 2" xfId="1049"/>
    <cellStyle name="Currency 3 2 2 2 3 2 2" xfId="2037"/>
    <cellStyle name="Currency 3 2 2 2 3 2 2 2" xfId="3970"/>
    <cellStyle name="Currency 3 2 2 2 3 2 2 2 2" xfId="4374"/>
    <cellStyle name="Currency 3 2 2 2 3 2 2 3" xfId="4375"/>
    <cellStyle name="Currency 3 2 2 2 3 2 2 3 2" xfId="13782"/>
    <cellStyle name="Currency 3 2 2 2 3 2 2 4" xfId="9920"/>
    <cellStyle name="Currency 3 2 2 2 3 2 2 4 2" xfId="15712"/>
    <cellStyle name="Currency 3 2 2 2 3 2 2 5" xfId="11850"/>
    <cellStyle name="Currency 3 2 2 2 3 2 3" xfId="3006"/>
    <cellStyle name="Currency 3 2 2 2 3 2 3 2" xfId="4376"/>
    <cellStyle name="Currency 3 2 2 2 3 2 4" xfId="4377"/>
    <cellStyle name="Currency 3 2 2 2 3 2 4 2" xfId="12818"/>
    <cellStyle name="Currency 3 2 2 2 3 2 5" xfId="8956"/>
    <cellStyle name="Currency 3 2 2 2 3 2 5 2" xfId="14748"/>
    <cellStyle name="Currency 3 2 2 2 3 2 6" xfId="10886"/>
    <cellStyle name="Currency 3 2 2 2 3 3" xfId="1555"/>
    <cellStyle name="Currency 3 2 2 2 3 3 2" xfId="3488"/>
    <cellStyle name="Currency 3 2 2 2 3 3 2 2" xfId="4378"/>
    <cellStyle name="Currency 3 2 2 2 3 3 3" xfId="4379"/>
    <cellStyle name="Currency 3 2 2 2 3 3 3 2" xfId="13300"/>
    <cellStyle name="Currency 3 2 2 2 3 3 4" xfId="9438"/>
    <cellStyle name="Currency 3 2 2 2 3 3 4 2" xfId="15230"/>
    <cellStyle name="Currency 3 2 2 2 3 3 5" xfId="11368"/>
    <cellStyle name="Currency 3 2 2 2 3 4" xfId="2524"/>
    <cellStyle name="Currency 3 2 2 2 3 4 2" xfId="4380"/>
    <cellStyle name="Currency 3 2 2 2 3 5" xfId="4381"/>
    <cellStyle name="Currency 3 2 2 2 3 5 2" xfId="12336"/>
    <cellStyle name="Currency 3 2 2 2 3 6" xfId="8474"/>
    <cellStyle name="Currency 3 2 2 2 3 6 2" xfId="14266"/>
    <cellStyle name="Currency 3 2 2 2 3 7" xfId="10404"/>
    <cellStyle name="Currency 3 2 2 2 4" xfId="663"/>
    <cellStyle name="Currency 3 2 2 2 4 2" xfId="1210"/>
    <cellStyle name="Currency 3 2 2 2 4 2 2" xfId="2197"/>
    <cellStyle name="Currency 3 2 2 2 4 2 2 2" xfId="4130"/>
    <cellStyle name="Currency 3 2 2 2 4 2 2 2 2" xfId="4382"/>
    <cellStyle name="Currency 3 2 2 2 4 2 2 3" xfId="4383"/>
    <cellStyle name="Currency 3 2 2 2 4 2 2 3 2" xfId="13942"/>
    <cellStyle name="Currency 3 2 2 2 4 2 2 4" xfId="10080"/>
    <cellStyle name="Currency 3 2 2 2 4 2 2 4 2" xfId="15872"/>
    <cellStyle name="Currency 3 2 2 2 4 2 2 5" xfId="12010"/>
    <cellStyle name="Currency 3 2 2 2 4 2 3" xfId="3167"/>
    <cellStyle name="Currency 3 2 2 2 4 2 3 2" xfId="4384"/>
    <cellStyle name="Currency 3 2 2 2 4 2 4" xfId="4385"/>
    <cellStyle name="Currency 3 2 2 2 4 2 4 2" xfId="12979"/>
    <cellStyle name="Currency 3 2 2 2 4 2 5" xfId="9117"/>
    <cellStyle name="Currency 3 2 2 2 4 2 5 2" xfId="14909"/>
    <cellStyle name="Currency 3 2 2 2 4 2 6" xfId="11047"/>
    <cellStyle name="Currency 3 2 2 2 4 3" xfId="1716"/>
    <cellStyle name="Currency 3 2 2 2 4 3 2" xfId="3649"/>
    <cellStyle name="Currency 3 2 2 2 4 3 2 2" xfId="4386"/>
    <cellStyle name="Currency 3 2 2 2 4 3 3" xfId="4387"/>
    <cellStyle name="Currency 3 2 2 2 4 3 3 2" xfId="13461"/>
    <cellStyle name="Currency 3 2 2 2 4 3 4" xfId="9599"/>
    <cellStyle name="Currency 3 2 2 2 4 3 4 2" xfId="15391"/>
    <cellStyle name="Currency 3 2 2 2 4 3 5" xfId="11529"/>
    <cellStyle name="Currency 3 2 2 2 4 4" xfId="2685"/>
    <cellStyle name="Currency 3 2 2 2 4 4 2" xfId="4388"/>
    <cellStyle name="Currency 3 2 2 2 4 5" xfId="4389"/>
    <cellStyle name="Currency 3 2 2 2 4 5 2" xfId="12497"/>
    <cellStyle name="Currency 3 2 2 2 4 6" xfId="8635"/>
    <cellStyle name="Currency 3 2 2 2 4 6 2" xfId="14427"/>
    <cellStyle name="Currency 3 2 2 2 4 7" xfId="10565"/>
    <cellStyle name="Currency 3 2 2 2 5" xfId="889"/>
    <cellStyle name="Currency 3 2 2 2 5 2" xfId="1877"/>
    <cellStyle name="Currency 3 2 2 2 5 2 2" xfId="3810"/>
    <cellStyle name="Currency 3 2 2 2 5 2 2 2" xfId="4390"/>
    <cellStyle name="Currency 3 2 2 2 5 2 3" xfId="4391"/>
    <cellStyle name="Currency 3 2 2 2 5 2 3 2" xfId="13622"/>
    <cellStyle name="Currency 3 2 2 2 5 2 4" xfId="9760"/>
    <cellStyle name="Currency 3 2 2 2 5 2 4 2" xfId="15552"/>
    <cellStyle name="Currency 3 2 2 2 5 2 5" xfId="11690"/>
    <cellStyle name="Currency 3 2 2 2 5 3" xfId="2846"/>
    <cellStyle name="Currency 3 2 2 2 5 3 2" xfId="4392"/>
    <cellStyle name="Currency 3 2 2 2 5 4" xfId="4393"/>
    <cellStyle name="Currency 3 2 2 2 5 4 2" xfId="12658"/>
    <cellStyle name="Currency 3 2 2 2 5 5" xfId="8796"/>
    <cellStyle name="Currency 3 2 2 2 5 5 2" xfId="14588"/>
    <cellStyle name="Currency 3 2 2 2 5 6" xfId="10726"/>
    <cellStyle name="Currency 3 2 2 2 6" xfId="1395"/>
    <cellStyle name="Currency 3 2 2 2 6 2" xfId="3328"/>
    <cellStyle name="Currency 3 2 2 2 6 2 2" xfId="4394"/>
    <cellStyle name="Currency 3 2 2 2 6 3" xfId="4395"/>
    <cellStyle name="Currency 3 2 2 2 6 3 2" xfId="13140"/>
    <cellStyle name="Currency 3 2 2 2 6 4" xfId="9278"/>
    <cellStyle name="Currency 3 2 2 2 6 4 2" xfId="15070"/>
    <cellStyle name="Currency 3 2 2 2 6 5" xfId="11208"/>
    <cellStyle name="Currency 3 2 2 2 7" xfId="2364"/>
    <cellStyle name="Currency 3 2 2 2 7 2" xfId="4396"/>
    <cellStyle name="Currency 3 2 2 2 8" xfId="4397"/>
    <cellStyle name="Currency 3 2 2 2 8 2" xfId="12176"/>
    <cellStyle name="Currency 3 2 2 2 9" xfId="8314"/>
    <cellStyle name="Currency 3 2 2 2 9 2" xfId="14106"/>
    <cellStyle name="Currency 3 2 2 3" xfId="381"/>
    <cellStyle name="Currency 3 2 2 3 2" xfId="541"/>
    <cellStyle name="Currency 3 2 2 3 2 2" xfId="1089"/>
    <cellStyle name="Currency 3 2 2 3 2 2 2" xfId="2077"/>
    <cellStyle name="Currency 3 2 2 3 2 2 2 2" xfId="4010"/>
    <cellStyle name="Currency 3 2 2 3 2 2 2 2 2" xfId="4398"/>
    <cellStyle name="Currency 3 2 2 3 2 2 2 3" xfId="4399"/>
    <cellStyle name="Currency 3 2 2 3 2 2 2 3 2" xfId="13822"/>
    <cellStyle name="Currency 3 2 2 3 2 2 2 4" xfId="9960"/>
    <cellStyle name="Currency 3 2 2 3 2 2 2 4 2" xfId="15752"/>
    <cellStyle name="Currency 3 2 2 3 2 2 2 5" xfId="11890"/>
    <cellStyle name="Currency 3 2 2 3 2 2 3" xfId="3046"/>
    <cellStyle name="Currency 3 2 2 3 2 2 3 2" xfId="4400"/>
    <cellStyle name="Currency 3 2 2 3 2 2 4" xfId="4401"/>
    <cellStyle name="Currency 3 2 2 3 2 2 4 2" xfId="12858"/>
    <cellStyle name="Currency 3 2 2 3 2 2 5" xfId="8996"/>
    <cellStyle name="Currency 3 2 2 3 2 2 5 2" xfId="14788"/>
    <cellStyle name="Currency 3 2 2 3 2 2 6" xfId="10926"/>
    <cellStyle name="Currency 3 2 2 3 2 3" xfId="1595"/>
    <cellStyle name="Currency 3 2 2 3 2 3 2" xfId="3528"/>
    <cellStyle name="Currency 3 2 2 3 2 3 2 2" xfId="4402"/>
    <cellStyle name="Currency 3 2 2 3 2 3 3" xfId="4403"/>
    <cellStyle name="Currency 3 2 2 3 2 3 3 2" xfId="13340"/>
    <cellStyle name="Currency 3 2 2 3 2 3 4" xfId="9478"/>
    <cellStyle name="Currency 3 2 2 3 2 3 4 2" xfId="15270"/>
    <cellStyle name="Currency 3 2 2 3 2 3 5" xfId="11408"/>
    <cellStyle name="Currency 3 2 2 3 2 4" xfId="2564"/>
    <cellStyle name="Currency 3 2 2 3 2 4 2" xfId="4404"/>
    <cellStyle name="Currency 3 2 2 3 2 5" xfId="4405"/>
    <cellStyle name="Currency 3 2 2 3 2 5 2" xfId="12376"/>
    <cellStyle name="Currency 3 2 2 3 2 6" xfId="8514"/>
    <cellStyle name="Currency 3 2 2 3 2 6 2" xfId="14306"/>
    <cellStyle name="Currency 3 2 2 3 2 7" xfId="10444"/>
    <cellStyle name="Currency 3 2 2 3 3" xfId="703"/>
    <cellStyle name="Currency 3 2 2 3 3 2" xfId="1250"/>
    <cellStyle name="Currency 3 2 2 3 3 2 2" xfId="2237"/>
    <cellStyle name="Currency 3 2 2 3 3 2 2 2" xfId="4170"/>
    <cellStyle name="Currency 3 2 2 3 3 2 2 2 2" xfId="4406"/>
    <cellStyle name="Currency 3 2 2 3 3 2 2 3" xfId="4407"/>
    <cellStyle name="Currency 3 2 2 3 3 2 2 3 2" xfId="13982"/>
    <cellStyle name="Currency 3 2 2 3 3 2 2 4" xfId="10120"/>
    <cellStyle name="Currency 3 2 2 3 3 2 2 4 2" xfId="15912"/>
    <cellStyle name="Currency 3 2 2 3 3 2 2 5" xfId="12050"/>
    <cellStyle name="Currency 3 2 2 3 3 2 3" xfId="3207"/>
    <cellStyle name="Currency 3 2 2 3 3 2 3 2" xfId="4408"/>
    <cellStyle name="Currency 3 2 2 3 3 2 4" xfId="4409"/>
    <cellStyle name="Currency 3 2 2 3 3 2 4 2" xfId="13019"/>
    <cellStyle name="Currency 3 2 2 3 3 2 5" xfId="9157"/>
    <cellStyle name="Currency 3 2 2 3 3 2 5 2" xfId="14949"/>
    <cellStyle name="Currency 3 2 2 3 3 2 6" xfId="11087"/>
    <cellStyle name="Currency 3 2 2 3 3 3" xfId="1756"/>
    <cellStyle name="Currency 3 2 2 3 3 3 2" xfId="3689"/>
    <cellStyle name="Currency 3 2 2 3 3 3 2 2" xfId="4410"/>
    <cellStyle name="Currency 3 2 2 3 3 3 3" xfId="4411"/>
    <cellStyle name="Currency 3 2 2 3 3 3 3 2" xfId="13501"/>
    <cellStyle name="Currency 3 2 2 3 3 3 4" xfId="9639"/>
    <cellStyle name="Currency 3 2 2 3 3 3 4 2" xfId="15431"/>
    <cellStyle name="Currency 3 2 2 3 3 3 5" xfId="11569"/>
    <cellStyle name="Currency 3 2 2 3 3 4" xfId="2725"/>
    <cellStyle name="Currency 3 2 2 3 3 4 2" xfId="4412"/>
    <cellStyle name="Currency 3 2 2 3 3 5" xfId="4413"/>
    <cellStyle name="Currency 3 2 2 3 3 5 2" xfId="12537"/>
    <cellStyle name="Currency 3 2 2 3 3 6" xfId="8675"/>
    <cellStyle name="Currency 3 2 2 3 3 6 2" xfId="14467"/>
    <cellStyle name="Currency 3 2 2 3 3 7" xfId="10605"/>
    <cellStyle name="Currency 3 2 2 3 4" xfId="929"/>
    <cellStyle name="Currency 3 2 2 3 4 2" xfId="1917"/>
    <cellStyle name="Currency 3 2 2 3 4 2 2" xfId="3850"/>
    <cellStyle name="Currency 3 2 2 3 4 2 2 2" xfId="4414"/>
    <cellStyle name="Currency 3 2 2 3 4 2 3" xfId="4415"/>
    <cellStyle name="Currency 3 2 2 3 4 2 3 2" xfId="13662"/>
    <cellStyle name="Currency 3 2 2 3 4 2 4" xfId="9800"/>
    <cellStyle name="Currency 3 2 2 3 4 2 4 2" xfId="15592"/>
    <cellStyle name="Currency 3 2 2 3 4 2 5" xfId="11730"/>
    <cellStyle name="Currency 3 2 2 3 4 3" xfId="2886"/>
    <cellStyle name="Currency 3 2 2 3 4 3 2" xfId="4416"/>
    <cellStyle name="Currency 3 2 2 3 4 4" xfId="4417"/>
    <cellStyle name="Currency 3 2 2 3 4 4 2" xfId="12698"/>
    <cellStyle name="Currency 3 2 2 3 4 5" xfId="8836"/>
    <cellStyle name="Currency 3 2 2 3 4 5 2" xfId="14628"/>
    <cellStyle name="Currency 3 2 2 3 4 6" xfId="10766"/>
    <cellStyle name="Currency 3 2 2 3 5" xfId="1435"/>
    <cellStyle name="Currency 3 2 2 3 5 2" xfId="3368"/>
    <cellStyle name="Currency 3 2 2 3 5 2 2" xfId="4418"/>
    <cellStyle name="Currency 3 2 2 3 5 3" xfId="4419"/>
    <cellStyle name="Currency 3 2 2 3 5 3 2" xfId="13180"/>
    <cellStyle name="Currency 3 2 2 3 5 4" xfId="9318"/>
    <cellStyle name="Currency 3 2 2 3 5 4 2" xfId="15110"/>
    <cellStyle name="Currency 3 2 2 3 5 5" xfId="11248"/>
    <cellStyle name="Currency 3 2 2 3 6" xfId="2404"/>
    <cellStyle name="Currency 3 2 2 3 6 2" xfId="4420"/>
    <cellStyle name="Currency 3 2 2 3 7" xfId="4421"/>
    <cellStyle name="Currency 3 2 2 3 7 2" xfId="12216"/>
    <cellStyle name="Currency 3 2 2 3 8" xfId="8354"/>
    <cellStyle name="Currency 3 2 2 3 8 2" xfId="14146"/>
    <cellStyle name="Currency 3 2 2 3 9" xfId="10284"/>
    <cellStyle name="Currency 3 2 2 4" xfId="461"/>
    <cellStyle name="Currency 3 2 2 4 2" xfId="1009"/>
    <cellStyle name="Currency 3 2 2 4 2 2" xfId="1997"/>
    <cellStyle name="Currency 3 2 2 4 2 2 2" xfId="3930"/>
    <cellStyle name="Currency 3 2 2 4 2 2 2 2" xfId="4422"/>
    <cellStyle name="Currency 3 2 2 4 2 2 3" xfId="4423"/>
    <cellStyle name="Currency 3 2 2 4 2 2 3 2" xfId="13742"/>
    <cellStyle name="Currency 3 2 2 4 2 2 4" xfId="9880"/>
    <cellStyle name="Currency 3 2 2 4 2 2 4 2" xfId="15672"/>
    <cellStyle name="Currency 3 2 2 4 2 2 5" xfId="11810"/>
    <cellStyle name="Currency 3 2 2 4 2 3" xfId="2966"/>
    <cellStyle name="Currency 3 2 2 4 2 3 2" xfId="4424"/>
    <cellStyle name="Currency 3 2 2 4 2 4" xfId="4425"/>
    <cellStyle name="Currency 3 2 2 4 2 4 2" xfId="12778"/>
    <cellStyle name="Currency 3 2 2 4 2 5" xfId="8916"/>
    <cellStyle name="Currency 3 2 2 4 2 5 2" xfId="14708"/>
    <cellStyle name="Currency 3 2 2 4 2 6" xfId="10846"/>
    <cellStyle name="Currency 3 2 2 4 3" xfId="1515"/>
    <cellStyle name="Currency 3 2 2 4 3 2" xfId="3448"/>
    <cellStyle name="Currency 3 2 2 4 3 2 2" xfId="4426"/>
    <cellStyle name="Currency 3 2 2 4 3 3" xfId="4427"/>
    <cellStyle name="Currency 3 2 2 4 3 3 2" xfId="13260"/>
    <cellStyle name="Currency 3 2 2 4 3 4" xfId="9398"/>
    <cellStyle name="Currency 3 2 2 4 3 4 2" xfId="15190"/>
    <cellStyle name="Currency 3 2 2 4 3 5" xfId="11328"/>
    <cellStyle name="Currency 3 2 2 4 4" xfId="2484"/>
    <cellStyle name="Currency 3 2 2 4 4 2" xfId="4428"/>
    <cellStyle name="Currency 3 2 2 4 5" xfId="4429"/>
    <cellStyle name="Currency 3 2 2 4 5 2" xfId="12296"/>
    <cellStyle name="Currency 3 2 2 4 6" xfId="8434"/>
    <cellStyle name="Currency 3 2 2 4 6 2" xfId="14226"/>
    <cellStyle name="Currency 3 2 2 4 7" xfId="10364"/>
    <cellStyle name="Currency 3 2 2 5" xfId="623"/>
    <cellStyle name="Currency 3 2 2 5 2" xfId="1170"/>
    <cellStyle name="Currency 3 2 2 5 2 2" xfId="2157"/>
    <cellStyle name="Currency 3 2 2 5 2 2 2" xfId="4090"/>
    <cellStyle name="Currency 3 2 2 5 2 2 2 2" xfId="4430"/>
    <cellStyle name="Currency 3 2 2 5 2 2 3" xfId="4431"/>
    <cellStyle name="Currency 3 2 2 5 2 2 3 2" xfId="13902"/>
    <cellStyle name="Currency 3 2 2 5 2 2 4" xfId="10040"/>
    <cellStyle name="Currency 3 2 2 5 2 2 4 2" xfId="15832"/>
    <cellStyle name="Currency 3 2 2 5 2 2 5" xfId="11970"/>
    <cellStyle name="Currency 3 2 2 5 2 3" xfId="3127"/>
    <cellStyle name="Currency 3 2 2 5 2 3 2" xfId="4432"/>
    <cellStyle name="Currency 3 2 2 5 2 4" xfId="4433"/>
    <cellStyle name="Currency 3 2 2 5 2 4 2" xfId="12939"/>
    <cellStyle name="Currency 3 2 2 5 2 5" xfId="9077"/>
    <cellStyle name="Currency 3 2 2 5 2 5 2" xfId="14869"/>
    <cellStyle name="Currency 3 2 2 5 2 6" xfId="11007"/>
    <cellStyle name="Currency 3 2 2 5 3" xfId="1676"/>
    <cellStyle name="Currency 3 2 2 5 3 2" xfId="3609"/>
    <cellStyle name="Currency 3 2 2 5 3 2 2" xfId="4434"/>
    <cellStyle name="Currency 3 2 2 5 3 3" xfId="4435"/>
    <cellStyle name="Currency 3 2 2 5 3 3 2" xfId="13421"/>
    <cellStyle name="Currency 3 2 2 5 3 4" xfId="9559"/>
    <cellStyle name="Currency 3 2 2 5 3 4 2" xfId="15351"/>
    <cellStyle name="Currency 3 2 2 5 3 5" xfId="11489"/>
    <cellStyle name="Currency 3 2 2 5 4" xfId="2645"/>
    <cellStyle name="Currency 3 2 2 5 4 2" xfId="4436"/>
    <cellStyle name="Currency 3 2 2 5 5" xfId="4437"/>
    <cellStyle name="Currency 3 2 2 5 5 2" xfId="12457"/>
    <cellStyle name="Currency 3 2 2 5 6" xfId="8595"/>
    <cellStyle name="Currency 3 2 2 5 6 2" xfId="14387"/>
    <cellStyle name="Currency 3 2 2 5 7" xfId="10525"/>
    <cellStyle name="Currency 3 2 2 6" xfId="841"/>
    <cellStyle name="Currency 3 2 2 6 2" xfId="1837"/>
    <cellStyle name="Currency 3 2 2 6 2 2" xfId="3770"/>
    <cellStyle name="Currency 3 2 2 6 2 2 2" xfId="4438"/>
    <cellStyle name="Currency 3 2 2 6 2 3" xfId="4439"/>
    <cellStyle name="Currency 3 2 2 6 2 3 2" xfId="13582"/>
    <cellStyle name="Currency 3 2 2 6 2 4" xfId="9720"/>
    <cellStyle name="Currency 3 2 2 6 2 4 2" xfId="15512"/>
    <cellStyle name="Currency 3 2 2 6 2 5" xfId="11650"/>
    <cellStyle name="Currency 3 2 2 6 3" xfId="2806"/>
    <cellStyle name="Currency 3 2 2 6 3 2" xfId="4440"/>
    <cellStyle name="Currency 3 2 2 6 4" xfId="4441"/>
    <cellStyle name="Currency 3 2 2 6 4 2" xfId="12618"/>
    <cellStyle name="Currency 3 2 2 6 5" xfId="8756"/>
    <cellStyle name="Currency 3 2 2 6 5 2" xfId="14548"/>
    <cellStyle name="Currency 3 2 2 6 6" xfId="10686"/>
    <cellStyle name="Currency 3 2 2 7" xfId="1355"/>
    <cellStyle name="Currency 3 2 2 7 2" xfId="3288"/>
    <cellStyle name="Currency 3 2 2 7 2 2" xfId="4442"/>
    <cellStyle name="Currency 3 2 2 7 3" xfId="4443"/>
    <cellStyle name="Currency 3 2 2 7 3 2" xfId="13100"/>
    <cellStyle name="Currency 3 2 2 7 4" xfId="9238"/>
    <cellStyle name="Currency 3 2 2 7 4 2" xfId="15030"/>
    <cellStyle name="Currency 3 2 2 7 5" xfId="11168"/>
    <cellStyle name="Currency 3 2 2 8" xfId="2324"/>
    <cellStyle name="Currency 3 2 2 8 2" xfId="4444"/>
    <cellStyle name="Currency 3 2 2 9" xfId="4445"/>
    <cellStyle name="Currency 3 2 2 9 2" xfId="12136"/>
    <cellStyle name="Currency 3 2 3" xfId="321"/>
    <cellStyle name="Currency 3 2 3 10" xfId="10224"/>
    <cellStyle name="Currency 3 2 3 2" xfId="401"/>
    <cellStyle name="Currency 3 2 3 2 2" xfId="561"/>
    <cellStyle name="Currency 3 2 3 2 2 2" xfId="1109"/>
    <cellStyle name="Currency 3 2 3 2 2 2 2" xfId="2097"/>
    <cellStyle name="Currency 3 2 3 2 2 2 2 2" xfId="4030"/>
    <cellStyle name="Currency 3 2 3 2 2 2 2 2 2" xfId="4446"/>
    <cellStyle name="Currency 3 2 3 2 2 2 2 3" xfId="4447"/>
    <cellStyle name="Currency 3 2 3 2 2 2 2 3 2" xfId="13842"/>
    <cellStyle name="Currency 3 2 3 2 2 2 2 4" xfId="9980"/>
    <cellStyle name="Currency 3 2 3 2 2 2 2 4 2" xfId="15772"/>
    <cellStyle name="Currency 3 2 3 2 2 2 2 5" xfId="11910"/>
    <cellStyle name="Currency 3 2 3 2 2 2 3" xfId="3066"/>
    <cellStyle name="Currency 3 2 3 2 2 2 3 2" xfId="4448"/>
    <cellStyle name="Currency 3 2 3 2 2 2 4" xfId="4449"/>
    <cellStyle name="Currency 3 2 3 2 2 2 4 2" xfId="12878"/>
    <cellStyle name="Currency 3 2 3 2 2 2 5" xfId="9016"/>
    <cellStyle name="Currency 3 2 3 2 2 2 5 2" xfId="14808"/>
    <cellStyle name="Currency 3 2 3 2 2 2 6" xfId="10946"/>
    <cellStyle name="Currency 3 2 3 2 2 3" xfId="1615"/>
    <cellStyle name="Currency 3 2 3 2 2 3 2" xfId="3548"/>
    <cellStyle name="Currency 3 2 3 2 2 3 2 2" xfId="4450"/>
    <cellStyle name="Currency 3 2 3 2 2 3 3" xfId="4451"/>
    <cellStyle name="Currency 3 2 3 2 2 3 3 2" xfId="13360"/>
    <cellStyle name="Currency 3 2 3 2 2 3 4" xfId="9498"/>
    <cellStyle name="Currency 3 2 3 2 2 3 4 2" xfId="15290"/>
    <cellStyle name="Currency 3 2 3 2 2 3 5" xfId="11428"/>
    <cellStyle name="Currency 3 2 3 2 2 4" xfId="2584"/>
    <cellStyle name="Currency 3 2 3 2 2 4 2" xfId="4452"/>
    <cellStyle name="Currency 3 2 3 2 2 5" xfId="4453"/>
    <cellStyle name="Currency 3 2 3 2 2 5 2" xfId="12396"/>
    <cellStyle name="Currency 3 2 3 2 2 6" xfId="8534"/>
    <cellStyle name="Currency 3 2 3 2 2 6 2" xfId="14326"/>
    <cellStyle name="Currency 3 2 3 2 2 7" xfId="10464"/>
    <cellStyle name="Currency 3 2 3 2 3" xfId="723"/>
    <cellStyle name="Currency 3 2 3 2 3 2" xfId="1270"/>
    <cellStyle name="Currency 3 2 3 2 3 2 2" xfId="2257"/>
    <cellStyle name="Currency 3 2 3 2 3 2 2 2" xfId="4190"/>
    <cellStyle name="Currency 3 2 3 2 3 2 2 2 2" xfId="4454"/>
    <cellStyle name="Currency 3 2 3 2 3 2 2 3" xfId="4455"/>
    <cellStyle name="Currency 3 2 3 2 3 2 2 3 2" xfId="14002"/>
    <cellStyle name="Currency 3 2 3 2 3 2 2 4" xfId="10140"/>
    <cellStyle name="Currency 3 2 3 2 3 2 2 4 2" xfId="15932"/>
    <cellStyle name="Currency 3 2 3 2 3 2 2 5" xfId="12070"/>
    <cellStyle name="Currency 3 2 3 2 3 2 3" xfId="3227"/>
    <cellStyle name="Currency 3 2 3 2 3 2 3 2" xfId="4456"/>
    <cellStyle name="Currency 3 2 3 2 3 2 4" xfId="4457"/>
    <cellStyle name="Currency 3 2 3 2 3 2 4 2" xfId="13039"/>
    <cellStyle name="Currency 3 2 3 2 3 2 5" xfId="9177"/>
    <cellStyle name="Currency 3 2 3 2 3 2 5 2" xfId="14969"/>
    <cellStyle name="Currency 3 2 3 2 3 2 6" xfId="11107"/>
    <cellStyle name="Currency 3 2 3 2 3 3" xfId="1776"/>
    <cellStyle name="Currency 3 2 3 2 3 3 2" xfId="3709"/>
    <cellStyle name="Currency 3 2 3 2 3 3 2 2" xfId="4458"/>
    <cellStyle name="Currency 3 2 3 2 3 3 3" xfId="4459"/>
    <cellStyle name="Currency 3 2 3 2 3 3 3 2" xfId="13521"/>
    <cellStyle name="Currency 3 2 3 2 3 3 4" xfId="9659"/>
    <cellStyle name="Currency 3 2 3 2 3 3 4 2" xfId="15451"/>
    <cellStyle name="Currency 3 2 3 2 3 3 5" xfId="11589"/>
    <cellStyle name="Currency 3 2 3 2 3 4" xfId="2745"/>
    <cellStyle name="Currency 3 2 3 2 3 4 2" xfId="4460"/>
    <cellStyle name="Currency 3 2 3 2 3 5" xfId="4461"/>
    <cellStyle name="Currency 3 2 3 2 3 5 2" xfId="12557"/>
    <cellStyle name="Currency 3 2 3 2 3 6" xfId="8695"/>
    <cellStyle name="Currency 3 2 3 2 3 6 2" xfId="14487"/>
    <cellStyle name="Currency 3 2 3 2 3 7" xfId="10625"/>
    <cellStyle name="Currency 3 2 3 2 4" xfId="949"/>
    <cellStyle name="Currency 3 2 3 2 4 2" xfId="1937"/>
    <cellStyle name="Currency 3 2 3 2 4 2 2" xfId="3870"/>
    <cellStyle name="Currency 3 2 3 2 4 2 2 2" xfId="4462"/>
    <cellStyle name="Currency 3 2 3 2 4 2 3" xfId="4463"/>
    <cellStyle name="Currency 3 2 3 2 4 2 3 2" xfId="13682"/>
    <cellStyle name="Currency 3 2 3 2 4 2 4" xfId="9820"/>
    <cellStyle name="Currency 3 2 3 2 4 2 4 2" xfId="15612"/>
    <cellStyle name="Currency 3 2 3 2 4 2 5" xfId="11750"/>
    <cellStyle name="Currency 3 2 3 2 4 3" xfId="2906"/>
    <cellStyle name="Currency 3 2 3 2 4 3 2" xfId="4464"/>
    <cellStyle name="Currency 3 2 3 2 4 4" xfId="4465"/>
    <cellStyle name="Currency 3 2 3 2 4 4 2" xfId="12718"/>
    <cellStyle name="Currency 3 2 3 2 4 5" xfId="8856"/>
    <cellStyle name="Currency 3 2 3 2 4 5 2" xfId="14648"/>
    <cellStyle name="Currency 3 2 3 2 4 6" xfId="10786"/>
    <cellStyle name="Currency 3 2 3 2 5" xfId="1455"/>
    <cellStyle name="Currency 3 2 3 2 5 2" xfId="3388"/>
    <cellStyle name="Currency 3 2 3 2 5 2 2" xfId="4466"/>
    <cellStyle name="Currency 3 2 3 2 5 3" xfId="4467"/>
    <cellStyle name="Currency 3 2 3 2 5 3 2" xfId="13200"/>
    <cellStyle name="Currency 3 2 3 2 5 4" xfId="9338"/>
    <cellStyle name="Currency 3 2 3 2 5 4 2" xfId="15130"/>
    <cellStyle name="Currency 3 2 3 2 5 5" xfId="11268"/>
    <cellStyle name="Currency 3 2 3 2 6" xfId="2424"/>
    <cellStyle name="Currency 3 2 3 2 6 2" xfId="4468"/>
    <cellStyle name="Currency 3 2 3 2 7" xfId="4469"/>
    <cellStyle name="Currency 3 2 3 2 7 2" xfId="12236"/>
    <cellStyle name="Currency 3 2 3 2 8" xfId="8374"/>
    <cellStyle name="Currency 3 2 3 2 8 2" xfId="14166"/>
    <cellStyle name="Currency 3 2 3 2 9" xfId="10304"/>
    <cellStyle name="Currency 3 2 3 3" xfId="481"/>
    <cellStyle name="Currency 3 2 3 3 2" xfId="1029"/>
    <cellStyle name="Currency 3 2 3 3 2 2" xfId="2017"/>
    <cellStyle name="Currency 3 2 3 3 2 2 2" xfId="3950"/>
    <cellStyle name="Currency 3 2 3 3 2 2 2 2" xfId="4470"/>
    <cellStyle name="Currency 3 2 3 3 2 2 3" xfId="4471"/>
    <cellStyle name="Currency 3 2 3 3 2 2 3 2" xfId="13762"/>
    <cellStyle name="Currency 3 2 3 3 2 2 4" xfId="9900"/>
    <cellStyle name="Currency 3 2 3 3 2 2 4 2" xfId="15692"/>
    <cellStyle name="Currency 3 2 3 3 2 2 5" xfId="11830"/>
    <cellStyle name="Currency 3 2 3 3 2 3" xfId="2986"/>
    <cellStyle name="Currency 3 2 3 3 2 3 2" xfId="4472"/>
    <cellStyle name="Currency 3 2 3 3 2 4" xfId="4473"/>
    <cellStyle name="Currency 3 2 3 3 2 4 2" xfId="12798"/>
    <cellStyle name="Currency 3 2 3 3 2 5" xfId="8936"/>
    <cellStyle name="Currency 3 2 3 3 2 5 2" xfId="14728"/>
    <cellStyle name="Currency 3 2 3 3 2 6" xfId="10866"/>
    <cellStyle name="Currency 3 2 3 3 3" xfId="1535"/>
    <cellStyle name="Currency 3 2 3 3 3 2" xfId="3468"/>
    <cellStyle name="Currency 3 2 3 3 3 2 2" xfId="4474"/>
    <cellStyle name="Currency 3 2 3 3 3 3" xfId="4475"/>
    <cellStyle name="Currency 3 2 3 3 3 3 2" xfId="13280"/>
    <cellStyle name="Currency 3 2 3 3 3 4" xfId="9418"/>
    <cellStyle name="Currency 3 2 3 3 3 4 2" xfId="15210"/>
    <cellStyle name="Currency 3 2 3 3 3 5" xfId="11348"/>
    <cellStyle name="Currency 3 2 3 3 4" xfId="2504"/>
    <cellStyle name="Currency 3 2 3 3 4 2" xfId="4476"/>
    <cellStyle name="Currency 3 2 3 3 5" xfId="4477"/>
    <cellStyle name="Currency 3 2 3 3 5 2" xfId="12316"/>
    <cellStyle name="Currency 3 2 3 3 6" xfId="8454"/>
    <cellStyle name="Currency 3 2 3 3 6 2" xfId="14246"/>
    <cellStyle name="Currency 3 2 3 3 7" xfId="10384"/>
    <cellStyle name="Currency 3 2 3 4" xfId="643"/>
    <cellStyle name="Currency 3 2 3 4 2" xfId="1190"/>
    <cellStyle name="Currency 3 2 3 4 2 2" xfId="2177"/>
    <cellStyle name="Currency 3 2 3 4 2 2 2" xfId="4110"/>
    <cellStyle name="Currency 3 2 3 4 2 2 2 2" xfId="4478"/>
    <cellStyle name="Currency 3 2 3 4 2 2 3" xfId="4479"/>
    <cellStyle name="Currency 3 2 3 4 2 2 3 2" xfId="13922"/>
    <cellStyle name="Currency 3 2 3 4 2 2 4" xfId="10060"/>
    <cellStyle name="Currency 3 2 3 4 2 2 4 2" xfId="15852"/>
    <cellStyle name="Currency 3 2 3 4 2 2 5" xfId="11990"/>
    <cellStyle name="Currency 3 2 3 4 2 3" xfId="3147"/>
    <cellStyle name="Currency 3 2 3 4 2 3 2" xfId="4480"/>
    <cellStyle name="Currency 3 2 3 4 2 4" xfId="4481"/>
    <cellStyle name="Currency 3 2 3 4 2 4 2" xfId="12959"/>
    <cellStyle name="Currency 3 2 3 4 2 5" xfId="9097"/>
    <cellStyle name="Currency 3 2 3 4 2 5 2" xfId="14889"/>
    <cellStyle name="Currency 3 2 3 4 2 6" xfId="11027"/>
    <cellStyle name="Currency 3 2 3 4 3" xfId="1696"/>
    <cellStyle name="Currency 3 2 3 4 3 2" xfId="3629"/>
    <cellStyle name="Currency 3 2 3 4 3 2 2" xfId="4482"/>
    <cellStyle name="Currency 3 2 3 4 3 3" xfId="4483"/>
    <cellStyle name="Currency 3 2 3 4 3 3 2" xfId="13441"/>
    <cellStyle name="Currency 3 2 3 4 3 4" xfId="9579"/>
    <cellStyle name="Currency 3 2 3 4 3 4 2" xfId="15371"/>
    <cellStyle name="Currency 3 2 3 4 3 5" xfId="11509"/>
    <cellStyle name="Currency 3 2 3 4 4" xfId="2665"/>
    <cellStyle name="Currency 3 2 3 4 4 2" xfId="4484"/>
    <cellStyle name="Currency 3 2 3 4 5" xfId="4485"/>
    <cellStyle name="Currency 3 2 3 4 5 2" xfId="12477"/>
    <cellStyle name="Currency 3 2 3 4 6" xfId="8615"/>
    <cellStyle name="Currency 3 2 3 4 6 2" xfId="14407"/>
    <cellStyle name="Currency 3 2 3 4 7" xfId="10545"/>
    <cellStyle name="Currency 3 2 3 5" xfId="869"/>
    <cellStyle name="Currency 3 2 3 5 2" xfId="1857"/>
    <cellStyle name="Currency 3 2 3 5 2 2" xfId="3790"/>
    <cellStyle name="Currency 3 2 3 5 2 2 2" xfId="4486"/>
    <cellStyle name="Currency 3 2 3 5 2 3" xfId="4487"/>
    <cellStyle name="Currency 3 2 3 5 2 3 2" xfId="13602"/>
    <cellStyle name="Currency 3 2 3 5 2 4" xfId="9740"/>
    <cellStyle name="Currency 3 2 3 5 2 4 2" xfId="15532"/>
    <cellStyle name="Currency 3 2 3 5 2 5" xfId="11670"/>
    <cellStyle name="Currency 3 2 3 5 3" xfId="2826"/>
    <cellStyle name="Currency 3 2 3 5 3 2" xfId="4488"/>
    <cellStyle name="Currency 3 2 3 5 4" xfId="4489"/>
    <cellStyle name="Currency 3 2 3 5 4 2" xfId="12638"/>
    <cellStyle name="Currency 3 2 3 5 5" xfId="8776"/>
    <cellStyle name="Currency 3 2 3 5 5 2" xfId="14568"/>
    <cellStyle name="Currency 3 2 3 5 6" xfId="10706"/>
    <cellStyle name="Currency 3 2 3 6" xfId="1375"/>
    <cellStyle name="Currency 3 2 3 6 2" xfId="3308"/>
    <cellStyle name="Currency 3 2 3 6 2 2" xfId="4490"/>
    <cellStyle name="Currency 3 2 3 6 3" xfId="4491"/>
    <cellStyle name="Currency 3 2 3 6 3 2" xfId="13120"/>
    <cellStyle name="Currency 3 2 3 6 4" xfId="9258"/>
    <cellStyle name="Currency 3 2 3 6 4 2" xfId="15050"/>
    <cellStyle name="Currency 3 2 3 6 5" xfId="11188"/>
    <cellStyle name="Currency 3 2 3 7" xfId="2344"/>
    <cellStyle name="Currency 3 2 3 7 2" xfId="4492"/>
    <cellStyle name="Currency 3 2 3 8" xfId="4493"/>
    <cellStyle name="Currency 3 2 3 8 2" xfId="12156"/>
    <cellStyle name="Currency 3 2 3 9" xfId="8294"/>
    <cellStyle name="Currency 3 2 3 9 2" xfId="14086"/>
    <cellStyle name="Currency 3 2 4" xfId="361"/>
    <cellStyle name="Currency 3 2 4 2" xfId="521"/>
    <cellStyle name="Currency 3 2 4 2 2" xfId="1069"/>
    <cellStyle name="Currency 3 2 4 2 2 2" xfId="2057"/>
    <cellStyle name="Currency 3 2 4 2 2 2 2" xfId="3990"/>
    <cellStyle name="Currency 3 2 4 2 2 2 2 2" xfId="4494"/>
    <cellStyle name="Currency 3 2 4 2 2 2 3" xfId="4495"/>
    <cellStyle name="Currency 3 2 4 2 2 2 3 2" xfId="13802"/>
    <cellStyle name="Currency 3 2 4 2 2 2 4" xfId="9940"/>
    <cellStyle name="Currency 3 2 4 2 2 2 4 2" xfId="15732"/>
    <cellStyle name="Currency 3 2 4 2 2 2 5" xfId="11870"/>
    <cellStyle name="Currency 3 2 4 2 2 3" xfId="3026"/>
    <cellStyle name="Currency 3 2 4 2 2 3 2" xfId="4496"/>
    <cellStyle name="Currency 3 2 4 2 2 4" xfId="4497"/>
    <cellStyle name="Currency 3 2 4 2 2 4 2" xfId="12838"/>
    <cellStyle name="Currency 3 2 4 2 2 5" xfId="8976"/>
    <cellStyle name="Currency 3 2 4 2 2 5 2" xfId="14768"/>
    <cellStyle name="Currency 3 2 4 2 2 6" xfId="10906"/>
    <cellStyle name="Currency 3 2 4 2 3" xfId="1575"/>
    <cellStyle name="Currency 3 2 4 2 3 2" xfId="3508"/>
    <cellStyle name="Currency 3 2 4 2 3 2 2" xfId="4498"/>
    <cellStyle name="Currency 3 2 4 2 3 3" xfId="4499"/>
    <cellStyle name="Currency 3 2 4 2 3 3 2" xfId="13320"/>
    <cellStyle name="Currency 3 2 4 2 3 4" xfId="9458"/>
    <cellStyle name="Currency 3 2 4 2 3 4 2" xfId="15250"/>
    <cellStyle name="Currency 3 2 4 2 3 5" xfId="11388"/>
    <cellStyle name="Currency 3 2 4 2 4" xfId="2544"/>
    <cellStyle name="Currency 3 2 4 2 4 2" xfId="4500"/>
    <cellStyle name="Currency 3 2 4 2 5" xfId="4501"/>
    <cellStyle name="Currency 3 2 4 2 5 2" xfId="12356"/>
    <cellStyle name="Currency 3 2 4 2 6" xfId="8494"/>
    <cellStyle name="Currency 3 2 4 2 6 2" xfId="14286"/>
    <cellStyle name="Currency 3 2 4 2 7" xfId="10424"/>
    <cellStyle name="Currency 3 2 4 3" xfId="683"/>
    <cellStyle name="Currency 3 2 4 3 2" xfId="1230"/>
    <cellStyle name="Currency 3 2 4 3 2 2" xfId="2217"/>
    <cellStyle name="Currency 3 2 4 3 2 2 2" xfId="4150"/>
    <cellStyle name="Currency 3 2 4 3 2 2 2 2" xfId="4502"/>
    <cellStyle name="Currency 3 2 4 3 2 2 3" xfId="4503"/>
    <cellStyle name="Currency 3 2 4 3 2 2 3 2" xfId="13962"/>
    <cellStyle name="Currency 3 2 4 3 2 2 4" xfId="10100"/>
    <cellStyle name="Currency 3 2 4 3 2 2 4 2" xfId="15892"/>
    <cellStyle name="Currency 3 2 4 3 2 2 5" xfId="12030"/>
    <cellStyle name="Currency 3 2 4 3 2 3" xfId="3187"/>
    <cellStyle name="Currency 3 2 4 3 2 3 2" xfId="4504"/>
    <cellStyle name="Currency 3 2 4 3 2 4" xfId="4505"/>
    <cellStyle name="Currency 3 2 4 3 2 4 2" xfId="12999"/>
    <cellStyle name="Currency 3 2 4 3 2 5" xfId="9137"/>
    <cellStyle name="Currency 3 2 4 3 2 5 2" xfId="14929"/>
    <cellStyle name="Currency 3 2 4 3 2 6" xfId="11067"/>
    <cellStyle name="Currency 3 2 4 3 3" xfId="1736"/>
    <cellStyle name="Currency 3 2 4 3 3 2" xfId="3669"/>
    <cellStyle name="Currency 3 2 4 3 3 2 2" xfId="4506"/>
    <cellStyle name="Currency 3 2 4 3 3 3" xfId="4507"/>
    <cellStyle name="Currency 3 2 4 3 3 3 2" xfId="13481"/>
    <cellStyle name="Currency 3 2 4 3 3 4" xfId="9619"/>
    <cellStyle name="Currency 3 2 4 3 3 4 2" xfId="15411"/>
    <cellStyle name="Currency 3 2 4 3 3 5" xfId="11549"/>
    <cellStyle name="Currency 3 2 4 3 4" xfId="2705"/>
    <cellStyle name="Currency 3 2 4 3 4 2" xfId="4508"/>
    <cellStyle name="Currency 3 2 4 3 5" xfId="4509"/>
    <cellStyle name="Currency 3 2 4 3 5 2" xfId="12517"/>
    <cellStyle name="Currency 3 2 4 3 6" xfId="8655"/>
    <cellStyle name="Currency 3 2 4 3 6 2" xfId="14447"/>
    <cellStyle name="Currency 3 2 4 3 7" xfId="10585"/>
    <cellStyle name="Currency 3 2 4 4" xfId="909"/>
    <cellStyle name="Currency 3 2 4 4 2" xfId="1897"/>
    <cellStyle name="Currency 3 2 4 4 2 2" xfId="3830"/>
    <cellStyle name="Currency 3 2 4 4 2 2 2" xfId="4510"/>
    <cellStyle name="Currency 3 2 4 4 2 3" xfId="4511"/>
    <cellStyle name="Currency 3 2 4 4 2 3 2" xfId="13642"/>
    <cellStyle name="Currency 3 2 4 4 2 4" xfId="9780"/>
    <cellStyle name="Currency 3 2 4 4 2 4 2" xfId="15572"/>
    <cellStyle name="Currency 3 2 4 4 2 5" xfId="11710"/>
    <cellStyle name="Currency 3 2 4 4 3" xfId="2866"/>
    <cellStyle name="Currency 3 2 4 4 3 2" xfId="4512"/>
    <cellStyle name="Currency 3 2 4 4 4" xfId="4513"/>
    <cellStyle name="Currency 3 2 4 4 4 2" xfId="12678"/>
    <cellStyle name="Currency 3 2 4 4 5" xfId="8816"/>
    <cellStyle name="Currency 3 2 4 4 5 2" xfId="14608"/>
    <cellStyle name="Currency 3 2 4 4 6" xfId="10746"/>
    <cellStyle name="Currency 3 2 4 5" xfId="1415"/>
    <cellStyle name="Currency 3 2 4 5 2" xfId="3348"/>
    <cellStyle name="Currency 3 2 4 5 2 2" xfId="4514"/>
    <cellStyle name="Currency 3 2 4 5 3" xfId="4515"/>
    <cellStyle name="Currency 3 2 4 5 3 2" xfId="13160"/>
    <cellStyle name="Currency 3 2 4 5 4" xfId="9298"/>
    <cellStyle name="Currency 3 2 4 5 4 2" xfId="15090"/>
    <cellStyle name="Currency 3 2 4 5 5" xfId="11228"/>
    <cellStyle name="Currency 3 2 4 6" xfId="2384"/>
    <cellStyle name="Currency 3 2 4 6 2" xfId="4516"/>
    <cellStyle name="Currency 3 2 4 7" xfId="4517"/>
    <cellStyle name="Currency 3 2 4 7 2" xfId="12196"/>
    <cellStyle name="Currency 3 2 4 8" xfId="8334"/>
    <cellStyle name="Currency 3 2 4 8 2" xfId="14126"/>
    <cellStyle name="Currency 3 2 4 9" xfId="10264"/>
    <cellStyle name="Currency 3 2 5" xfId="441"/>
    <cellStyle name="Currency 3 2 5 2" xfId="989"/>
    <cellStyle name="Currency 3 2 5 2 2" xfId="1977"/>
    <cellStyle name="Currency 3 2 5 2 2 2" xfId="3910"/>
    <cellStyle name="Currency 3 2 5 2 2 2 2" xfId="4518"/>
    <cellStyle name="Currency 3 2 5 2 2 3" xfId="4519"/>
    <cellStyle name="Currency 3 2 5 2 2 3 2" xfId="13722"/>
    <cellStyle name="Currency 3 2 5 2 2 4" xfId="9860"/>
    <cellStyle name="Currency 3 2 5 2 2 4 2" xfId="15652"/>
    <cellStyle name="Currency 3 2 5 2 2 5" xfId="11790"/>
    <cellStyle name="Currency 3 2 5 2 3" xfId="2946"/>
    <cellStyle name="Currency 3 2 5 2 3 2" xfId="4520"/>
    <cellStyle name="Currency 3 2 5 2 4" xfId="4521"/>
    <cellStyle name="Currency 3 2 5 2 4 2" xfId="12758"/>
    <cellStyle name="Currency 3 2 5 2 5" xfId="8896"/>
    <cellStyle name="Currency 3 2 5 2 5 2" xfId="14688"/>
    <cellStyle name="Currency 3 2 5 2 6" xfId="10826"/>
    <cellStyle name="Currency 3 2 5 3" xfId="1495"/>
    <cellStyle name="Currency 3 2 5 3 2" xfId="3428"/>
    <cellStyle name="Currency 3 2 5 3 2 2" xfId="4522"/>
    <cellStyle name="Currency 3 2 5 3 3" xfId="4523"/>
    <cellStyle name="Currency 3 2 5 3 3 2" xfId="13240"/>
    <cellStyle name="Currency 3 2 5 3 4" xfId="9378"/>
    <cellStyle name="Currency 3 2 5 3 4 2" xfId="15170"/>
    <cellStyle name="Currency 3 2 5 3 5" xfId="11308"/>
    <cellStyle name="Currency 3 2 5 4" xfId="2464"/>
    <cellStyle name="Currency 3 2 5 4 2" xfId="4524"/>
    <cellStyle name="Currency 3 2 5 5" xfId="4525"/>
    <cellStyle name="Currency 3 2 5 5 2" xfId="12276"/>
    <cellStyle name="Currency 3 2 5 6" xfId="8414"/>
    <cellStyle name="Currency 3 2 5 6 2" xfId="14206"/>
    <cellStyle name="Currency 3 2 5 7" xfId="10344"/>
    <cellStyle name="Currency 3 2 6" xfId="603"/>
    <cellStyle name="Currency 3 2 6 2" xfId="1150"/>
    <cellStyle name="Currency 3 2 6 2 2" xfId="2137"/>
    <cellStyle name="Currency 3 2 6 2 2 2" xfId="4070"/>
    <cellStyle name="Currency 3 2 6 2 2 2 2" xfId="4526"/>
    <cellStyle name="Currency 3 2 6 2 2 3" xfId="4527"/>
    <cellStyle name="Currency 3 2 6 2 2 3 2" xfId="13882"/>
    <cellStyle name="Currency 3 2 6 2 2 4" xfId="10020"/>
    <cellStyle name="Currency 3 2 6 2 2 4 2" xfId="15812"/>
    <cellStyle name="Currency 3 2 6 2 2 5" xfId="11950"/>
    <cellStyle name="Currency 3 2 6 2 3" xfId="3107"/>
    <cellStyle name="Currency 3 2 6 2 3 2" xfId="4528"/>
    <cellStyle name="Currency 3 2 6 2 4" xfId="4529"/>
    <cellStyle name="Currency 3 2 6 2 4 2" xfId="12919"/>
    <cellStyle name="Currency 3 2 6 2 5" xfId="9057"/>
    <cellStyle name="Currency 3 2 6 2 5 2" xfId="14849"/>
    <cellStyle name="Currency 3 2 6 2 6" xfId="10987"/>
    <cellStyle name="Currency 3 2 6 3" xfId="1656"/>
    <cellStyle name="Currency 3 2 6 3 2" xfId="3589"/>
    <cellStyle name="Currency 3 2 6 3 2 2" xfId="4530"/>
    <cellStyle name="Currency 3 2 6 3 3" xfId="4531"/>
    <cellStyle name="Currency 3 2 6 3 3 2" xfId="13401"/>
    <cellStyle name="Currency 3 2 6 3 4" xfId="9539"/>
    <cellStyle name="Currency 3 2 6 3 4 2" xfId="15331"/>
    <cellStyle name="Currency 3 2 6 3 5" xfId="11469"/>
    <cellStyle name="Currency 3 2 6 4" xfId="2625"/>
    <cellStyle name="Currency 3 2 6 4 2" xfId="4532"/>
    <cellStyle name="Currency 3 2 6 5" xfId="4533"/>
    <cellStyle name="Currency 3 2 6 5 2" xfId="12437"/>
    <cellStyle name="Currency 3 2 6 6" xfId="8575"/>
    <cellStyle name="Currency 3 2 6 6 2" xfId="14367"/>
    <cellStyle name="Currency 3 2 6 7" xfId="10505"/>
    <cellStyle name="Currency 3 2 7" xfId="818"/>
    <cellStyle name="Currency 3 2 7 2" xfId="1817"/>
    <cellStyle name="Currency 3 2 7 2 2" xfId="3750"/>
    <cellStyle name="Currency 3 2 7 2 2 2" xfId="4534"/>
    <cellStyle name="Currency 3 2 7 2 3" xfId="4535"/>
    <cellStyle name="Currency 3 2 7 2 3 2" xfId="13562"/>
    <cellStyle name="Currency 3 2 7 2 4" xfId="9700"/>
    <cellStyle name="Currency 3 2 7 2 4 2" xfId="15492"/>
    <cellStyle name="Currency 3 2 7 2 5" xfId="11630"/>
    <cellStyle name="Currency 3 2 7 3" xfId="2786"/>
    <cellStyle name="Currency 3 2 7 3 2" xfId="4536"/>
    <cellStyle name="Currency 3 2 7 4" xfId="4537"/>
    <cellStyle name="Currency 3 2 7 4 2" xfId="12598"/>
    <cellStyle name="Currency 3 2 7 5" xfId="8736"/>
    <cellStyle name="Currency 3 2 7 5 2" xfId="14528"/>
    <cellStyle name="Currency 3 2 7 6" xfId="10666"/>
    <cellStyle name="Currency 3 2 8" xfId="1335"/>
    <cellStyle name="Currency 3 2 8 2" xfId="3268"/>
    <cellStyle name="Currency 3 2 8 2 2" xfId="4538"/>
    <cellStyle name="Currency 3 2 8 3" xfId="4539"/>
    <cellStyle name="Currency 3 2 8 3 2" xfId="13080"/>
    <cellStyle name="Currency 3 2 8 4" xfId="9218"/>
    <cellStyle name="Currency 3 2 8 4 2" xfId="15010"/>
    <cellStyle name="Currency 3 2 8 5" xfId="11148"/>
    <cellStyle name="Currency 3 2 9" xfId="2304"/>
    <cellStyle name="Currency 3 2 9 2" xfId="4540"/>
    <cellStyle name="Currency 3 3" xfId="246"/>
    <cellStyle name="Currency 3 3 10" xfId="8264"/>
    <cellStyle name="Currency 3 3 10 2" xfId="14056"/>
    <cellStyle name="Currency 3 3 11" xfId="10194"/>
    <cellStyle name="Currency 3 3 2" xfId="331"/>
    <cellStyle name="Currency 3 3 2 10" xfId="10234"/>
    <cellStyle name="Currency 3 3 2 2" xfId="411"/>
    <cellStyle name="Currency 3 3 2 2 2" xfId="571"/>
    <cellStyle name="Currency 3 3 2 2 2 2" xfId="1119"/>
    <cellStyle name="Currency 3 3 2 2 2 2 2" xfId="2107"/>
    <cellStyle name="Currency 3 3 2 2 2 2 2 2" xfId="4040"/>
    <cellStyle name="Currency 3 3 2 2 2 2 2 2 2" xfId="4541"/>
    <cellStyle name="Currency 3 3 2 2 2 2 2 3" xfId="4542"/>
    <cellStyle name="Currency 3 3 2 2 2 2 2 3 2" xfId="13852"/>
    <cellStyle name="Currency 3 3 2 2 2 2 2 4" xfId="9990"/>
    <cellStyle name="Currency 3 3 2 2 2 2 2 4 2" xfId="15782"/>
    <cellStyle name="Currency 3 3 2 2 2 2 2 5" xfId="11920"/>
    <cellStyle name="Currency 3 3 2 2 2 2 3" xfId="3076"/>
    <cellStyle name="Currency 3 3 2 2 2 2 3 2" xfId="4543"/>
    <cellStyle name="Currency 3 3 2 2 2 2 4" xfId="4544"/>
    <cellStyle name="Currency 3 3 2 2 2 2 4 2" xfId="12888"/>
    <cellStyle name="Currency 3 3 2 2 2 2 5" xfId="9026"/>
    <cellStyle name="Currency 3 3 2 2 2 2 5 2" xfId="14818"/>
    <cellStyle name="Currency 3 3 2 2 2 2 6" xfId="10956"/>
    <cellStyle name="Currency 3 3 2 2 2 3" xfId="1625"/>
    <cellStyle name="Currency 3 3 2 2 2 3 2" xfId="3558"/>
    <cellStyle name="Currency 3 3 2 2 2 3 2 2" xfId="4545"/>
    <cellStyle name="Currency 3 3 2 2 2 3 3" xfId="4546"/>
    <cellStyle name="Currency 3 3 2 2 2 3 3 2" xfId="13370"/>
    <cellStyle name="Currency 3 3 2 2 2 3 4" xfId="9508"/>
    <cellStyle name="Currency 3 3 2 2 2 3 4 2" xfId="15300"/>
    <cellStyle name="Currency 3 3 2 2 2 3 5" xfId="11438"/>
    <cellStyle name="Currency 3 3 2 2 2 4" xfId="2594"/>
    <cellStyle name="Currency 3 3 2 2 2 4 2" xfId="4547"/>
    <cellStyle name="Currency 3 3 2 2 2 5" xfId="4548"/>
    <cellStyle name="Currency 3 3 2 2 2 5 2" xfId="12406"/>
    <cellStyle name="Currency 3 3 2 2 2 6" xfId="8544"/>
    <cellStyle name="Currency 3 3 2 2 2 6 2" xfId="14336"/>
    <cellStyle name="Currency 3 3 2 2 2 7" xfId="10474"/>
    <cellStyle name="Currency 3 3 2 2 3" xfId="733"/>
    <cellStyle name="Currency 3 3 2 2 3 2" xfId="1280"/>
    <cellStyle name="Currency 3 3 2 2 3 2 2" xfId="2267"/>
    <cellStyle name="Currency 3 3 2 2 3 2 2 2" xfId="4200"/>
    <cellStyle name="Currency 3 3 2 2 3 2 2 2 2" xfId="4549"/>
    <cellStyle name="Currency 3 3 2 2 3 2 2 3" xfId="4550"/>
    <cellStyle name="Currency 3 3 2 2 3 2 2 3 2" xfId="14012"/>
    <cellStyle name="Currency 3 3 2 2 3 2 2 4" xfId="10150"/>
    <cellStyle name="Currency 3 3 2 2 3 2 2 4 2" xfId="15942"/>
    <cellStyle name="Currency 3 3 2 2 3 2 2 5" xfId="12080"/>
    <cellStyle name="Currency 3 3 2 2 3 2 3" xfId="3237"/>
    <cellStyle name="Currency 3 3 2 2 3 2 3 2" xfId="4551"/>
    <cellStyle name="Currency 3 3 2 2 3 2 4" xfId="4552"/>
    <cellStyle name="Currency 3 3 2 2 3 2 4 2" xfId="13049"/>
    <cellStyle name="Currency 3 3 2 2 3 2 5" xfId="9187"/>
    <cellStyle name="Currency 3 3 2 2 3 2 5 2" xfId="14979"/>
    <cellStyle name="Currency 3 3 2 2 3 2 6" xfId="11117"/>
    <cellStyle name="Currency 3 3 2 2 3 3" xfId="1786"/>
    <cellStyle name="Currency 3 3 2 2 3 3 2" xfId="3719"/>
    <cellStyle name="Currency 3 3 2 2 3 3 2 2" xfId="4553"/>
    <cellStyle name="Currency 3 3 2 2 3 3 3" xfId="4554"/>
    <cellStyle name="Currency 3 3 2 2 3 3 3 2" xfId="13531"/>
    <cellStyle name="Currency 3 3 2 2 3 3 4" xfId="9669"/>
    <cellStyle name="Currency 3 3 2 2 3 3 4 2" xfId="15461"/>
    <cellStyle name="Currency 3 3 2 2 3 3 5" xfId="11599"/>
    <cellStyle name="Currency 3 3 2 2 3 4" xfId="2755"/>
    <cellStyle name="Currency 3 3 2 2 3 4 2" xfId="4555"/>
    <cellStyle name="Currency 3 3 2 2 3 5" xfId="4556"/>
    <cellStyle name="Currency 3 3 2 2 3 5 2" xfId="12567"/>
    <cellStyle name="Currency 3 3 2 2 3 6" xfId="8705"/>
    <cellStyle name="Currency 3 3 2 2 3 6 2" xfId="14497"/>
    <cellStyle name="Currency 3 3 2 2 3 7" xfId="10635"/>
    <cellStyle name="Currency 3 3 2 2 4" xfId="959"/>
    <cellStyle name="Currency 3 3 2 2 4 2" xfId="1947"/>
    <cellStyle name="Currency 3 3 2 2 4 2 2" xfId="3880"/>
    <cellStyle name="Currency 3 3 2 2 4 2 2 2" xfId="4557"/>
    <cellStyle name="Currency 3 3 2 2 4 2 3" xfId="4558"/>
    <cellStyle name="Currency 3 3 2 2 4 2 3 2" xfId="13692"/>
    <cellStyle name="Currency 3 3 2 2 4 2 4" xfId="9830"/>
    <cellStyle name="Currency 3 3 2 2 4 2 4 2" xfId="15622"/>
    <cellStyle name="Currency 3 3 2 2 4 2 5" xfId="11760"/>
    <cellStyle name="Currency 3 3 2 2 4 3" xfId="2916"/>
    <cellStyle name="Currency 3 3 2 2 4 3 2" xfId="4559"/>
    <cellStyle name="Currency 3 3 2 2 4 4" xfId="4560"/>
    <cellStyle name="Currency 3 3 2 2 4 4 2" xfId="12728"/>
    <cellStyle name="Currency 3 3 2 2 4 5" xfId="8866"/>
    <cellStyle name="Currency 3 3 2 2 4 5 2" xfId="14658"/>
    <cellStyle name="Currency 3 3 2 2 4 6" xfId="10796"/>
    <cellStyle name="Currency 3 3 2 2 5" xfId="1465"/>
    <cellStyle name="Currency 3 3 2 2 5 2" xfId="3398"/>
    <cellStyle name="Currency 3 3 2 2 5 2 2" xfId="4561"/>
    <cellStyle name="Currency 3 3 2 2 5 3" xfId="4562"/>
    <cellStyle name="Currency 3 3 2 2 5 3 2" xfId="13210"/>
    <cellStyle name="Currency 3 3 2 2 5 4" xfId="9348"/>
    <cellStyle name="Currency 3 3 2 2 5 4 2" xfId="15140"/>
    <cellStyle name="Currency 3 3 2 2 5 5" xfId="11278"/>
    <cellStyle name="Currency 3 3 2 2 6" xfId="2434"/>
    <cellStyle name="Currency 3 3 2 2 6 2" xfId="4563"/>
    <cellStyle name="Currency 3 3 2 2 7" xfId="4564"/>
    <cellStyle name="Currency 3 3 2 2 7 2" xfId="12246"/>
    <cellStyle name="Currency 3 3 2 2 8" xfId="8384"/>
    <cellStyle name="Currency 3 3 2 2 8 2" xfId="14176"/>
    <cellStyle name="Currency 3 3 2 2 9" xfId="10314"/>
    <cellStyle name="Currency 3 3 2 3" xfId="491"/>
    <cellStyle name="Currency 3 3 2 3 2" xfId="1039"/>
    <cellStyle name="Currency 3 3 2 3 2 2" xfId="2027"/>
    <cellStyle name="Currency 3 3 2 3 2 2 2" xfId="3960"/>
    <cellStyle name="Currency 3 3 2 3 2 2 2 2" xfId="4565"/>
    <cellStyle name="Currency 3 3 2 3 2 2 3" xfId="4566"/>
    <cellStyle name="Currency 3 3 2 3 2 2 3 2" xfId="13772"/>
    <cellStyle name="Currency 3 3 2 3 2 2 4" xfId="9910"/>
    <cellStyle name="Currency 3 3 2 3 2 2 4 2" xfId="15702"/>
    <cellStyle name="Currency 3 3 2 3 2 2 5" xfId="11840"/>
    <cellStyle name="Currency 3 3 2 3 2 3" xfId="2996"/>
    <cellStyle name="Currency 3 3 2 3 2 3 2" xfId="4567"/>
    <cellStyle name="Currency 3 3 2 3 2 4" xfId="4568"/>
    <cellStyle name="Currency 3 3 2 3 2 4 2" xfId="12808"/>
    <cellStyle name="Currency 3 3 2 3 2 5" xfId="8946"/>
    <cellStyle name="Currency 3 3 2 3 2 5 2" xfId="14738"/>
    <cellStyle name="Currency 3 3 2 3 2 6" xfId="10876"/>
    <cellStyle name="Currency 3 3 2 3 3" xfId="1545"/>
    <cellStyle name="Currency 3 3 2 3 3 2" xfId="3478"/>
    <cellStyle name="Currency 3 3 2 3 3 2 2" xfId="4569"/>
    <cellStyle name="Currency 3 3 2 3 3 3" xfId="4570"/>
    <cellStyle name="Currency 3 3 2 3 3 3 2" xfId="13290"/>
    <cellStyle name="Currency 3 3 2 3 3 4" xfId="9428"/>
    <cellStyle name="Currency 3 3 2 3 3 4 2" xfId="15220"/>
    <cellStyle name="Currency 3 3 2 3 3 5" xfId="11358"/>
    <cellStyle name="Currency 3 3 2 3 4" xfId="2514"/>
    <cellStyle name="Currency 3 3 2 3 4 2" xfId="4571"/>
    <cellStyle name="Currency 3 3 2 3 5" xfId="4572"/>
    <cellStyle name="Currency 3 3 2 3 5 2" xfId="12326"/>
    <cellStyle name="Currency 3 3 2 3 6" xfId="8464"/>
    <cellStyle name="Currency 3 3 2 3 6 2" xfId="14256"/>
    <cellStyle name="Currency 3 3 2 3 7" xfId="10394"/>
    <cellStyle name="Currency 3 3 2 4" xfId="653"/>
    <cellStyle name="Currency 3 3 2 4 2" xfId="1200"/>
    <cellStyle name="Currency 3 3 2 4 2 2" xfId="2187"/>
    <cellStyle name="Currency 3 3 2 4 2 2 2" xfId="4120"/>
    <cellStyle name="Currency 3 3 2 4 2 2 2 2" xfId="4573"/>
    <cellStyle name="Currency 3 3 2 4 2 2 3" xfId="4574"/>
    <cellStyle name="Currency 3 3 2 4 2 2 3 2" xfId="13932"/>
    <cellStyle name="Currency 3 3 2 4 2 2 4" xfId="10070"/>
    <cellStyle name="Currency 3 3 2 4 2 2 4 2" xfId="15862"/>
    <cellStyle name="Currency 3 3 2 4 2 2 5" xfId="12000"/>
    <cellStyle name="Currency 3 3 2 4 2 3" xfId="3157"/>
    <cellStyle name="Currency 3 3 2 4 2 3 2" xfId="4575"/>
    <cellStyle name="Currency 3 3 2 4 2 4" xfId="4576"/>
    <cellStyle name="Currency 3 3 2 4 2 4 2" xfId="12969"/>
    <cellStyle name="Currency 3 3 2 4 2 5" xfId="9107"/>
    <cellStyle name="Currency 3 3 2 4 2 5 2" xfId="14899"/>
    <cellStyle name="Currency 3 3 2 4 2 6" xfId="11037"/>
    <cellStyle name="Currency 3 3 2 4 3" xfId="1706"/>
    <cellStyle name="Currency 3 3 2 4 3 2" xfId="3639"/>
    <cellStyle name="Currency 3 3 2 4 3 2 2" xfId="4577"/>
    <cellStyle name="Currency 3 3 2 4 3 3" xfId="4578"/>
    <cellStyle name="Currency 3 3 2 4 3 3 2" xfId="13451"/>
    <cellStyle name="Currency 3 3 2 4 3 4" xfId="9589"/>
    <cellStyle name="Currency 3 3 2 4 3 4 2" xfId="15381"/>
    <cellStyle name="Currency 3 3 2 4 3 5" xfId="11519"/>
    <cellStyle name="Currency 3 3 2 4 4" xfId="2675"/>
    <cellStyle name="Currency 3 3 2 4 4 2" xfId="4579"/>
    <cellStyle name="Currency 3 3 2 4 5" xfId="4580"/>
    <cellStyle name="Currency 3 3 2 4 5 2" xfId="12487"/>
    <cellStyle name="Currency 3 3 2 4 6" xfId="8625"/>
    <cellStyle name="Currency 3 3 2 4 6 2" xfId="14417"/>
    <cellStyle name="Currency 3 3 2 4 7" xfId="10555"/>
    <cellStyle name="Currency 3 3 2 5" xfId="879"/>
    <cellStyle name="Currency 3 3 2 5 2" xfId="1867"/>
    <cellStyle name="Currency 3 3 2 5 2 2" xfId="3800"/>
    <cellStyle name="Currency 3 3 2 5 2 2 2" xfId="4581"/>
    <cellStyle name="Currency 3 3 2 5 2 3" xfId="4582"/>
    <cellStyle name="Currency 3 3 2 5 2 3 2" xfId="13612"/>
    <cellStyle name="Currency 3 3 2 5 2 4" xfId="9750"/>
    <cellStyle name="Currency 3 3 2 5 2 4 2" xfId="15542"/>
    <cellStyle name="Currency 3 3 2 5 2 5" xfId="11680"/>
    <cellStyle name="Currency 3 3 2 5 3" xfId="2836"/>
    <cellStyle name="Currency 3 3 2 5 3 2" xfId="4583"/>
    <cellStyle name="Currency 3 3 2 5 4" xfId="4584"/>
    <cellStyle name="Currency 3 3 2 5 4 2" xfId="12648"/>
    <cellStyle name="Currency 3 3 2 5 5" xfId="8786"/>
    <cellStyle name="Currency 3 3 2 5 5 2" xfId="14578"/>
    <cellStyle name="Currency 3 3 2 5 6" xfId="10716"/>
    <cellStyle name="Currency 3 3 2 6" xfId="1385"/>
    <cellStyle name="Currency 3 3 2 6 2" xfId="3318"/>
    <cellStyle name="Currency 3 3 2 6 2 2" xfId="4585"/>
    <cellStyle name="Currency 3 3 2 6 3" xfId="4586"/>
    <cellStyle name="Currency 3 3 2 6 3 2" xfId="13130"/>
    <cellStyle name="Currency 3 3 2 6 4" xfId="9268"/>
    <cellStyle name="Currency 3 3 2 6 4 2" xfId="15060"/>
    <cellStyle name="Currency 3 3 2 6 5" xfId="11198"/>
    <cellStyle name="Currency 3 3 2 7" xfId="2354"/>
    <cellStyle name="Currency 3 3 2 7 2" xfId="4587"/>
    <cellStyle name="Currency 3 3 2 8" xfId="4588"/>
    <cellStyle name="Currency 3 3 2 8 2" xfId="12166"/>
    <cellStyle name="Currency 3 3 2 9" xfId="8304"/>
    <cellStyle name="Currency 3 3 2 9 2" xfId="14096"/>
    <cellStyle name="Currency 3 3 3" xfId="371"/>
    <cellStyle name="Currency 3 3 3 2" xfId="531"/>
    <cellStyle name="Currency 3 3 3 2 2" xfId="1079"/>
    <cellStyle name="Currency 3 3 3 2 2 2" xfId="2067"/>
    <cellStyle name="Currency 3 3 3 2 2 2 2" xfId="4000"/>
    <cellStyle name="Currency 3 3 3 2 2 2 2 2" xfId="4589"/>
    <cellStyle name="Currency 3 3 3 2 2 2 3" xfId="4590"/>
    <cellStyle name="Currency 3 3 3 2 2 2 3 2" xfId="13812"/>
    <cellStyle name="Currency 3 3 3 2 2 2 4" xfId="9950"/>
    <cellStyle name="Currency 3 3 3 2 2 2 4 2" xfId="15742"/>
    <cellStyle name="Currency 3 3 3 2 2 2 5" xfId="11880"/>
    <cellStyle name="Currency 3 3 3 2 2 3" xfId="3036"/>
    <cellStyle name="Currency 3 3 3 2 2 3 2" xfId="4591"/>
    <cellStyle name="Currency 3 3 3 2 2 4" xfId="4592"/>
    <cellStyle name="Currency 3 3 3 2 2 4 2" xfId="12848"/>
    <cellStyle name="Currency 3 3 3 2 2 5" xfId="8986"/>
    <cellStyle name="Currency 3 3 3 2 2 5 2" xfId="14778"/>
    <cellStyle name="Currency 3 3 3 2 2 6" xfId="10916"/>
    <cellStyle name="Currency 3 3 3 2 3" xfId="1585"/>
    <cellStyle name="Currency 3 3 3 2 3 2" xfId="3518"/>
    <cellStyle name="Currency 3 3 3 2 3 2 2" xfId="4593"/>
    <cellStyle name="Currency 3 3 3 2 3 3" xfId="4594"/>
    <cellStyle name="Currency 3 3 3 2 3 3 2" xfId="13330"/>
    <cellStyle name="Currency 3 3 3 2 3 4" xfId="9468"/>
    <cellStyle name="Currency 3 3 3 2 3 4 2" xfId="15260"/>
    <cellStyle name="Currency 3 3 3 2 3 5" xfId="11398"/>
    <cellStyle name="Currency 3 3 3 2 4" xfId="2554"/>
    <cellStyle name="Currency 3 3 3 2 4 2" xfId="4595"/>
    <cellStyle name="Currency 3 3 3 2 5" xfId="4596"/>
    <cellStyle name="Currency 3 3 3 2 5 2" xfId="12366"/>
    <cellStyle name="Currency 3 3 3 2 6" xfId="8504"/>
    <cellStyle name="Currency 3 3 3 2 6 2" xfId="14296"/>
    <cellStyle name="Currency 3 3 3 2 7" xfId="10434"/>
    <cellStyle name="Currency 3 3 3 3" xfId="693"/>
    <cellStyle name="Currency 3 3 3 3 2" xfId="1240"/>
    <cellStyle name="Currency 3 3 3 3 2 2" xfId="2227"/>
    <cellStyle name="Currency 3 3 3 3 2 2 2" xfId="4160"/>
    <cellStyle name="Currency 3 3 3 3 2 2 2 2" xfId="4597"/>
    <cellStyle name="Currency 3 3 3 3 2 2 3" xfId="4598"/>
    <cellStyle name="Currency 3 3 3 3 2 2 3 2" xfId="13972"/>
    <cellStyle name="Currency 3 3 3 3 2 2 4" xfId="10110"/>
    <cellStyle name="Currency 3 3 3 3 2 2 4 2" xfId="15902"/>
    <cellStyle name="Currency 3 3 3 3 2 2 5" xfId="12040"/>
    <cellStyle name="Currency 3 3 3 3 2 3" xfId="3197"/>
    <cellStyle name="Currency 3 3 3 3 2 3 2" xfId="4599"/>
    <cellStyle name="Currency 3 3 3 3 2 4" xfId="4600"/>
    <cellStyle name="Currency 3 3 3 3 2 4 2" xfId="13009"/>
    <cellStyle name="Currency 3 3 3 3 2 5" xfId="9147"/>
    <cellStyle name="Currency 3 3 3 3 2 5 2" xfId="14939"/>
    <cellStyle name="Currency 3 3 3 3 2 6" xfId="11077"/>
    <cellStyle name="Currency 3 3 3 3 3" xfId="1746"/>
    <cellStyle name="Currency 3 3 3 3 3 2" xfId="3679"/>
    <cellStyle name="Currency 3 3 3 3 3 2 2" xfId="4601"/>
    <cellStyle name="Currency 3 3 3 3 3 3" xfId="4602"/>
    <cellStyle name="Currency 3 3 3 3 3 3 2" xfId="13491"/>
    <cellStyle name="Currency 3 3 3 3 3 4" xfId="9629"/>
    <cellStyle name="Currency 3 3 3 3 3 4 2" xfId="15421"/>
    <cellStyle name="Currency 3 3 3 3 3 5" xfId="11559"/>
    <cellStyle name="Currency 3 3 3 3 4" xfId="2715"/>
    <cellStyle name="Currency 3 3 3 3 4 2" xfId="4603"/>
    <cellStyle name="Currency 3 3 3 3 5" xfId="4604"/>
    <cellStyle name="Currency 3 3 3 3 5 2" xfId="12527"/>
    <cellStyle name="Currency 3 3 3 3 6" xfId="8665"/>
    <cellStyle name="Currency 3 3 3 3 6 2" xfId="14457"/>
    <cellStyle name="Currency 3 3 3 3 7" xfId="10595"/>
    <cellStyle name="Currency 3 3 3 4" xfId="919"/>
    <cellStyle name="Currency 3 3 3 4 2" xfId="1907"/>
    <cellStyle name="Currency 3 3 3 4 2 2" xfId="3840"/>
    <cellStyle name="Currency 3 3 3 4 2 2 2" xfId="4605"/>
    <cellStyle name="Currency 3 3 3 4 2 3" xfId="4606"/>
    <cellStyle name="Currency 3 3 3 4 2 3 2" xfId="13652"/>
    <cellStyle name="Currency 3 3 3 4 2 4" xfId="9790"/>
    <cellStyle name="Currency 3 3 3 4 2 4 2" xfId="15582"/>
    <cellStyle name="Currency 3 3 3 4 2 5" xfId="11720"/>
    <cellStyle name="Currency 3 3 3 4 3" xfId="2876"/>
    <cellStyle name="Currency 3 3 3 4 3 2" xfId="4607"/>
    <cellStyle name="Currency 3 3 3 4 4" xfId="4608"/>
    <cellStyle name="Currency 3 3 3 4 4 2" xfId="12688"/>
    <cellStyle name="Currency 3 3 3 4 5" xfId="8826"/>
    <cellStyle name="Currency 3 3 3 4 5 2" xfId="14618"/>
    <cellStyle name="Currency 3 3 3 4 6" xfId="10756"/>
    <cellStyle name="Currency 3 3 3 5" xfId="1425"/>
    <cellStyle name="Currency 3 3 3 5 2" xfId="3358"/>
    <cellStyle name="Currency 3 3 3 5 2 2" xfId="4609"/>
    <cellStyle name="Currency 3 3 3 5 3" xfId="4610"/>
    <cellStyle name="Currency 3 3 3 5 3 2" xfId="13170"/>
    <cellStyle name="Currency 3 3 3 5 4" xfId="9308"/>
    <cellStyle name="Currency 3 3 3 5 4 2" xfId="15100"/>
    <cellStyle name="Currency 3 3 3 5 5" xfId="11238"/>
    <cellStyle name="Currency 3 3 3 6" xfId="2394"/>
    <cellStyle name="Currency 3 3 3 6 2" xfId="4611"/>
    <cellStyle name="Currency 3 3 3 7" xfId="4612"/>
    <cellStyle name="Currency 3 3 3 7 2" xfId="12206"/>
    <cellStyle name="Currency 3 3 3 8" xfId="8344"/>
    <cellStyle name="Currency 3 3 3 8 2" xfId="14136"/>
    <cellStyle name="Currency 3 3 3 9" xfId="10274"/>
    <cellStyle name="Currency 3 3 4" xfId="451"/>
    <cellStyle name="Currency 3 3 4 2" xfId="999"/>
    <cellStyle name="Currency 3 3 4 2 2" xfId="1987"/>
    <cellStyle name="Currency 3 3 4 2 2 2" xfId="3920"/>
    <cellStyle name="Currency 3 3 4 2 2 2 2" xfId="4613"/>
    <cellStyle name="Currency 3 3 4 2 2 3" xfId="4614"/>
    <cellStyle name="Currency 3 3 4 2 2 3 2" xfId="13732"/>
    <cellStyle name="Currency 3 3 4 2 2 4" xfId="9870"/>
    <cellStyle name="Currency 3 3 4 2 2 4 2" xfId="15662"/>
    <cellStyle name="Currency 3 3 4 2 2 5" xfId="11800"/>
    <cellStyle name="Currency 3 3 4 2 3" xfId="2956"/>
    <cellStyle name="Currency 3 3 4 2 3 2" xfId="4615"/>
    <cellStyle name="Currency 3 3 4 2 4" xfId="4616"/>
    <cellStyle name="Currency 3 3 4 2 4 2" xfId="12768"/>
    <cellStyle name="Currency 3 3 4 2 5" xfId="8906"/>
    <cellStyle name="Currency 3 3 4 2 5 2" xfId="14698"/>
    <cellStyle name="Currency 3 3 4 2 6" xfId="10836"/>
    <cellStyle name="Currency 3 3 4 3" xfId="1505"/>
    <cellStyle name="Currency 3 3 4 3 2" xfId="3438"/>
    <cellStyle name="Currency 3 3 4 3 2 2" xfId="4617"/>
    <cellStyle name="Currency 3 3 4 3 3" xfId="4618"/>
    <cellStyle name="Currency 3 3 4 3 3 2" xfId="13250"/>
    <cellStyle name="Currency 3 3 4 3 4" xfId="9388"/>
    <cellStyle name="Currency 3 3 4 3 4 2" xfId="15180"/>
    <cellStyle name="Currency 3 3 4 3 5" xfId="11318"/>
    <cellStyle name="Currency 3 3 4 4" xfId="2474"/>
    <cellStyle name="Currency 3 3 4 4 2" xfId="4619"/>
    <cellStyle name="Currency 3 3 4 5" xfId="4620"/>
    <cellStyle name="Currency 3 3 4 5 2" xfId="12286"/>
    <cellStyle name="Currency 3 3 4 6" xfId="8424"/>
    <cellStyle name="Currency 3 3 4 6 2" xfId="14216"/>
    <cellStyle name="Currency 3 3 4 7" xfId="10354"/>
    <cellStyle name="Currency 3 3 5" xfId="613"/>
    <cellStyle name="Currency 3 3 5 2" xfId="1160"/>
    <cellStyle name="Currency 3 3 5 2 2" xfId="2147"/>
    <cellStyle name="Currency 3 3 5 2 2 2" xfId="4080"/>
    <cellStyle name="Currency 3 3 5 2 2 2 2" xfId="4621"/>
    <cellStyle name="Currency 3 3 5 2 2 3" xfId="4622"/>
    <cellStyle name="Currency 3 3 5 2 2 3 2" xfId="13892"/>
    <cellStyle name="Currency 3 3 5 2 2 4" xfId="10030"/>
    <cellStyle name="Currency 3 3 5 2 2 4 2" xfId="15822"/>
    <cellStyle name="Currency 3 3 5 2 2 5" xfId="11960"/>
    <cellStyle name="Currency 3 3 5 2 3" xfId="3117"/>
    <cellStyle name="Currency 3 3 5 2 3 2" xfId="4623"/>
    <cellStyle name="Currency 3 3 5 2 4" xfId="4624"/>
    <cellStyle name="Currency 3 3 5 2 4 2" xfId="12929"/>
    <cellStyle name="Currency 3 3 5 2 5" xfId="9067"/>
    <cellStyle name="Currency 3 3 5 2 5 2" xfId="14859"/>
    <cellStyle name="Currency 3 3 5 2 6" xfId="10997"/>
    <cellStyle name="Currency 3 3 5 3" xfId="1666"/>
    <cellStyle name="Currency 3 3 5 3 2" xfId="3599"/>
    <cellStyle name="Currency 3 3 5 3 2 2" xfId="4625"/>
    <cellStyle name="Currency 3 3 5 3 3" xfId="4626"/>
    <cellStyle name="Currency 3 3 5 3 3 2" xfId="13411"/>
    <cellStyle name="Currency 3 3 5 3 4" xfId="9549"/>
    <cellStyle name="Currency 3 3 5 3 4 2" xfId="15341"/>
    <cellStyle name="Currency 3 3 5 3 5" xfId="11479"/>
    <cellStyle name="Currency 3 3 5 4" xfId="2635"/>
    <cellStyle name="Currency 3 3 5 4 2" xfId="4627"/>
    <cellStyle name="Currency 3 3 5 5" xfId="4628"/>
    <cellStyle name="Currency 3 3 5 5 2" xfId="12447"/>
    <cellStyle name="Currency 3 3 5 6" xfId="8585"/>
    <cellStyle name="Currency 3 3 5 6 2" xfId="14377"/>
    <cellStyle name="Currency 3 3 5 7" xfId="10515"/>
    <cellStyle name="Currency 3 3 6" xfId="831"/>
    <cellStyle name="Currency 3 3 6 2" xfId="1827"/>
    <cellStyle name="Currency 3 3 6 2 2" xfId="3760"/>
    <cellStyle name="Currency 3 3 6 2 2 2" xfId="4629"/>
    <cellStyle name="Currency 3 3 6 2 3" xfId="4630"/>
    <cellStyle name="Currency 3 3 6 2 3 2" xfId="13572"/>
    <cellStyle name="Currency 3 3 6 2 4" xfId="9710"/>
    <cellStyle name="Currency 3 3 6 2 4 2" xfId="15502"/>
    <cellStyle name="Currency 3 3 6 2 5" xfId="11640"/>
    <cellStyle name="Currency 3 3 6 3" xfId="2796"/>
    <cellStyle name="Currency 3 3 6 3 2" xfId="4631"/>
    <cellStyle name="Currency 3 3 6 4" xfId="4632"/>
    <cellStyle name="Currency 3 3 6 4 2" xfId="12608"/>
    <cellStyle name="Currency 3 3 6 5" xfId="8746"/>
    <cellStyle name="Currency 3 3 6 5 2" xfId="14538"/>
    <cellStyle name="Currency 3 3 6 6" xfId="10676"/>
    <cellStyle name="Currency 3 3 7" xfId="1345"/>
    <cellStyle name="Currency 3 3 7 2" xfId="3278"/>
    <cellStyle name="Currency 3 3 7 2 2" xfId="4633"/>
    <cellStyle name="Currency 3 3 7 3" xfId="4634"/>
    <cellStyle name="Currency 3 3 7 3 2" xfId="13090"/>
    <cellStyle name="Currency 3 3 7 4" xfId="9228"/>
    <cellStyle name="Currency 3 3 7 4 2" xfId="15020"/>
    <cellStyle name="Currency 3 3 7 5" xfId="11158"/>
    <cellStyle name="Currency 3 3 8" xfId="2314"/>
    <cellStyle name="Currency 3 3 8 2" xfId="4635"/>
    <cellStyle name="Currency 3 3 9" xfId="4636"/>
    <cellStyle name="Currency 3 3 9 2" xfId="12126"/>
    <cellStyle name="Currency 3 4" xfId="311"/>
    <cellStyle name="Currency 3 4 10" xfId="10214"/>
    <cellStyle name="Currency 3 4 2" xfId="391"/>
    <cellStyle name="Currency 3 4 2 2" xfId="551"/>
    <cellStyle name="Currency 3 4 2 2 2" xfId="1099"/>
    <cellStyle name="Currency 3 4 2 2 2 2" xfId="2087"/>
    <cellStyle name="Currency 3 4 2 2 2 2 2" xfId="4020"/>
    <cellStyle name="Currency 3 4 2 2 2 2 2 2" xfId="4637"/>
    <cellStyle name="Currency 3 4 2 2 2 2 3" xfId="4638"/>
    <cellStyle name="Currency 3 4 2 2 2 2 3 2" xfId="13832"/>
    <cellStyle name="Currency 3 4 2 2 2 2 4" xfId="9970"/>
    <cellStyle name="Currency 3 4 2 2 2 2 4 2" xfId="15762"/>
    <cellStyle name="Currency 3 4 2 2 2 2 5" xfId="11900"/>
    <cellStyle name="Currency 3 4 2 2 2 3" xfId="3056"/>
    <cellStyle name="Currency 3 4 2 2 2 3 2" xfId="4639"/>
    <cellStyle name="Currency 3 4 2 2 2 4" xfId="4640"/>
    <cellStyle name="Currency 3 4 2 2 2 4 2" xfId="12868"/>
    <cellStyle name="Currency 3 4 2 2 2 5" xfId="9006"/>
    <cellStyle name="Currency 3 4 2 2 2 5 2" xfId="14798"/>
    <cellStyle name="Currency 3 4 2 2 2 6" xfId="10936"/>
    <cellStyle name="Currency 3 4 2 2 3" xfId="1605"/>
    <cellStyle name="Currency 3 4 2 2 3 2" xfId="3538"/>
    <cellStyle name="Currency 3 4 2 2 3 2 2" xfId="4641"/>
    <cellStyle name="Currency 3 4 2 2 3 3" xfId="4642"/>
    <cellStyle name="Currency 3 4 2 2 3 3 2" xfId="13350"/>
    <cellStyle name="Currency 3 4 2 2 3 4" xfId="9488"/>
    <cellStyle name="Currency 3 4 2 2 3 4 2" xfId="15280"/>
    <cellStyle name="Currency 3 4 2 2 3 5" xfId="11418"/>
    <cellStyle name="Currency 3 4 2 2 4" xfId="2574"/>
    <cellStyle name="Currency 3 4 2 2 4 2" xfId="4643"/>
    <cellStyle name="Currency 3 4 2 2 5" xfId="4644"/>
    <cellStyle name="Currency 3 4 2 2 5 2" xfId="12386"/>
    <cellStyle name="Currency 3 4 2 2 6" xfId="8524"/>
    <cellStyle name="Currency 3 4 2 2 6 2" xfId="14316"/>
    <cellStyle name="Currency 3 4 2 2 7" xfId="10454"/>
    <cellStyle name="Currency 3 4 2 3" xfId="713"/>
    <cellStyle name="Currency 3 4 2 3 2" xfId="1260"/>
    <cellStyle name="Currency 3 4 2 3 2 2" xfId="2247"/>
    <cellStyle name="Currency 3 4 2 3 2 2 2" xfId="4180"/>
    <cellStyle name="Currency 3 4 2 3 2 2 2 2" xfId="4645"/>
    <cellStyle name="Currency 3 4 2 3 2 2 3" xfId="4646"/>
    <cellStyle name="Currency 3 4 2 3 2 2 3 2" xfId="13992"/>
    <cellStyle name="Currency 3 4 2 3 2 2 4" xfId="10130"/>
    <cellStyle name="Currency 3 4 2 3 2 2 4 2" xfId="15922"/>
    <cellStyle name="Currency 3 4 2 3 2 2 5" xfId="12060"/>
    <cellStyle name="Currency 3 4 2 3 2 3" xfId="3217"/>
    <cellStyle name="Currency 3 4 2 3 2 3 2" xfId="4647"/>
    <cellStyle name="Currency 3 4 2 3 2 4" xfId="4648"/>
    <cellStyle name="Currency 3 4 2 3 2 4 2" xfId="13029"/>
    <cellStyle name="Currency 3 4 2 3 2 5" xfId="9167"/>
    <cellStyle name="Currency 3 4 2 3 2 5 2" xfId="14959"/>
    <cellStyle name="Currency 3 4 2 3 2 6" xfId="11097"/>
    <cellStyle name="Currency 3 4 2 3 3" xfId="1766"/>
    <cellStyle name="Currency 3 4 2 3 3 2" xfId="3699"/>
    <cellStyle name="Currency 3 4 2 3 3 2 2" xfId="4649"/>
    <cellStyle name="Currency 3 4 2 3 3 3" xfId="4650"/>
    <cellStyle name="Currency 3 4 2 3 3 3 2" xfId="13511"/>
    <cellStyle name="Currency 3 4 2 3 3 4" xfId="9649"/>
    <cellStyle name="Currency 3 4 2 3 3 4 2" xfId="15441"/>
    <cellStyle name="Currency 3 4 2 3 3 5" xfId="11579"/>
    <cellStyle name="Currency 3 4 2 3 4" xfId="2735"/>
    <cellStyle name="Currency 3 4 2 3 4 2" xfId="4651"/>
    <cellStyle name="Currency 3 4 2 3 5" xfId="4652"/>
    <cellStyle name="Currency 3 4 2 3 5 2" xfId="12547"/>
    <cellStyle name="Currency 3 4 2 3 6" xfId="8685"/>
    <cellStyle name="Currency 3 4 2 3 6 2" xfId="14477"/>
    <cellStyle name="Currency 3 4 2 3 7" xfId="10615"/>
    <cellStyle name="Currency 3 4 2 4" xfId="939"/>
    <cellStyle name="Currency 3 4 2 4 2" xfId="1927"/>
    <cellStyle name="Currency 3 4 2 4 2 2" xfId="3860"/>
    <cellStyle name="Currency 3 4 2 4 2 2 2" xfId="4653"/>
    <cellStyle name="Currency 3 4 2 4 2 3" xfId="4654"/>
    <cellStyle name="Currency 3 4 2 4 2 3 2" xfId="13672"/>
    <cellStyle name="Currency 3 4 2 4 2 4" xfId="9810"/>
    <cellStyle name="Currency 3 4 2 4 2 4 2" xfId="15602"/>
    <cellStyle name="Currency 3 4 2 4 2 5" xfId="11740"/>
    <cellStyle name="Currency 3 4 2 4 3" xfId="2896"/>
    <cellStyle name="Currency 3 4 2 4 3 2" xfId="4655"/>
    <cellStyle name="Currency 3 4 2 4 4" xfId="4656"/>
    <cellStyle name="Currency 3 4 2 4 4 2" xfId="12708"/>
    <cellStyle name="Currency 3 4 2 4 5" xfId="8846"/>
    <cellStyle name="Currency 3 4 2 4 5 2" xfId="14638"/>
    <cellStyle name="Currency 3 4 2 4 6" xfId="10776"/>
    <cellStyle name="Currency 3 4 2 5" xfId="1445"/>
    <cellStyle name="Currency 3 4 2 5 2" xfId="3378"/>
    <cellStyle name="Currency 3 4 2 5 2 2" xfId="4657"/>
    <cellStyle name="Currency 3 4 2 5 3" xfId="4658"/>
    <cellStyle name="Currency 3 4 2 5 3 2" xfId="13190"/>
    <cellStyle name="Currency 3 4 2 5 4" xfId="9328"/>
    <cellStyle name="Currency 3 4 2 5 4 2" xfId="15120"/>
    <cellStyle name="Currency 3 4 2 5 5" xfId="11258"/>
    <cellStyle name="Currency 3 4 2 6" xfId="2414"/>
    <cellStyle name="Currency 3 4 2 6 2" xfId="4659"/>
    <cellStyle name="Currency 3 4 2 7" xfId="4660"/>
    <cellStyle name="Currency 3 4 2 7 2" xfId="12226"/>
    <cellStyle name="Currency 3 4 2 8" xfId="8364"/>
    <cellStyle name="Currency 3 4 2 8 2" xfId="14156"/>
    <cellStyle name="Currency 3 4 2 9" xfId="10294"/>
    <cellStyle name="Currency 3 4 3" xfId="471"/>
    <cellStyle name="Currency 3 4 3 2" xfId="1019"/>
    <cellStyle name="Currency 3 4 3 2 2" xfId="2007"/>
    <cellStyle name="Currency 3 4 3 2 2 2" xfId="3940"/>
    <cellStyle name="Currency 3 4 3 2 2 2 2" xfId="4661"/>
    <cellStyle name="Currency 3 4 3 2 2 3" xfId="4662"/>
    <cellStyle name="Currency 3 4 3 2 2 3 2" xfId="13752"/>
    <cellStyle name="Currency 3 4 3 2 2 4" xfId="9890"/>
    <cellStyle name="Currency 3 4 3 2 2 4 2" xfId="15682"/>
    <cellStyle name="Currency 3 4 3 2 2 5" xfId="11820"/>
    <cellStyle name="Currency 3 4 3 2 3" xfId="2976"/>
    <cellStyle name="Currency 3 4 3 2 3 2" xfId="4663"/>
    <cellStyle name="Currency 3 4 3 2 4" xfId="4664"/>
    <cellStyle name="Currency 3 4 3 2 4 2" xfId="12788"/>
    <cellStyle name="Currency 3 4 3 2 5" xfId="8926"/>
    <cellStyle name="Currency 3 4 3 2 5 2" xfId="14718"/>
    <cellStyle name="Currency 3 4 3 2 6" xfId="10856"/>
    <cellStyle name="Currency 3 4 3 3" xfId="1525"/>
    <cellStyle name="Currency 3 4 3 3 2" xfId="3458"/>
    <cellStyle name="Currency 3 4 3 3 2 2" xfId="4665"/>
    <cellStyle name="Currency 3 4 3 3 3" xfId="4666"/>
    <cellStyle name="Currency 3 4 3 3 3 2" xfId="13270"/>
    <cellStyle name="Currency 3 4 3 3 4" xfId="9408"/>
    <cellStyle name="Currency 3 4 3 3 4 2" xfId="15200"/>
    <cellStyle name="Currency 3 4 3 3 5" xfId="11338"/>
    <cellStyle name="Currency 3 4 3 4" xfId="2494"/>
    <cellStyle name="Currency 3 4 3 4 2" xfId="4667"/>
    <cellStyle name="Currency 3 4 3 5" xfId="4668"/>
    <cellStyle name="Currency 3 4 3 5 2" xfId="12306"/>
    <cellStyle name="Currency 3 4 3 6" xfId="8444"/>
    <cellStyle name="Currency 3 4 3 6 2" xfId="14236"/>
    <cellStyle name="Currency 3 4 3 7" xfId="10374"/>
    <cellStyle name="Currency 3 4 4" xfId="633"/>
    <cellStyle name="Currency 3 4 4 2" xfId="1180"/>
    <cellStyle name="Currency 3 4 4 2 2" xfId="2167"/>
    <cellStyle name="Currency 3 4 4 2 2 2" xfId="4100"/>
    <cellStyle name="Currency 3 4 4 2 2 2 2" xfId="4669"/>
    <cellStyle name="Currency 3 4 4 2 2 3" xfId="4670"/>
    <cellStyle name="Currency 3 4 4 2 2 3 2" xfId="13912"/>
    <cellStyle name="Currency 3 4 4 2 2 4" xfId="10050"/>
    <cellStyle name="Currency 3 4 4 2 2 4 2" xfId="15842"/>
    <cellStyle name="Currency 3 4 4 2 2 5" xfId="11980"/>
    <cellStyle name="Currency 3 4 4 2 3" xfId="3137"/>
    <cellStyle name="Currency 3 4 4 2 3 2" xfId="4671"/>
    <cellStyle name="Currency 3 4 4 2 4" xfId="4672"/>
    <cellStyle name="Currency 3 4 4 2 4 2" xfId="12949"/>
    <cellStyle name="Currency 3 4 4 2 5" xfId="9087"/>
    <cellStyle name="Currency 3 4 4 2 5 2" xfId="14879"/>
    <cellStyle name="Currency 3 4 4 2 6" xfId="11017"/>
    <cellStyle name="Currency 3 4 4 3" xfId="1686"/>
    <cellStyle name="Currency 3 4 4 3 2" xfId="3619"/>
    <cellStyle name="Currency 3 4 4 3 2 2" xfId="4673"/>
    <cellStyle name="Currency 3 4 4 3 3" xfId="4674"/>
    <cellStyle name="Currency 3 4 4 3 3 2" xfId="13431"/>
    <cellStyle name="Currency 3 4 4 3 4" xfId="9569"/>
    <cellStyle name="Currency 3 4 4 3 4 2" xfId="15361"/>
    <cellStyle name="Currency 3 4 4 3 5" xfId="11499"/>
    <cellStyle name="Currency 3 4 4 4" xfId="2655"/>
    <cellStyle name="Currency 3 4 4 4 2" xfId="4675"/>
    <cellStyle name="Currency 3 4 4 5" xfId="4676"/>
    <cellStyle name="Currency 3 4 4 5 2" xfId="12467"/>
    <cellStyle name="Currency 3 4 4 6" xfId="8605"/>
    <cellStyle name="Currency 3 4 4 6 2" xfId="14397"/>
    <cellStyle name="Currency 3 4 4 7" xfId="10535"/>
    <cellStyle name="Currency 3 4 5" xfId="859"/>
    <cellStyle name="Currency 3 4 5 2" xfId="1847"/>
    <cellStyle name="Currency 3 4 5 2 2" xfId="3780"/>
    <cellStyle name="Currency 3 4 5 2 2 2" xfId="4677"/>
    <cellStyle name="Currency 3 4 5 2 3" xfId="4678"/>
    <cellStyle name="Currency 3 4 5 2 3 2" xfId="13592"/>
    <cellStyle name="Currency 3 4 5 2 4" xfId="9730"/>
    <cellStyle name="Currency 3 4 5 2 4 2" xfId="15522"/>
    <cellStyle name="Currency 3 4 5 2 5" xfId="11660"/>
    <cellStyle name="Currency 3 4 5 3" xfId="2816"/>
    <cellStyle name="Currency 3 4 5 3 2" xfId="4679"/>
    <cellStyle name="Currency 3 4 5 4" xfId="4680"/>
    <cellStyle name="Currency 3 4 5 4 2" xfId="12628"/>
    <cellStyle name="Currency 3 4 5 5" xfId="8766"/>
    <cellStyle name="Currency 3 4 5 5 2" xfId="14558"/>
    <cellStyle name="Currency 3 4 5 6" xfId="10696"/>
    <cellStyle name="Currency 3 4 6" xfId="1365"/>
    <cellStyle name="Currency 3 4 6 2" xfId="3298"/>
    <cellStyle name="Currency 3 4 6 2 2" xfId="4681"/>
    <cellStyle name="Currency 3 4 6 3" xfId="4682"/>
    <cellStyle name="Currency 3 4 6 3 2" xfId="13110"/>
    <cellStyle name="Currency 3 4 6 4" xfId="9248"/>
    <cellStyle name="Currency 3 4 6 4 2" xfId="15040"/>
    <cellStyle name="Currency 3 4 6 5" xfId="11178"/>
    <cellStyle name="Currency 3 4 7" xfId="2334"/>
    <cellStyle name="Currency 3 4 7 2" xfId="4683"/>
    <cellStyle name="Currency 3 4 8" xfId="4684"/>
    <cellStyle name="Currency 3 4 8 2" xfId="12146"/>
    <cellStyle name="Currency 3 4 9" xfId="8284"/>
    <cellStyle name="Currency 3 4 9 2" xfId="14076"/>
    <cellStyle name="Currency 3 5" xfId="351"/>
    <cellStyle name="Currency 3 5 2" xfId="511"/>
    <cellStyle name="Currency 3 5 2 2" xfId="1059"/>
    <cellStyle name="Currency 3 5 2 2 2" xfId="2047"/>
    <cellStyle name="Currency 3 5 2 2 2 2" xfId="3980"/>
    <cellStyle name="Currency 3 5 2 2 2 2 2" xfId="4685"/>
    <cellStyle name="Currency 3 5 2 2 2 3" xfId="4686"/>
    <cellStyle name="Currency 3 5 2 2 2 3 2" xfId="13792"/>
    <cellStyle name="Currency 3 5 2 2 2 4" xfId="9930"/>
    <cellStyle name="Currency 3 5 2 2 2 4 2" xfId="15722"/>
    <cellStyle name="Currency 3 5 2 2 2 5" xfId="11860"/>
    <cellStyle name="Currency 3 5 2 2 3" xfId="3016"/>
    <cellStyle name="Currency 3 5 2 2 3 2" xfId="4687"/>
    <cellStyle name="Currency 3 5 2 2 4" xfId="4688"/>
    <cellStyle name="Currency 3 5 2 2 4 2" xfId="12828"/>
    <cellStyle name="Currency 3 5 2 2 5" xfId="8966"/>
    <cellStyle name="Currency 3 5 2 2 5 2" xfId="14758"/>
    <cellStyle name="Currency 3 5 2 2 6" xfId="10896"/>
    <cellStyle name="Currency 3 5 2 3" xfId="1565"/>
    <cellStyle name="Currency 3 5 2 3 2" xfId="3498"/>
    <cellStyle name="Currency 3 5 2 3 2 2" xfId="4689"/>
    <cellStyle name="Currency 3 5 2 3 3" xfId="4690"/>
    <cellStyle name="Currency 3 5 2 3 3 2" xfId="13310"/>
    <cellStyle name="Currency 3 5 2 3 4" xfId="9448"/>
    <cellStyle name="Currency 3 5 2 3 4 2" xfId="15240"/>
    <cellStyle name="Currency 3 5 2 3 5" xfId="11378"/>
    <cellStyle name="Currency 3 5 2 4" xfId="2534"/>
    <cellStyle name="Currency 3 5 2 4 2" xfId="4691"/>
    <cellStyle name="Currency 3 5 2 5" xfId="4692"/>
    <cellStyle name="Currency 3 5 2 5 2" xfId="12346"/>
    <cellStyle name="Currency 3 5 2 6" xfId="8484"/>
    <cellStyle name="Currency 3 5 2 6 2" xfId="14276"/>
    <cellStyle name="Currency 3 5 2 7" xfId="10414"/>
    <cellStyle name="Currency 3 5 3" xfId="673"/>
    <cellStyle name="Currency 3 5 3 2" xfId="1220"/>
    <cellStyle name="Currency 3 5 3 2 2" xfId="2207"/>
    <cellStyle name="Currency 3 5 3 2 2 2" xfId="4140"/>
    <cellStyle name="Currency 3 5 3 2 2 2 2" xfId="4693"/>
    <cellStyle name="Currency 3 5 3 2 2 3" xfId="4694"/>
    <cellStyle name="Currency 3 5 3 2 2 3 2" xfId="13952"/>
    <cellStyle name="Currency 3 5 3 2 2 4" xfId="10090"/>
    <cellStyle name="Currency 3 5 3 2 2 4 2" xfId="15882"/>
    <cellStyle name="Currency 3 5 3 2 2 5" xfId="12020"/>
    <cellStyle name="Currency 3 5 3 2 3" xfId="3177"/>
    <cellStyle name="Currency 3 5 3 2 3 2" xfId="4695"/>
    <cellStyle name="Currency 3 5 3 2 4" xfId="4696"/>
    <cellStyle name="Currency 3 5 3 2 4 2" xfId="12989"/>
    <cellStyle name="Currency 3 5 3 2 5" xfId="9127"/>
    <cellStyle name="Currency 3 5 3 2 5 2" xfId="14919"/>
    <cellStyle name="Currency 3 5 3 2 6" xfId="11057"/>
    <cellStyle name="Currency 3 5 3 3" xfId="1726"/>
    <cellStyle name="Currency 3 5 3 3 2" xfId="3659"/>
    <cellStyle name="Currency 3 5 3 3 2 2" xfId="4697"/>
    <cellStyle name="Currency 3 5 3 3 3" xfId="4698"/>
    <cellStyle name="Currency 3 5 3 3 3 2" xfId="13471"/>
    <cellStyle name="Currency 3 5 3 3 4" xfId="9609"/>
    <cellStyle name="Currency 3 5 3 3 4 2" xfId="15401"/>
    <cellStyle name="Currency 3 5 3 3 5" xfId="11539"/>
    <cellStyle name="Currency 3 5 3 4" xfId="2695"/>
    <cellStyle name="Currency 3 5 3 4 2" xfId="4699"/>
    <cellStyle name="Currency 3 5 3 5" xfId="4700"/>
    <cellStyle name="Currency 3 5 3 5 2" xfId="12507"/>
    <cellStyle name="Currency 3 5 3 6" xfId="8645"/>
    <cellStyle name="Currency 3 5 3 6 2" xfId="14437"/>
    <cellStyle name="Currency 3 5 3 7" xfId="10575"/>
    <cellStyle name="Currency 3 5 4" xfId="899"/>
    <cellStyle name="Currency 3 5 4 2" xfId="1887"/>
    <cellStyle name="Currency 3 5 4 2 2" xfId="3820"/>
    <cellStyle name="Currency 3 5 4 2 2 2" xfId="4701"/>
    <cellStyle name="Currency 3 5 4 2 3" xfId="4702"/>
    <cellStyle name="Currency 3 5 4 2 3 2" xfId="13632"/>
    <cellStyle name="Currency 3 5 4 2 4" xfId="9770"/>
    <cellStyle name="Currency 3 5 4 2 4 2" xfId="15562"/>
    <cellStyle name="Currency 3 5 4 2 5" xfId="11700"/>
    <cellStyle name="Currency 3 5 4 3" xfId="2856"/>
    <cellStyle name="Currency 3 5 4 3 2" xfId="4703"/>
    <cellStyle name="Currency 3 5 4 4" xfId="4704"/>
    <cellStyle name="Currency 3 5 4 4 2" xfId="12668"/>
    <cellStyle name="Currency 3 5 4 5" xfId="8806"/>
    <cellStyle name="Currency 3 5 4 5 2" xfId="14598"/>
    <cellStyle name="Currency 3 5 4 6" xfId="10736"/>
    <cellStyle name="Currency 3 5 5" xfId="1405"/>
    <cellStyle name="Currency 3 5 5 2" xfId="3338"/>
    <cellStyle name="Currency 3 5 5 2 2" xfId="4705"/>
    <cellStyle name="Currency 3 5 5 3" xfId="4706"/>
    <cellStyle name="Currency 3 5 5 3 2" xfId="13150"/>
    <cellStyle name="Currency 3 5 5 4" xfId="9288"/>
    <cellStyle name="Currency 3 5 5 4 2" xfId="15080"/>
    <cellStyle name="Currency 3 5 5 5" xfId="11218"/>
    <cellStyle name="Currency 3 5 6" xfId="2374"/>
    <cellStyle name="Currency 3 5 6 2" xfId="4707"/>
    <cellStyle name="Currency 3 5 7" xfId="4708"/>
    <cellStyle name="Currency 3 5 7 2" xfId="12186"/>
    <cellStyle name="Currency 3 5 8" xfId="8324"/>
    <cellStyle name="Currency 3 5 8 2" xfId="14116"/>
    <cellStyle name="Currency 3 5 9" xfId="10254"/>
    <cellStyle name="Currency 3 6" xfId="431"/>
    <cellStyle name="Currency 3 6 2" xfId="979"/>
    <cellStyle name="Currency 3 6 2 2" xfId="1967"/>
    <cellStyle name="Currency 3 6 2 2 2" xfId="3900"/>
    <cellStyle name="Currency 3 6 2 2 2 2" xfId="4709"/>
    <cellStyle name="Currency 3 6 2 2 3" xfId="4710"/>
    <cellStyle name="Currency 3 6 2 2 3 2" xfId="13712"/>
    <cellStyle name="Currency 3 6 2 2 4" xfId="9850"/>
    <cellStyle name="Currency 3 6 2 2 4 2" xfId="15642"/>
    <cellStyle name="Currency 3 6 2 2 5" xfId="11780"/>
    <cellStyle name="Currency 3 6 2 3" xfId="2936"/>
    <cellStyle name="Currency 3 6 2 3 2" xfId="4711"/>
    <cellStyle name="Currency 3 6 2 4" xfId="4712"/>
    <cellStyle name="Currency 3 6 2 4 2" xfId="12748"/>
    <cellStyle name="Currency 3 6 2 5" xfId="8886"/>
    <cellStyle name="Currency 3 6 2 5 2" xfId="14678"/>
    <cellStyle name="Currency 3 6 2 6" xfId="10816"/>
    <cellStyle name="Currency 3 6 3" xfId="1485"/>
    <cellStyle name="Currency 3 6 3 2" xfId="3418"/>
    <cellStyle name="Currency 3 6 3 2 2" xfId="4713"/>
    <cellStyle name="Currency 3 6 3 3" xfId="4714"/>
    <cellStyle name="Currency 3 6 3 3 2" xfId="13230"/>
    <cellStyle name="Currency 3 6 3 4" xfId="9368"/>
    <cellStyle name="Currency 3 6 3 4 2" xfId="15160"/>
    <cellStyle name="Currency 3 6 3 5" xfId="11298"/>
    <cellStyle name="Currency 3 6 4" xfId="2454"/>
    <cellStyle name="Currency 3 6 4 2" xfId="4715"/>
    <cellStyle name="Currency 3 6 5" xfId="4716"/>
    <cellStyle name="Currency 3 6 5 2" xfId="12266"/>
    <cellStyle name="Currency 3 6 6" xfId="8404"/>
    <cellStyle name="Currency 3 6 6 2" xfId="14196"/>
    <cellStyle name="Currency 3 6 7" xfId="10334"/>
    <cellStyle name="Currency 3 7" xfId="593"/>
    <cellStyle name="Currency 3 7 2" xfId="1140"/>
    <cellStyle name="Currency 3 7 2 2" xfId="2127"/>
    <cellStyle name="Currency 3 7 2 2 2" xfId="4060"/>
    <cellStyle name="Currency 3 7 2 2 2 2" xfId="4717"/>
    <cellStyle name="Currency 3 7 2 2 3" xfId="4718"/>
    <cellStyle name="Currency 3 7 2 2 3 2" xfId="13872"/>
    <cellStyle name="Currency 3 7 2 2 4" xfId="10010"/>
    <cellStyle name="Currency 3 7 2 2 4 2" xfId="15802"/>
    <cellStyle name="Currency 3 7 2 2 5" xfId="11940"/>
    <cellStyle name="Currency 3 7 2 3" xfId="3097"/>
    <cellStyle name="Currency 3 7 2 3 2" xfId="4719"/>
    <cellStyle name="Currency 3 7 2 4" xfId="4720"/>
    <cellStyle name="Currency 3 7 2 4 2" xfId="12909"/>
    <cellStyle name="Currency 3 7 2 5" xfId="9047"/>
    <cellStyle name="Currency 3 7 2 5 2" xfId="14839"/>
    <cellStyle name="Currency 3 7 2 6" xfId="10977"/>
    <cellStyle name="Currency 3 7 3" xfId="1646"/>
    <cellStyle name="Currency 3 7 3 2" xfId="3579"/>
    <cellStyle name="Currency 3 7 3 2 2" xfId="4721"/>
    <cellStyle name="Currency 3 7 3 3" xfId="4722"/>
    <cellStyle name="Currency 3 7 3 3 2" xfId="13391"/>
    <cellStyle name="Currency 3 7 3 4" xfId="9529"/>
    <cellStyle name="Currency 3 7 3 4 2" xfId="15321"/>
    <cellStyle name="Currency 3 7 3 5" xfId="11459"/>
    <cellStyle name="Currency 3 7 4" xfId="2615"/>
    <cellStyle name="Currency 3 7 4 2" xfId="4723"/>
    <cellStyle name="Currency 3 7 5" xfId="4724"/>
    <cellStyle name="Currency 3 7 5 2" xfId="12427"/>
    <cellStyle name="Currency 3 7 6" xfId="8565"/>
    <cellStyle name="Currency 3 7 6 2" xfId="14357"/>
    <cellStyle name="Currency 3 7 7" xfId="10495"/>
    <cellStyle name="Currency 3 8" xfId="805"/>
    <cellStyle name="Currency 3 8 2" xfId="1807"/>
    <cellStyle name="Currency 3 8 2 2" xfId="3740"/>
    <cellStyle name="Currency 3 8 2 2 2" xfId="4725"/>
    <cellStyle name="Currency 3 8 2 3" xfId="4726"/>
    <cellStyle name="Currency 3 8 2 3 2" xfId="13552"/>
    <cellStyle name="Currency 3 8 2 4" xfId="9690"/>
    <cellStyle name="Currency 3 8 2 4 2" xfId="15482"/>
    <cellStyle name="Currency 3 8 2 5" xfId="11620"/>
    <cellStyle name="Currency 3 8 3" xfId="2776"/>
    <cellStyle name="Currency 3 8 3 2" xfId="4727"/>
    <cellStyle name="Currency 3 8 4" xfId="4728"/>
    <cellStyle name="Currency 3 8 4 2" xfId="12588"/>
    <cellStyle name="Currency 3 8 5" xfId="8726"/>
    <cellStyle name="Currency 3 8 5 2" xfId="14518"/>
    <cellStyle name="Currency 3 8 6" xfId="10656"/>
    <cellStyle name="Currency 3 9" xfId="1325"/>
    <cellStyle name="Currency 3 9 2" xfId="3258"/>
    <cellStyle name="Currency 3 9 2 2" xfId="4729"/>
    <cellStyle name="Currency 3 9 3" xfId="4730"/>
    <cellStyle name="Currency 3 9 3 2" xfId="13070"/>
    <cellStyle name="Currency 3 9 4" xfId="9208"/>
    <cellStyle name="Currency 3 9 4 2" xfId="15000"/>
    <cellStyle name="Currency 3 9 5" xfId="11138"/>
    <cellStyle name="Date" xfId="110"/>
    <cellStyle name="Date 2" xfId="156"/>
    <cellStyle name="Explanatory Text" xfId="16" builtinId="53" customBuiltin="1"/>
    <cellStyle name="Explanatory Text 2" xfId="112"/>
    <cellStyle name="Explanatory Text 3" xfId="207"/>
    <cellStyle name="Explanatory Text 4" xfId="293"/>
    <cellStyle name="Explanatory Text 5" xfId="785"/>
    <cellStyle name="Explanatory Text 6" xfId="1313"/>
    <cellStyle name="Explanatory Text 7" xfId="111"/>
    <cellStyle name="Fixed" xfId="113"/>
    <cellStyle name="Fixed 2" xfId="157"/>
    <cellStyle name="Good" xfId="6" builtinId="26" customBuiltin="1"/>
    <cellStyle name="Good 2" xfId="115"/>
    <cellStyle name="Good 3" xfId="208"/>
    <cellStyle name="Good 4" xfId="294"/>
    <cellStyle name="Good 5" xfId="786"/>
    <cellStyle name="Good 6" xfId="1297"/>
    <cellStyle name="Good 7" xfId="114"/>
    <cellStyle name="Heading 1" xfId="2" builtinId="16" customBuiltin="1"/>
    <cellStyle name="Heading 1 2" xfId="117"/>
    <cellStyle name="Heading 1 3" xfId="209"/>
    <cellStyle name="Heading 1 4" xfId="295"/>
    <cellStyle name="Heading 1 5" xfId="787"/>
    <cellStyle name="Heading 1 6" xfId="850"/>
    <cellStyle name="Heading 1 7" xfId="116"/>
    <cellStyle name="Heading 2" xfId="3" builtinId="17" customBuiltin="1"/>
    <cellStyle name="Heading 2 2" xfId="119"/>
    <cellStyle name="Heading 2 3" xfId="210"/>
    <cellStyle name="Heading 2 4" xfId="296"/>
    <cellStyle name="Heading 2 5" xfId="788"/>
    <cellStyle name="Heading 2 6" xfId="813"/>
    <cellStyle name="Heading 2 7" xfId="118"/>
    <cellStyle name="Heading 3" xfId="4" builtinId="18" customBuiltin="1"/>
    <cellStyle name="Heading 3 2" xfId="121"/>
    <cellStyle name="Heading 3 3" xfId="211"/>
    <cellStyle name="Heading 3 4" xfId="297"/>
    <cellStyle name="Heading 3 5" xfId="789"/>
    <cellStyle name="Heading 3 6" xfId="1316"/>
    <cellStyle name="Heading 3 7" xfId="120"/>
    <cellStyle name="Heading 4" xfId="5" builtinId="19" customBuiltin="1"/>
    <cellStyle name="Heading 4 2" xfId="123"/>
    <cellStyle name="Heading 4 3" xfId="212"/>
    <cellStyle name="Heading 4 4" xfId="298"/>
    <cellStyle name="Heading 4 5" xfId="790"/>
    <cellStyle name="Heading 4 6" xfId="791"/>
    <cellStyle name="Heading 4 7" xfId="122"/>
    <cellStyle name="Heading1" xfId="124"/>
    <cellStyle name="Heading1 2" xfId="158"/>
    <cellStyle name="Heading2" xfId="125"/>
    <cellStyle name="Heading2 2" xfId="159"/>
    <cellStyle name="Hyperlink 2" xfId="16448"/>
    <cellStyle name="Input" xfId="9" builtinId="20" customBuiltin="1"/>
    <cellStyle name="Input 2" xfId="127"/>
    <cellStyle name="Input 2 2" xfId="8197"/>
    <cellStyle name="Input 2 2 2" xfId="16034"/>
    <cellStyle name="Input 2 2 2 2" xfId="16336"/>
    <cellStyle name="Input 2 2 3" xfId="16256"/>
    <cellStyle name="Input 2 2 4" xfId="16204"/>
    <cellStyle name="Input 2 3" xfId="15973"/>
    <cellStyle name="Input 2 3 2" xfId="16114"/>
    <cellStyle name="Input 2 3 2 2" xfId="16391"/>
    <cellStyle name="Input 2 3 3" xfId="16279"/>
    <cellStyle name="Input 2 4" xfId="16170"/>
    <cellStyle name="Input 3" xfId="213"/>
    <cellStyle name="Input 3 2" xfId="8205"/>
    <cellStyle name="Input 3 2 2" xfId="16077"/>
    <cellStyle name="Input 3 2 2 2" xfId="16364"/>
    <cellStyle name="Input 3 2 3" xfId="16265"/>
    <cellStyle name="Input 3 2 4" xfId="16212"/>
    <cellStyle name="Input 3 3" xfId="15981"/>
    <cellStyle name="Input 3 3 2" xfId="16122"/>
    <cellStyle name="Input 3 3 2 2" xfId="16399"/>
    <cellStyle name="Input 3 3 3" xfId="16287"/>
    <cellStyle name="Input 3 4" xfId="16178"/>
    <cellStyle name="Input 4" xfId="299"/>
    <cellStyle name="Input 4 2" xfId="8211"/>
    <cellStyle name="Input 4 2 2" xfId="16083"/>
    <cellStyle name="Input 4 2 2 2" xfId="16370"/>
    <cellStyle name="Input 4 2 3" xfId="16250"/>
    <cellStyle name="Input 4 2 4" xfId="16218"/>
    <cellStyle name="Input 4 3" xfId="15989"/>
    <cellStyle name="Input 4 3 2" xfId="16129"/>
    <cellStyle name="Input 4 3 2 2" xfId="16406"/>
    <cellStyle name="Input 4 3 3" xfId="16295"/>
    <cellStyle name="Input 4 4" xfId="16184"/>
    <cellStyle name="Input 5" xfId="792"/>
    <cellStyle name="Input 5 2" xfId="8216"/>
    <cellStyle name="Input 5 2 2" xfId="16088"/>
    <cellStyle name="Input 5 2 2 2" xfId="16375"/>
    <cellStyle name="Input 5 2 3" xfId="16247"/>
    <cellStyle name="Input 5 2 4" xfId="16223"/>
    <cellStyle name="Input 5 3" xfId="15997"/>
    <cellStyle name="Input 5 3 2" xfId="16134"/>
    <cellStyle name="Input 5 3 2 2" xfId="16411"/>
    <cellStyle name="Input 5 3 3" xfId="16303"/>
    <cellStyle name="Input 5 4" xfId="16189"/>
    <cellStyle name="Input 6" xfId="1301"/>
    <cellStyle name="Input 6 2" xfId="8221"/>
    <cellStyle name="Input 6 2 2" xfId="16093"/>
    <cellStyle name="Input 6 2 2 2" xfId="16380"/>
    <cellStyle name="Input 6 2 3" xfId="16260"/>
    <cellStyle name="Input 6 2 4" xfId="16228"/>
    <cellStyle name="Input 6 3" xfId="16003"/>
    <cellStyle name="Input 6 3 2" xfId="16139"/>
    <cellStyle name="Input 6 3 2 2" xfId="16416"/>
    <cellStyle name="Input 6 3 3" xfId="16308"/>
    <cellStyle name="Input 6 4" xfId="16194"/>
    <cellStyle name="Input 7" xfId="126"/>
    <cellStyle name="Input 7 2" xfId="8196"/>
    <cellStyle name="Input 7 2 2" xfId="16037"/>
    <cellStyle name="Input 7 2 2 2" xfId="16338"/>
    <cellStyle name="Input 7 2 3" xfId="16251"/>
    <cellStyle name="Input 7 2 4" xfId="16203"/>
    <cellStyle name="Input 7 3" xfId="15972"/>
    <cellStyle name="Input 7 3 2" xfId="16113"/>
    <cellStyle name="Input 7 3 2 2" xfId="16390"/>
    <cellStyle name="Input 7 3 3" xfId="16278"/>
    <cellStyle name="Input 7 4" xfId="16169"/>
    <cellStyle name="Linked Cell" xfId="12" builtinId="24" customBuiltin="1"/>
    <cellStyle name="Linked Cell 2" xfId="129"/>
    <cellStyle name="Linked Cell 3" xfId="214"/>
    <cellStyle name="Linked Cell 4" xfId="300"/>
    <cellStyle name="Linked Cell 5" xfId="793"/>
    <cellStyle name="Linked Cell 6" xfId="1318"/>
    <cellStyle name="Linked Cell 7" xfId="128"/>
    <cellStyle name="Neutral" xfId="8" builtinId="28" customBuiltin="1"/>
    <cellStyle name="Neutral 2" xfId="131"/>
    <cellStyle name="Neutral 3" xfId="215"/>
    <cellStyle name="Neutral 4" xfId="301"/>
    <cellStyle name="Neutral 5" xfId="794"/>
    <cellStyle name="Neutral 6" xfId="1299"/>
    <cellStyle name="Neutral 7" xfId="130"/>
    <cellStyle name="Normal" xfId="0" builtinId="0"/>
    <cellStyle name="Normal 10" xfId="160"/>
    <cellStyle name="Normal 10 2" xfId="16449"/>
    <cellStyle name="Normal 11" xfId="175"/>
    <cellStyle name="Normal 11 10" xfId="2298"/>
    <cellStyle name="Normal 11 10 2" xfId="4301"/>
    <cellStyle name="Normal 11 11" xfId="4731"/>
    <cellStyle name="Normal 11 11 2" xfId="12110"/>
    <cellStyle name="Normal 11 12" xfId="8248"/>
    <cellStyle name="Normal 11 12 2" xfId="14040"/>
    <cellStyle name="Normal 11 13" xfId="10178"/>
    <cellStyle name="Normal 11 2" xfId="240"/>
    <cellStyle name="Normal 11 2 10" xfId="4732"/>
    <cellStyle name="Normal 11 2 10 2" xfId="12120"/>
    <cellStyle name="Normal 11 2 11" xfId="8258"/>
    <cellStyle name="Normal 11 2 11 2" xfId="14050"/>
    <cellStyle name="Normal 11 2 12" xfId="10188"/>
    <cellStyle name="Normal 11 2 2" xfId="260"/>
    <cellStyle name="Normal 11 2 2 10" xfId="8278"/>
    <cellStyle name="Normal 11 2 2 10 2" xfId="14070"/>
    <cellStyle name="Normal 11 2 2 11" xfId="10208"/>
    <cellStyle name="Normal 11 2 2 2" xfId="345"/>
    <cellStyle name="Normal 11 2 2 2 10" xfId="10248"/>
    <cellStyle name="Normal 11 2 2 2 2" xfId="425"/>
    <cellStyle name="Normal 11 2 2 2 2 2" xfId="585"/>
    <cellStyle name="Normal 11 2 2 2 2 2 2" xfId="1133"/>
    <cellStyle name="Normal 11 2 2 2 2 2 2 2" xfId="49"/>
    <cellStyle name="Normal 11 2 2 2 2 2 2 2 2" xfId="2290"/>
    <cellStyle name="Normal 11 2 2 2 2 2 2 2 2 2" xfId="4733"/>
    <cellStyle name="Normal 11 2 2 2 2 2 2 2 3" xfId="4734"/>
    <cellStyle name="Normal 11 2 2 2 2 2 2 2 3 2" xfId="12102"/>
    <cellStyle name="Normal 11 2 2 2 2 2 2 2 4" xfId="8241"/>
    <cellStyle name="Normal 11 2 2 2 2 2 2 2 4 2" xfId="14032"/>
    <cellStyle name="Normal 11 2 2 2 2 2 2 2 5" xfId="10170"/>
    <cellStyle name="Normal 11 2 2 2 2 2 2 2 6" xfId="16071"/>
    <cellStyle name="Normal 11 2 2 2 2 2 2 3" xfId="3090"/>
    <cellStyle name="Normal 11 2 2 2 2 2 2 3 2" xfId="4735"/>
    <cellStyle name="Normal 11 2 2 2 2 2 2 4" xfId="4736"/>
    <cellStyle name="Normal 11 2 2 2 2 2 2 4 2" xfId="12902"/>
    <cellStyle name="Normal 11 2 2 2 2 2 2 5" xfId="9040"/>
    <cellStyle name="Normal 11 2 2 2 2 2 2 5 2" xfId="14832"/>
    <cellStyle name="Normal 11 2 2 2 2 2 2 6" xfId="10970"/>
    <cellStyle name="Normal 11 2 2 2 2 2 3" xfId="1639"/>
    <cellStyle name="Normal 11 2 2 2 2 2 3 2" xfId="3572"/>
    <cellStyle name="Normal 11 2 2 2 2 2 3 2 2" xfId="4737"/>
    <cellStyle name="Normal 11 2 2 2 2 2 3 3" xfId="4738"/>
    <cellStyle name="Normal 11 2 2 2 2 2 3 3 2" xfId="13384"/>
    <cellStyle name="Normal 11 2 2 2 2 2 3 4" xfId="9522"/>
    <cellStyle name="Normal 11 2 2 2 2 2 3 4 2" xfId="15314"/>
    <cellStyle name="Normal 11 2 2 2 2 2 3 5" xfId="11452"/>
    <cellStyle name="Normal 11 2 2 2 2 2 4" xfId="2608"/>
    <cellStyle name="Normal 11 2 2 2 2 2 4 2" xfId="4739"/>
    <cellStyle name="Normal 11 2 2 2 2 2 5" xfId="4740"/>
    <cellStyle name="Normal 11 2 2 2 2 2 5 2" xfId="12420"/>
    <cellStyle name="Normal 11 2 2 2 2 2 6" xfId="8558"/>
    <cellStyle name="Normal 11 2 2 2 2 2 6 2" xfId="14350"/>
    <cellStyle name="Normal 11 2 2 2 2 2 7" xfId="10488"/>
    <cellStyle name="Normal 11 2 2 2 2 3" xfId="747"/>
    <cellStyle name="Normal 11 2 2 2 2 3 2" xfId="1294"/>
    <cellStyle name="Normal 11 2 2 2 2 3 2 2" xfId="2281"/>
    <cellStyle name="Normal 11 2 2 2 2 3 2 2 2" xfId="4214"/>
    <cellStyle name="Normal 11 2 2 2 2 3 2 2 2 2" xfId="4741"/>
    <cellStyle name="Normal 11 2 2 2 2 3 2 2 3" xfId="4742"/>
    <cellStyle name="Normal 11 2 2 2 2 3 2 2 3 2" xfId="14026"/>
    <cellStyle name="Normal 11 2 2 2 2 3 2 2 4" xfId="10164"/>
    <cellStyle name="Normal 11 2 2 2 2 3 2 2 4 2" xfId="15956"/>
    <cellStyle name="Normal 11 2 2 2 2 3 2 2 5" xfId="12094"/>
    <cellStyle name="Normal 11 2 2 2 2 3 2 3" xfId="3251"/>
    <cellStyle name="Normal 11 2 2 2 2 3 2 3 2" xfId="4743"/>
    <cellStyle name="Normal 11 2 2 2 2 3 2 4" xfId="4744"/>
    <cellStyle name="Normal 11 2 2 2 2 3 2 4 2" xfId="13063"/>
    <cellStyle name="Normal 11 2 2 2 2 3 2 5" xfId="9201"/>
    <cellStyle name="Normal 11 2 2 2 2 3 2 5 2" xfId="14993"/>
    <cellStyle name="Normal 11 2 2 2 2 3 2 6" xfId="11131"/>
    <cellStyle name="Normal 11 2 2 2 2 3 3" xfId="1800"/>
    <cellStyle name="Normal 11 2 2 2 2 3 3 2" xfId="3733"/>
    <cellStyle name="Normal 11 2 2 2 2 3 3 2 2" xfId="4745"/>
    <cellStyle name="Normal 11 2 2 2 2 3 3 3" xfId="4746"/>
    <cellStyle name="Normal 11 2 2 2 2 3 3 3 2" xfId="13545"/>
    <cellStyle name="Normal 11 2 2 2 2 3 3 4" xfId="9683"/>
    <cellStyle name="Normal 11 2 2 2 2 3 3 4 2" xfId="15475"/>
    <cellStyle name="Normal 11 2 2 2 2 3 3 5" xfId="11613"/>
    <cellStyle name="Normal 11 2 2 2 2 3 4" xfId="2769"/>
    <cellStyle name="Normal 11 2 2 2 2 3 4 2" xfId="4747"/>
    <cellStyle name="Normal 11 2 2 2 2 3 5" xfId="4748"/>
    <cellStyle name="Normal 11 2 2 2 2 3 5 2" xfId="12581"/>
    <cellStyle name="Normal 11 2 2 2 2 3 6" xfId="8719"/>
    <cellStyle name="Normal 11 2 2 2 2 3 6 2" xfId="14511"/>
    <cellStyle name="Normal 11 2 2 2 2 3 7" xfId="10649"/>
    <cellStyle name="Normal 11 2 2 2 2 4" xfId="973"/>
    <cellStyle name="Normal 11 2 2 2 2 4 2" xfId="1961"/>
    <cellStyle name="Normal 11 2 2 2 2 4 2 2" xfId="3894"/>
    <cellStyle name="Normal 11 2 2 2 2 4 2 2 2" xfId="4749"/>
    <cellStyle name="Normal 11 2 2 2 2 4 2 3" xfId="4750"/>
    <cellStyle name="Normal 11 2 2 2 2 4 2 3 2" xfId="13706"/>
    <cellStyle name="Normal 11 2 2 2 2 4 2 4" xfId="9844"/>
    <cellStyle name="Normal 11 2 2 2 2 4 2 4 2" xfId="15636"/>
    <cellStyle name="Normal 11 2 2 2 2 4 2 5" xfId="11774"/>
    <cellStyle name="Normal 11 2 2 2 2 4 3" xfId="2930"/>
    <cellStyle name="Normal 11 2 2 2 2 4 3 2" xfId="4751"/>
    <cellStyle name="Normal 11 2 2 2 2 4 4" xfId="4752"/>
    <cellStyle name="Normal 11 2 2 2 2 4 4 2" xfId="12742"/>
    <cellStyle name="Normal 11 2 2 2 2 4 5" xfId="8880"/>
    <cellStyle name="Normal 11 2 2 2 2 4 5 2" xfId="14672"/>
    <cellStyle name="Normal 11 2 2 2 2 4 6" xfId="10810"/>
    <cellStyle name="Normal 11 2 2 2 2 5" xfId="1479"/>
    <cellStyle name="Normal 11 2 2 2 2 5 2" xfId="3412"/>
    <cellStyle name="Normal 11 2 2 2 2 5 2 2" xfId="4753"/>
    <cellStyle name="Normal 11 2 2 2 2 5 3" xfId="4754"/>
    <cellStyle name="Normal 11 2 2 2 2 5 3 2" xfId="13224"/>
    <cellStyle name="Normal 11 2 2 2 2 5 4" xfId="9362"/>
    <cellStyle name="Normal 11 2 2 2 2 5 4 2" xfId="15154"/>
    <cellStyle name="Normal 11 2 2 2 2 5 5" xfId="11292"/>
    <cellStyle name="Normal 11 2 2 2 2 6" xfId="2448"/>
    <cellStyle name="Normal 11 2 2 2 2 6 2" xfId="4755"/>
    <cellStyle name="Normal 11 2 2 2 2 7" xfId="4756"/>
    <cellStyle name="Normal 11 2 2 2 2 7 2" xfId="12260"/>
    <cellStyle name="Normal 11 2 2 2 2 8" xfId="8398"/>
    <cellStyle name="Normal 11 2 2 2 2 8 2" xfId="14190"/>
    <cellStyle name="Normal 11 2 2 2 2 9" xfId="10328"/>
    <cellStyle name="Normal 11 2 2 2 3" xfId="505"/>
    <cellStyle name="Normal 11 2 2 2 3 2" xfId="1053"/>
    <cellStyle name="Normal 11 2 2 2 3 2 2" xfId="2041"/>
    <cellStyle name="Normal 11 2 2 2 3 2 2 2" xfId="3974"/>
    <cellStyle name="Normal 11 2 2 2 3 2 2 2 2" xfId="4757"/>
    <cellStyle name="Normal 11 2 2 2 3 2 2 3" xfId="4758"/>
    <cellStyle name="Normal 11 2 2 2 3 2 2 3 2" xfId="13786"/>
    <cellStyle name="Normal 11 2 2 2 3 2 2 4" xfId="9924"/>
    <cellStyle name="Normal 11 2 2 2 3 2 2 4 2" xfId="15716"/>
    <cellStyle name="Normal 11 2 2 2 3 2 2 5" xfId="11854"/>
    <cellStyle name="Normal 11 2 2 2 3 2 3" xfId="3010"/>
    <cellStyle name="Normal 11 2 2 2 3 2 3 2" xfId="4759"/>
    <cellStyle name="Normal 11 2 2 2 3 2 4" xfId="4760"/>
    <cellStyle name="Normal 11 2 2 2 3 2 4 2" xfId="12822"/>
    <cellStyle name="Normal 11 2 2 2 3 2 5" xfId="8960"/>
    <cellStyle name="Normal 11 2 2 2 3 2 5 2" xfId="14752"/>
    <cellStyle name="Normal 11 2 2 2 3 2 6" xfId="10890"/>
    <cellStyle name="Normal 11 2 2 2 3 3" xfId="1559"/>
    <cellStyle name="Normal 11 2 2 2 3 3 2" xfId="3492"/>
    <cellStyle name="Normal 11 2 2 2 3 3 2 2" xfId="4761"/>
    <cellStyle name="Normal 11 2 2 2 3 3 3" xfId="4762"/>
    <cellStyle name="Normal 11 2 2 2 3 3 3 2" xfId="13304"/>
    <cellStyle name="Normal 11 2 2 2 3 3 4" xfId="9442"/>
    <cellStyle name="Normal 11 2 2 2 3 3 4 2" xfId="15234"/>
    <cellStyle name="Normal 11 2 2 2 3 3 5" xfId="11372"/>
    <cellStyle name="Normal 11 2 2 2 3 4" xfId="2528"/>
    <cellStyle name="Normal 11 2 2 2 3 4 2" xfId="4763"/>
    <cellStyle name="Normal 11 2 2 2 3 5" xfId="4764"/>
    <cellStyle name="Normal 11 2 2 2 3 5 2" xfId="12340"/>
    <cellStyle name="Normal 11 2 2 2 3 6" xfId="8478"/>
    <cellStyle name="Normal 11 2 2 2 3 6 2" xfId="14270"/>
    <cellStyle name="Normal 11 2 2 2 3 7" xfId="10408"/>
    <cellStyle name="Normal 11 2 2 2 4" xfId="667"/>
    <cellStyle name="Normal 11 2 2 2 4 2" xfId="1214"/>
    <cellStyle name="Normal 11 2 2 2 4 2 2" xfId="2201"/>
    <cellStyle name="Normal 11 2 2 2 4 2 2 2" xfId="4134"/>
    <cellStyle name="Normal 11 2 2 2 4 2 2 2 2" xfId="4765"/>
    <cellStyle name="Normal 11 2 2 2 4 2 2 3" xfId="4766"/>
    <cellStyle name="Normal 11 2 2 2 4 2 2 3 2" xfId="13946"/>
    <cellStyle name="Normal 11 2 2 2 4 2 2 4" xfId="10084"/>
    <cellStyle name="Normal 11 2 2 2 4 2 2 4 2" xfId="15876"/>
    <cellStyle name="Normal 11 2 2 2 4 2 2 5" xfId="12014"/>
    <cellStyle name="Normal 11 2 2 2 4 2 3" xfId="3171"/>
    <cellStyle name="Normal 11 2 2 2 4 2 3 2" xfId="4767"/>
    <cellStyle name="Normal 11 2 2 2 4 2 4" xfId="4768"/>
    <cellStyle name="Normal 11 2 2 2 4 2 4 2" xfId="12983"/>
    <cellStyle name="Normal 11 2 2 2 4 2 5" xfId="9121"/>
    <cellStyle name="Normal 11 2 2 2 4 2 5 2" xfId="14913"/>
    <cellStyle name="Normal 11 2 2 2 4 2 6" xfId="11051"/>
    <cellStyle name="Normal 11 2 2 2 4 3" xfId="1720"/>
    <cellStyle name="Normal 11 2 2 2 4 3 2" xfId="3653"/>
    <cellStyle name="Normal 11 2 2 2 4 3 2 2" xfId="4769"/>
    <cellStyle name="Normal 11 2 2 2 4 3 3" xfId="4770"/>
    <cellStyle name="Normal 11 2 2 2 4 3 3 2" xfId="13465"/>
    <cellStyle name="Normal 11 2 2 2 4 3 4" xfId="9603"/>
    <cellStyle name="Normal 11 2 2 2 4 3 4 2" xfId="15395"/>
    <cellStyle name="Normal 11 2 2 2 4 3 5" xfId="11533"/>
    <cellStyle name="Normal 11 2 2 2 4 4" xfId="2689"/>
    <cellStyle name="Normal 11 2 2 2 4 4 2" xfId="4771"/>
    <cellStyle name="Normal 11 2 2 2 4 5" xfId="4772"/>
    <cellStyle name="Normal 11 2 2 2 4 5 2" xfId="12501"/>
    <cellStyle name="Normal 11 2 2 2 4 6" xfId="8639"/>
    <cellStyle name="Normal 11 2 2 2 4 6 2" xfId="14431"/>
    <cellStyle name="Normal 11 2 2 2 4 7" xfId="10569"/>
    <cellStyle name="Normal 11 2 2 2 5" xfId="893"/>
    <cellStyle name="Normal 11 2 2 2 5 2" xfId="1881"/>
    <cellStyle name="Normal 11 2 2 2 5 2 2" xfId="3814"/>
    <cellStyle name="Normal 11 2 2 2 5 2 2 2" xfId="4773"/>
    <cellStyle name="Normal 11 2 2 2 5 2 3" xfId="4774"/>
    <cellStyle name="Normal 11 2 2 2 5 2 3 2" xfId="13626"/>
    <cellStyle name="Normal 11 2 2 2 5 2 4" xfId="9764"/>
    <cellStyle name="Normal 11 2 2 2 5 2 4 2" xfId="15556"/>
    <cellStyle name="Normal 11 2 2 2 5 2 5" xfId="11694"/>
    <cellStyle name="Normal 11 2 2 2 5 3" xfId="2850"/>
    <cellStyle name="Normal 11 2 2 2 5 3 2" xfId="4775"/>
    <cellStyle name="Normal 11 2 2 2 5 4" xfId="4776"/>
    <cellStyle name="Normal 11 2 2 2 5 4 2" xfId="12662"/>
    <cellStyle name="Normal 11 2 2 2 5 5" xfId="8800"/>
    <cellStyle name="Normal 11 2 2 2 5 5 2" xfId="14592"/>
    <cellStyle name="Normal 11 2 2 2 5 6" xfId="10730"/>
    <cellStyle name="Normal 11 2 2 2 6" xfId="1399"/>
    <cellStyle name="Normal 11 2 2 2 6 2" xfId="3332"/>
    <cellStyle name="Normal 11 2 2 2 6 2 2" xfId="4777"/>
    <cellStyle name="Normal 11 2 2 2 6 3" xfId="4778"/>
    <cellStyle name="Normal 11 2 2 2 6 3 2" xfId="13144"/>
    <cellStyle name="Normal 11 2 2 2 6 4" xfId="9282"/>
    <cellStyle name="Normal 11 2 2 2 6 4 2" xfId="15074"/>
    <cellStyle name="Normal 11 2 2 2 6 5" xfId="11212"/>
    <cellStyle name="Normal 11 2 2 2 7" xfId="2368"/>
    <cellStyle name="Normal 11 2 2 2 7 2" xfId="4779"/>
    <cellStyle name="Normal 11 2 2 2 8" xfId="4780"/>
    <cellStyle name="Normal 11 2 2 2 8 2" xfId="12180"/>
    <cellStyle name="Normal 11 2 2 2 9" xfId="8318"/>
    <cellStyle name="Normal 11 2 2 2 9 2" xfId="14110"/>
    <cellStyle name="Normal 11 2 2 3" xfId="385"/>
    <cellStyle name="Normal 11 2 2 3 2" xfId="545"/>
    <cellStyle name="Normal 11 2 2 3 2 2" xfId="1093"/>
    <cellStyle name="Normal 11 2 2 3 2 2 2" xfId="2081"/>
    <cellStyle name="Normal 11 2 2 3 2 2 2 2" xfId="4014"/>
    <cellStyle name="Normal 11 2 2 3 2 2 2 2 2" xfId="4781"/>
    <cellStyle name="Normal 11 2 2 3 2 2 2 3" xfId="4782"/>
    <cellStyle name="Normal 11 2 2 3 2 2 2 3 2" xfId="13826"/>
    <cellStyle name="Normal 11 2 2 3 2 2 2 4" xfId="9964"/>
    <cellStyle name="Normal 11 2 2 3 2 2 2 4 2" xfId="15756"/>
    <cellStyle name="Normal 11 2 2 3 2 2 2 5" xfId="11894"/>
    <cellStyle name="Normal 11 2 2 3 2 2 3" xfId="3050"/>
    <cellStyle name="Normal 11 2 2 3 2 2 3 2" xfId="4783"/>
    <cellStyle name="Normal 11 2 2 3 2 2 4" xfId="4784"/>
    <cellStyle name="Normal 11 2 2 3 2 2 4 2" xfId="12862"/>
    <cellStyle name="Normal 11 2 2 3 2 2 5" xfId="9000"/>
    <cellStyle name="Normal 11 2 2 3 2 2 5 2" xfId="14792"/>
    <cellStyle name="Normal 11 2 2 3 2 2 6" xfId="10930"/>
    <cellStyle name="Normal 11 2 2 3 2 3" xfId="1599"/>
    <cellStyle name="Normal 11 2 2 3 2 3 2" xfId="3532"/>
    <cellStyle name="Normal 11 2 2 3 2 3 2 2" xfId="4785"/>
    <cellStyle name="Normal 11 2 2 3 2 3 3" xfId="4786"/>
    <cellStyle name="Normal 11 2 2 3 2 3 3 2" xfId="13344"/>
    <cellStyle name="Normal 11 2 2 3 2 3 4" xfId="9482"/>
    <cellStyle name="Normal 11 2 2 3 2 3 4 2" xfId="15274"/>
    <cellStyle name="Normal 11 2 2 3 2 3 5" xfId="11412"/>
    <cellStyle name="Normal 11 2 2 3 2 4" xfId="2568"/>
    <cellStyle name="Normal 11 2 2 3 2 4 2" xfId="4787"/>
    <cellStyle name="Normal 11 2 2 3 2 5" xfId="4788"/>
    <cellStyle name="Normal 11 2 2 3 2 5 2" xfId="12380"/>
    <cellStyle name="Normal 11 2 2 3 2 6" xfId="8518"/>
    <cellStyle name="Normal 11 2 2 3 2 6 2" xfId="14310"/>
    <cellStyle name="Normal 11 2 2 3 2 7" xfId="10448"/>
    <cellStyle name="Normal 11 2 2 3 3" xfId="707"/>
    <cellStyle name="Normal 11 2 2 3 3 2" xfId="1254"/>
    <cellStyle name="Normal 11 2 2 3 3 2 2" xfId="2241"/>
    <cellStyle name="Normal 11 2 2 3 3 2 2 2" xfId="4174"/>
    <cellStyle name="Normal 11 2 2 3 3 2 2 2 2" xfId="4789"/>
    <cellStyle name="Normal 11 2 2 3 3 2 2 3" xfId="4790"/>
    <cellStyle name="Normal 11 2 2 3 3 2 2 3 2" xfId="13986"/>
    <cellStyle name="Normal 11 2 2 3 3 2 2 4" xfId="10124"/>
    <cellStyle name="Normal 11 2 2 3 3 2 2 4 2" xfId="15916"/>
    <cellStyle name="Normal 11 2 2 3 3 2 2 5" xfId="12054"/>
    <cellStyle name="Normal 11 2 2 3 3 2 3" xfId="3211"/>
    <cellStyle name="Normal 11 2 2 3 3 2 3 2" xfId="4791"/>
    <cellStyle name="Normal 11 2 2 3 3 2 4" xfId="4792"/>
    <cellStyle name="Normal 11 2 2 3 3 2 4 2" xfId="13023"/>
    <cellStyle name="Normal 11 2 2 3 3 2 5" xfId="9161"/>
    <cellStyle name="Normal 11 2 2 3 3 2 5 2" xfId="14953"/>
    <cellStyle name="Normal 11 2 2 3 3 2 6" xfId="11091"/>
    <cellStyle name="Normal 11 2 2 3 3 3" xfId="1760"/>
    <cellStyle name="Normal 11 2 2 3 3 3 2" xfId="3693"/>
    <cellStyle name="Normal 11 2 2 3 3 3 2 2" xfId="4793"/>
    <cellStyle name="Normal 11 2 2 3 3 3 3" xfId="4794"/>
    <cellStyle name="Normal 11 2 2 3 3 3 3 2" xfId="13505"/>
    <cellStyle name="Normal 11 2 2 3 3 3 4" xfId="9643"/>
    <cellStyle name="Normal 11 2 2 3 3 3 4 2" xfId="15435"/>
    <cellStyle name="Normal 11 2 2 3 3 3 5" xfId="11573"/>
    <cellStyle name="Normal 11 2 2 3 3 4" xfId="2729"/>
    <cellStyle name="Normal 11 2 2 3 3 4 2" xfId="4795"/>
    <cellStyle name="Normal 11 2 2 3 3 5" xfId="4796"/>
    <cellStyle name="Normal 11 2 2 3 3 5 2" xfId="12541"/>
    <cellStyle name="Normal 11 2 2 3 3 6" xfId="8679"/>
    <cellStyle name="Normal 11 2 2 3 3 6 2" xfId="14471"/>
    <cellStyle name="Normal 11 2 2 3 3 7" xfId="10609"/>
    <cellStyle name="Normal 11 2 2 3 4" xfId="933"/>
    <cellStyle name="Normal 11 2 2 3 4 2" xfId="1921"/>
    <cellStyle name="Normal 11 2 2 3 4 2 2" xfId="3854"/>
    <cellStyle name="Normal 11 2 2 3 4 2 2 2" xfId="4797"/>
    <cellStyle name="Normal 11 2 2 3 4 2 3" xfId="4798"/>
    <cellStyle name="Normal 11 2 2 3 4 2 3 2" xfId="13666"/>
    <cellStyle name="Normal 11 2 2 3 4 2 4" xfId="9804"/>
    <cellStyle name="Normal 11 2 2 3 4 2 4 2" xfId="15596"/>
    <cellStyle name="Normal 11 2 2 3 4 2 5" xfId="11734"/>
    <cellStyle name="Normal 11 2 2 3 4 3" xfId="2890"/>
    <cellStyle name="Normal 11 2 2 3 4 3 2" xfId="4799"/>
    <cellStyle name="Normal 11 2 2 3 4 4" xfId="4800"/>
    <cellStyle name="Normal 11 2 2 3 4 4 2" xfId="12702"/>
    <cellStyle name="Normal 11 2 2 3 4 5" xfId="8840"/>
    <cellStyle name="Normal 11 2 2 3 4 5 2" xfId="14632"/>
    <cellStyle name="Normal 11 2 2 3 4 6" xfId="10770"/>
    <cellStyle name="Normal 11 2 2 3 5" xfId="1439"/>
    <cellStyle name="Normal 11 2 2 3 5 2" xfId="3372"/>
    <cellStyle name="Normal 11 2 2 3 5 2 2" xfId="4801"/>
    <cellStyle name="Normal 11 2 2 3 5 3" xfId="4802"/>
    <cellStyle name="Normal 11 2 2 3 5 3 2" xfId="13184"/>
    <cellStyle name="Normal 11 2 2 3 5 4" xfId="9322"/>
    <cellStyle name="Normal 11 2 2 3 5 4 2" xfId="15114"/>
    <cellStyle name="Normal 11 2 2 3 5 5" xfId="11252"/>
    <cellStyle name="Normal 11 2 2 3 6" xfId="2408"/>
    <cellStyle name="Normal 11 2 2 3 6 2" xfId="4803"/>
    <cellStyle name="Normal 11 2 2 3 7" xfId="4804"/>
    <cellStyle name="Normal 11 2 2 3 7 2" xfId="12220"/>
    <cellStyle name="Normal 11 2 2 3 8" xfId="8358"/>
    <cellStyle name="Normal 11 2 2 3 8 2" xfId="14150"/>
    <cellStyle name="Normal 11 2 2 3 9" xfId="10288"/>
    <cellStyle name="Normal 11 2 2 4" xfId="465"/>
    <cellStyle name="Normal 11 2 2 4 2" xfId="1013"/>
    <cellStyle name="Normal 11 2 2 4 2 2" xfId="2001"/>
    <cellStyle name="Normal 11 2 2 4 2 2 2" xfId="3934"/>
    <cellStyle name="Normal 11 2 2 4 2 2 2 2" xfId="4805"/>
    <cellStyle name="Normal 11 2 2 4 2 2 3" xfId="4806"/>
    <cellStyle name="Normal 11 2 2 4 2 2 3 2" xfId="13746"/>
    <cellStyle name="Normal 11 2 2 4 2 2 4" xfId="9884"/>
    <cellStyle name="Normal 11 2 2 4 2 2 4 2" xfId="15676"/>
    <cellStyle name="Normal 11 2 2 4 2 2 5" xfId="11814"/>
    <cellStyle name="Normal 11 2 2 4 2 3" xfId="2970"/>
    <cellStyle name="Normal 11 2 2 4 2 3 2" xfId="4807"/>
    <cellStyle name="Normal 11 2 2 4 2 4" xfId="4808"/>
    <cellStyle name="Normal 11 2 2 4 2 4 2" xfId="12782"/>
    <cellStyle name="Normal 11 2 2 4 2 5" xfId="8920"/>
    <cellStyle name="Normal 11 2 2 4 2 5 2" xfId="14712"/>
    <cellStyle name="Normal 11 2 2 4 2 6" xfId="10850"/>
    <cellStyle name="Normal 11 2 2 4 3" xfId="1519"/>
    <cellStyle name="Normal 11 2 2 4 3 2" xfId="3452"/>
    <cellStyle name="Normal 11 2 2 4 3 2 2" xfId="4809"/>
    <cellStyle name="Normal 11 2 2 4 3 3" xfId="4810"/>
    <cellStyle name="Normal 11 2 2 4 3 3 2" xfId="13264"/>
    <cellStyle name="Normal 11 2 2 4 3 4" xfId="9402"/>
    <cellStyle name="Normal 11 2 2 4 3 4 2" xfId="15194"/>
    <cellStyle name="Normal 11 2 2 4 3 5" xfId="11332"/>
    <cellStyle name="Normal 11 2 2 4 4" xfId="2488"/>
    <cellStyle name="Normal 11 2 2 4 4 2" xfId="4811"/>
    <cellStyle name="Normal 11 2 2 4 5" xfId="4812"/>
    <cellStyle name="Normal 11 2 2 4 5 2" xfId="12300"/>
    <cellStyle name="Normal 11 2 2 4 6" xfId="8438"/>
    <cellStyle name="Normal 11 2 2 4 6 2" xfId="14230"/>
    <cellStyle name="Normal 11 2 2 4 7" xfId="10368"/>
    <cellStyle name="Normal 11 2 2 5" xfId="627"/>
    <cellStyle name="Normal 11 2 2 5 2" xfId="1174"/>
    <cellStyle name="Normal 11 2 2 5 2 2" xfId="2161"/>
    <cellStyle name="Normal 11 2 2 5 2 2 2" xfId="4094"/>
    <cellStyle name="Normal 11 2 2 5 2 2 2 2" xfId="4813"/>
    <cellStyle name="Normal 11 2 2 5 2 2 3" xfId="4814"/>
    <cellStyle name="Normal 11 2 2 5 2 2 3 2" xfId="13906"/>
    <cellStyle name="Normal 11 2 2 5 2 2 4" xfId="10044"/>
    <cellStyle name="Normal 11 2 2 5 2 2 4 2" xfId="15836"/>
    <cellStyle name="Normal 11 2 2 5 2 2 5" xfId="11974"/>
    <cellStyle name="Normal 11 2 2 5 2 3" xfId="3131"/>
    <cellStyle name="Normal 11 2 2 5 2 3 2" xfId="4815"/>
    <cellStyle name="Normal 11 2 2 5 2 4" xfId="4816"/>
    <cellStyle name="Normal 11 2 2 5 2 4 2" xfId="12943"/>
    <cellStyle name="Normal 11 2 2 5 2 5" xfId="9081"/>
    <cellStyle name="Normal 11 2 2 5 2 5 2" xfId="14873"/>
    <cellStyle name="Normal 11 2 2 5 2 6" xfId="11011"/>
    <cellStyle name="Normal 11 2 2 5 3" xfId="1680"/>
    <cellStyle name="Normal 11 2 2 5 3 2" xfId="3613"/>
    <cellStyle name="Normal 11 2 2 5 3 2 2" xfId="4817"/>
    <cellStyle name="Normal 11 2 2 5 3 3" xfId="4818"/>
    <cellStyle name="Normal 11 2 2 5 3 3 2" xfId="13425"/>
    <cellStyle name="Normal 11 2 2 5 3 4" xfId="9563"/>
    <cellStyle name="Normal 11 2 2 5 3 4 2" xfId="15355"/>
    <cellStyle name="Normal 11 2 2 5 3 5" xfId="11493"/>
    <cellStyle name="Normal 11 2 2 5 4" xfId="2649"/>
    <cellStyle name="Normal 11 2 2 5 4 2" xfId="4819"/>
    <cellStyle name="Normal 11 2 2 5 5" xfId="4820"/>
    <cellStyle name="Normal 11 2 2 5 5 2" xfId="12461"/>
    <cellStyle name="Normal 11 2 2 5 6" xfId="8599"/>
    <cellStyle name="Normal 11 2 2 5 6 2" xfId="14391"/>
    <cellStyle name="Normal 11 2 2 5 7" xfId="10529"/>
    <cellStyle name="Normal 11 2 2 6" xfId="845"/>
    <cellStyle name="Normal 11 2 2 6 2" xfId="1841"/>
    <cellStyle name="Normal 11 2 2 6 2 2" xfId="3774"/>
    <cellStyle name="Normal 11 2 2 6 2 2 2" xfId="4821"/>
    <cellStyle name="Normal 11 2 2 6 2 3" xfId="4822"/>
    <cellStyle name="Normal 11 2 2 6 2 3 2" xfId="13586"/>
    <cellStyle name="Normal 11 2 2 6 2 4" xfId="9724"/>
    <cellStyle name="Normal 11 2 2 6 2 4 2" xfId="15516"/>
    <cellStyle name="Normal 11 2 2 6 2 5" xfId="11654"/>
    <cellStyle name="Normal 11 2 2 6 3" xfId="2810"/>
    <cellStyle name="Normal 11 2 2 6 3 2" xfId="4823"/>
    <cellStyle name="Normal 11 2 2 6 4" xfId="4824"/>
    <cellStyle name="Normal 11 2 2 6 4 2" xfId="12622"/>
    <cellStyle name="Normal 11 2 2 6 5" xfId="8760"/>
    <cellStyle name="Normal 11 2 2 6 5 2" xfId="14552"/>
    <cellStyle name="Normal 11 2 2 6 6" xfId="10690"/>
    <cellStyle name="Normal 11 2 2 7" xfId="1359"/>
    <cellStyle name="Normal 11 2 2 7 2" xfId="3292"/>
    <cellStyle name="Normal 11 2 2 7 2 2" xfId="4825"/>
    <cellStyle name="Normal 11 2 2 7 3" xfId="4826"/>
    <cellStyle name="Normal 11 2 2 7 3 2" xfId="13104"/>
    <cellStyle name="Normal 11 2 2 7 4" xfId="9242"/>
    <cellStyle name="Normal 11 2 2 7 4 2" xfId="15034"/>
    <cellStyle name="Normal 11 2 2 7 5" xfId="11172"/>
    <cellStyle name="Normal 11 2 2 8" xfId="2328"/>
    <cellStyle name="Normal 11 2 2 8 2" xfId="4827"/>
    <cellStyle name="Normal 11 2 2 9" xfId="4828"/>
    <cellStyle name="Normal 11 2 2 9 2" xfId="12140"/>
    <cellStyle name="Normal 11 2 3" xfId="325"/>
    <cellStyle name="Normal 11 2 3 10" xfId="10228"/>
    <cellStyle name="Normal 11 2 3 2" xfId="405"/>
    <cellStyle name="Normal 11 2 3 2 2" xfId="565"/>
    <cellStyle name="Normal 11 2 3 2 2 2" xfId="1113"/>
    <cellStyle name="Normal 11 2 3 2 2 2 2" xfId="2101"/>
    <cellStyle name="Normal 11 2 3 2 2 2 2 2" xfId="4034"/>
    <cellStyle name="Normal 11 2 3 2 2 2 2 2 2" xfId="4829"/>
    <cellStyle name="Normal 11 2 3 2 2 2 2 3" xfId="4830"/>
    <cellStyle name="Normal 11 2 3 2 2 2 2 3 2" xfId="13846"/>
    <cellStyle name="Normal 11 2 3 2 2 2 2 4" xfId="9984"/>
    <cellStyle name="Normal 11 2 3 2 2 2 2 4 2" xfId="15776"/>
    <cellStyle name="Normal 11 2 3 2 2 2 2 5" xfId="11914"/>
    <cellStyle name="Normal 11 2 3 2 2 2 3" xfId="3070"/>
    <cellStyle name="Normal 11 2 3 2 2 2 3 2" xfId="4831"/>
    <cellStyle name="Normal 11 2 3 2 2 2 4" xfId="4832"/>
    <cellStyle name="Normal 11 2 3 2 2 2 4 2" xfId="12882"/>
    <cellStyle name="Normal 11 2 3 2 2 2 5" xfId="9020"/>
    <cellStyle name="Normal 11 2 3 2 2 2 5 2" xfId="14812"/>
    <cellStyle name="Normal 11 2 3 2 2 2 6" xfId="10950"/>
    <cellStyle name="Normal 11 2 3 2 2 3" xfId="1619"/>
    <cellStyle name="Normal 11 2 3 2 2 3 2" xfId="3552"/>
    <cellStyle name="Normal 11 2 3 2 2 3 2 2" xfId="4833"/>
    <cellStyle name="Normal 11 2 3 2 2 3 3" xfId="4834"/>
    <cellStyle name="Normal 11 2 3 2 2 3 3 2" xfId="13364"/>
    <cellStyle name="Normal 11 2 3 2 2 3 4" xfId="9502"/>
    <cellStyle name="Normal 11 2 3 2 2 3 4 2" xfId="15294"/>
    <cellStyle name="Normal 11 2 3 2 2 3 5" xfId="11432"/>
    <cellStyle name="Normal 11 2 3 2 2 4" xfId="2588"/>
    <cellStyle name="Normal 11 2 3 2 2 4 2" xfId="4835"/>
    <cellStyle name="Normal 11 2 3 2 2 5" xfId="4836"/>
    <cellStyle name="Normal 11 2 3 2 2 5 2" xfId="12400"/>
    <cellStyle name="Normal 11 2 3 2 2 6" xfId="8538"/>
    <cellStyle name="Normal 11 2 3 2 2 6 2" xfId="14330"/>
    <cellStyle name="Normal 11 2 3 2 2 7" xfId="10468"/>
    <cellStyle name="Normal 11 2 3 2 3" xfId="727"/>
    <cellStyle name="Normal 11 2 3 2 3 2" xfId="1274"/>
    <cellStyle name="Normal 11 2 3 2 3 2 2" xfId="2261"/>
    <cellStyle name="Normal 11 2 3 2 3 2 2 2" xfId="4194"/>
    <cellStyle name="Normal 11 2 3 2 3 2 2 2 2" xfId="4837"/>
    <cellStyle name="Normal 11 2 3 2 3 2 2 3" xfId="4838"/>
    <cellStyle name="Normal 11 2 3 2 3 2 2 3 2" xfId="14006"/>
    <cellStyle name="Normal 11 2 3 2 3 2 2 4" xfId="10144"/>
    <cellStyle name="Normal 11 2 3 2 3 2 2 4 2" xfId="15936"/>
    <cellStyle name="Normal 11 2 3 2 3 2 2 5" xfId="12074"/>
    <cellStyle name="Normal 11 2 3 2 3 2 3" xfId="3231"/>
    <cellStyle name="Normal 11 2 3 2 3 2 3 2" xfId="4839"/>
    <cellStyle name="Normal 11 2 3 2 3 2 4" xfId="4840"/>
    <cellStyle name="Normal 11 2 3 2 3 2 4 2" xfId="13043"/>
    <cellStyle name="Normal 11 2 3 2 3 2 5" xfId="9181"/>
    <cellStyle name="Normal 11 2 3 2 3 2 5 2" xfId="14973"/>
    <cellStyle name="Normal 11 2 3 2 3 2 6" xfId="11111"/>
    <cellStyle name="Normal 11 2 3 2 3 3" xfId="1780"/>
    <cellStyle name="Normal 11 2 3 2 3 3 2" xfId="3713"/>
    <cellStyle name="Normal 11 2 3 2 3 3 2 2" xfId="4841"/>
    <cellStyle name="Normal 11 2 3 2 3 3 3" xfId="4842"/>
    <cellStyle name="Normal 11 2 3 2 3 3 3 2" xfId="13525"/>
    <cellStyle name="Normal 11 2 3 2 3 3 4" xfId="9663"/>
    <cellStyle name="Normal 11 2 3 2 3 3 4 2" xfId="15455"/>
    <cellStyle name="Normal 11 2 3 2 3 3 5" xfId="11593"/>
    <cellStyle name="Normal 11 2 3 2 3 4" xfId="2749"/>
    <cellStyle name="Normal 11 2 3 2 3 4 2" xfId="4843"/>
    <cellStyle name="Normal 11 2 3 2 3 5" xfId="4844"/>
    <cellStyle name="Normal 11 2 3 2 3 5 2" xfId="12561"/>
    <cellStyle name="Normal 11 2 3 2 3 6" xfId="8699"/>
    <cellStyle name="Normal 11 2 3 2 3 6 2" xfId="14491"/>
    <cellStyle name="Normal 11 2 3 2 3 7" xfId="10629"/>
    <cellStyle name="Normal 11 2 3 2 4" xfId="953"/>
    <cellStyle name="Normal 11 2 3 2 4 2" xfId="1941"/>
    <cellStyle name="Normal 11 2 3 2 4 2 2" xfId="3874"/>
    <cellStyle name="Normal 11 2 3 2 4 2 2 2" xfId="4845"/>
    <cellStyle name="Normal 11 2 3 2 4 2 3" xfId="4846"/>
    <cellStyle name="Normal 11 2 3 2 4 2 3 2" xfId="13686"/>
    <cellStyle name="Normal 11 2 3 2 4 2 4" xfId="9824"/>
    <cellStyle name="Normal 11 2 3 2 4 2 4 2" xfId="15616"/>
    <cellStyle name="Normal 11 2 3 2 4 2 5" xfId="11754"/>
    <cellStyle name="Normal 11 2 3 2 4 3" xfId="2910"/>
    <cellStyle name="Normal 11 2 3 2 4 3 2" xfId="4847"/>
    <cellStyle name="Normal 11 2 3 2 4 4" xfId="4848"/>
    <cellStyle name="Normal 11 2 3 2 4 4 2" xfId="12722"/>
    <cellStyle name="Normal 11 2 3 2 4 5" xfId="8860"/>
    <cellStyle name="Normal 11 2 3 2 4 5 2" xfId="14652"/>
    <cellStyle name="Normal 11 2 3 2 4 6" xfId="10790"/>
    <cellStyle name="Normal 11 2 3 2 5" xfId="1459"/>
    <cellStyle name="Normal 11 2 3 2 5 2" xfId="3392"/>
    <cellStyle name="Normal 11 2 3 2 5 2 2" xfId="4849"/>
    <cellStyle name="Normal 11 2 3 2 5 3" xfId="4850"/>
    <cellStyle name="Normal 11 2 3 2 5 3 2" xfId="13204"/>
    <cellStyle name="Normal 11 2 3 2 5 4" xfId="9342"/>
    <cellStyle name="Normal 11 2 3 2 5 4 2" xfId="15134"/>
    <cellStyle name="Normal 11 2 3 2 5 5" xfId="11272"/>
    <cellStyle name="Normal 11 2 3 2 6" xfId="2428"/>
    <cellStyle name="Normal 11 2 3 2 6 2" xfId="4851"/>
    <cellStyle name="Normal 11 2 3 2 7" xfId="4852"/>
    <cellStyle name="Normal 11 2 3 2 7 2" xfId="12240"/>
    <cellStyle name="Normal 11 2 3 2 8" xfId="8378"/>
    <cellStyle name="Normal 11 2 3 2 8 2" xfId="14170"/>
    <cellStyle name="Normal 11 2 3 2 9" xfId="10308"/>
    <cellStyle name="Normal 11 2 3 3" xfId="485"/>
    <cellStyle name="Normal 11 2 3 3 2" xfId="1033"/>
    <cellStyle name="Normal 11 2 3 3 2 2" xfId="2021"/>
    <cellStyle name="Normal 11 2 3 3 2 2 2" xfId="3954"/>
    <cellStyle name="Normal 11 2 3 3 2 2 2 2" xfId="4853"/>
    <cellStyle name="Normal 11 2 3 3 2 2 3" xfId="4854"/>
    <cellStyle name="Normal 11 2 3 3 2 2 3 2" xfId="13766"/>
    <cellStyle name="Normal 11 2 3 3 2 2 4" xfId="9904"/>
    <cellStyle name="Normal 11 2 3 3 2 2 4 2" xfId="15696"/>
    <cellStyle name="Normal 11 2 3 3 2 2 5" xfId="11834"/>
    <cellStyle name="Normal 11 2 3 3 2 3" xfId="2990"/>
    <cellStyle name="Normal 11 2 3 3 2 3 2" xfId="4855"/>
    <cellStyle name="Normal 11 2 3 3 2 4" xfId="4856"/>
    <cellStyle name="Normal 11 2 3 3 2 4 2" xfId="12802"/>
    <cellStyle name="Normal 11 2 3 3 2 5" xfId="8940"/>
    <cellStyle name="Normal 11 2 3 3 2 5 2" xfId="14732"/>
    <cellStyle name="Normal 11 2 3 3 2 6" xfId="10870"/>
    <cellStyle name="Normal 11 2 3 3 3" xfId="1539"/>
    <cellStyle name="Normal 11 2 3 3 3 2" xfId="3472"/>
    <cellStyle name="Normal 11 2 3 3 3 2 2" xfId="4857"/>
    <cellStyle name="Normal 11 2 3 3 3 3" xfId="4858"/>
    <cellStyle name="Normal 11 2 3 3 3 3 2" xfId="13284"/>
    <cellStyle name="Normal 11 2 3 3 3 4" xfId="9422"/>
    <cellStyle name="Normal 11 2 3 3 3 4 2" xfId="15214"/>
    <cellStyle name="Normal 11 2 3 3 3 5" xfId="11352"/>
    <cellStyle name="Normal 11 2 3 3 4" xfId="2508"/>
    <cellStyle name="Normal 11 2 3 3 4 2" xfId="4859"/>
    <cellStyle name="Normal 11 2 3 3 5" xfId="4860"/>
    <cellStyle name="Normal 11 2 3 3 5 2" xfId="12320"/>
    <cellStyle name="Normal 11 2 3 3 6" xfId="8458"/>
    <cellStyle name="Normal 11 2 3 3 6 2" xfId="14250"/>
    <cellStyle name="Normal 11 2 3 3 7" xfId="10388"/>
    <cellStyle name="Normal 11 2 3 4" xfId="647"/>
    <cellStyle name="Normal 11 2 3 4 2" xfId="1194"/>
    <cellStyle name="Normal 11 2 3 4 2 2" xfId="2181"/>
    <cellStyle name="Normal 11 2 3 4 2 2 2" xfId="4114"/>
    <cellStyle name="Normal 11 2 3 4 2 2 2 2" xfId="4861"/>
    <cellStyle name="Normal 11 2 3 4 2 2 3" xfId="4862"/>
    <cellStyle name="Normal 11 2 3 4 2 2 3 2" xfId="13926"/>
    <cellStyle name="Normal 11 2 3 4 2 2 4" xfId="10064"/>
    <cellStyle name="Normal 11 2 3 4 2 2 4 2" xfId="15856"/>
    <cellStyle name="Normal 11 2 3 4 2 2 5" xfId="11994"/>
    <cellStyle name="Normal 11 2 3 4 2 3" xfId="3151"/>
    <cellStyle name="Normal 11 2 3 4 2 3 2" xfId="4863"/>
    <cellStyle name="Normal 11 2 3 4 2 4" xfId="4864"/>
    <cellStyle name="Normal 11 2 3 4 2 4 2" xfId="12963"/>
    <cellStyle name="Normal 11 2 3 4 2 5" xfId="9101"/>
    <cellStyle name="Normal 11 2 3 4 2 5 2" xfId="14893"/>
    <cellStyle name="Normal 11 2 3 4 2 6" xfId="11031"/>
    <cellStyle name="Normal 11 2 3 4 3" xfId="1700"/>
    <cellStyle name="Normal 11 2 3 4 3 2" xfId="3633"/>
    <cellStyle name="Normal 11 2 3 4 3 2 2" xfId="4865"/>
    <cellStyle name="Normal 11 2 3 4 3 3" xfId="4866"/>
    <cellStyle name="Normal 11 2 3 4 3 3 2" xfId="13445"/>
    <cellStyle name="Normal 11 2 3 4 3 4" xfId="9583"/>
    <cellStyle name="Normal 11 2 3 4 3 4 2" xfId="15375"/>
    <cellStyle name="Normal 11 2 3 4 3 5" xfId="11513"/>
    <cellStyle name="Normal 11 2 3 4 4" xfId="2669"/>
    <cellStyle name="Normal 11 2 3 4 4 2" xfId="4867"/>
    <cellStyle name="Normal 11 2 3 4 5" xfId="4868"/>
    <cellStyle name="Normal 11 2 3 4 5 2" xfId="12481"/>
    <cellStyle name="Normal 11 2 3 4 6" xfId="8619"/>
    <cellStyle name="Normal 11 2 3 4 6 2" xfId="14411"/>
    <cellStyle name="Normal 11 2 3 4 7" xfId="10549"/>
    <cellStyle name="Normal 11 2 3 5" xfId="873"/>
    <cellStyle name="Normal 11 2 3 5 2" xfId="1861"/>
    <cellStyle name="Normal 11 2 3 5 2 2" xfId="3794"/>
    <cellStyle name="Normal 11 2 3 5 2 2 2" xfId="4869"/>
    <cellStyle name="Normal 11 2 3 5 2 3" xfId="4870"/>
    <cellStyle name="Normal 11 2 3 5 2 3 2" xfId="13606"/>
    <cellStyle name="Normal 11 2 3 5 2 4" xfId="9744"/>
    <cellStyle name="Normal 11 2 3 5 2 4 2" xfId="15536"/>
    <cellStyle name="Normal 11 2 3 5 2 5" xfId="11674"/>
    <cellStyle name="Normal 11 2 3 5 3" xfId="2830"/>
    <cellStyle name="Normal 11 2 3 5 3 2" xfId="4871"/>
    <cellStyle name="Normal 11 2 3 5 4" xfId="4872"/>
    <cellStyle name="Normal 11 2 3 5 4 2" xfId="12642"/>
    <cellStyle name="Normal 11 2 3 5 5" xfId="8780"/>
    <cellStyle name="Normal 11 2 3 5 5 2" xfId="14572"/>
    <cellStyle name="Normal 11 2 3 5 6" xfId="10710"/>
    <cellStyle name="Normal 11 2 3 6" xfId="1379"/>
    <cellStyle name="Normal 11 2 3 6 2" xfId="3312"/>
    <cellStyle name="Normal 11 2 3 6 2 2" xfId="4873"/>
    <cellStyle name="Normal 11 2 3 6 3" xfId="4874"/>
    <cellStyle name="Normal 11 2 3 6 3 2" xfId="13124"/>
    <cellStyle name="Normal 11 2 3 6 4" xfId="9262"/>
    <cellStyle name="Normal 11 2 3 6 4 2" xfId="15054"/>
    <cellStyle name="Normal 11 2 3 6 5" xfId="11192"/>
    <cellStyle name="Normal 11 2 3 7" xfId="2348"/>
    <cellStyle name="Normal 11 2 3 7 2" xfId="4875"/>
    <cellStyle name="Normal 11 2 3 8" xfId="4876"/>
    <cellStyle name="Normal 11 2 3 8 2" xfId="12160"/>
    <cellStyle name="Normal 11 2 3 9" xfId="8298"/>
    <cellStyle name="Normal 11 2 3 9 2" xfId="14090"/>
    <cellStyle name="Normal 11 2 4" xfId="365"/>
    <cellStyle name="Normal 11 2 4 2" xfId="525"/>
    <cellStyle name="Normal 11 2 4 2 2" xfId="1073"/>
    <cellStyle name="Normal 11 2 4 2 2 2" xfId="2061"/>
    <cellStyle name="Normal 11 2 4 2 2 2 2" xfId="3994"/>
    <cellStyle name="Normal 11 2 4 2 2 2 2 2" xfId="4877"/>
    <cellStyle name="Normal 11 2 4 2 2 2 3" xfId="4878"/>
    <cellStyle name="Normal 11 2 4 2 2 2 3 2" xfId="13806"/>
    <cellStyle name="Normal 11 2 4 2 2 2 4" xfId="9944"/>
    <cellStyle name="Normal 11 2 4 2 2 2 4 2" xfId="15736"/>
    <cellStyle name="Normal 11 2 4 2 2 2 5" xfId="11874"/>
    <cellStyle name="Normal 11 2 4 2 2 3" xfId="3030"/>
    <cellStyle name="Normal 11 2 4 2 2 3 2" xfId="4879"/>
    <cellStyle name="Normal 11 2 4 2 2 4" xfId="4880"/>
    <cellStyle name="Normal 11 2 4 2 2 4 2" xfId="12842"/>
    <cellStyle name="Normal 11 2 4 2 2 5" xfId="8980"/>
    <cellStyle name="Normal 11 2 4 2 2 5 2" xfId="14772"/>
    <cellStyle name="Normal 11 2 4 2 2 6" xfId="10910"/>
    <cellStyle name="Normal 11 2 4 2 3" xfId="1579"/>
    <cellStyle name="Normal 11 2 4 2 3 2" xfId="3512"/>
    <cellStyle name="Normal 11 2 4 2 3 2 2" xfId="4881"/>
    <cellStyle name="Normal 11 2 4 2 3 3" xfId="4882"/>
    <cellStyle name="Normal 11 2 4 2 3 3 2" xfId="13324"/>
    <cellStyle name="Normal 11 2 4 2 3 4" xfId="9462"/>
    <cellStyle name="Normal 11 2 4 2 3 4 2" xfId="15254"/>
    <cellStyle name="Normal 11 2 4 2 3 5" xfId="11392"/>
    <cellStyle name="Normal 11 2 4 2 4" xfId="2548"/>
    <cellStyle name="Normal 11 2 4 2 4 2" xfId="4883"/>
    <cellStyle name="Normal 11 2 4 2 5" xfId="4884"/>
    <cellStyle name="Normal 11 2 4 2 5 2" xfId="12360"/>
    <cellStyle name="Normal 11 2 4 2 6" xfId="8498"/>
    <cellStyle name="Normal 11 2 4 2 6 2" xfId="14290"/>
    <cellStyle name="Normal 11 2 4 2 7" xfId="10428"/>
    <cellStyle name="Normal 11 2 4 3" xfId="687"/>
    <cellStyle name="Normal 11 2 4 3 2" xfId="1234"/>
    <cellStyle name="Normal 11 2 4 3 2 2" xfId="2221"/>
    <cellStyle name="Normal 11 2 4 3 2 2 2" xfId="4154"/>
    <cellStyle name="Normal 11 2 4 3 2 2 2 2" xfId="4885"/>
    <cellStyle name="Normal 11 2 4 3 2 2 3" xfId="4886"/>
    <cellStyle name="Normal 11 2 4 3 2 2 3 2" xfId="13966"/>
    <cellStyle name="Normal 11 2 4 3 2 2 4" xfId="10104"/>
    <cellStyle name="Normal 11 2 4 3 2 2 4 2" xfId="15896"/>
    <cellStyle name="Normal 11 2 4 3 2 2 5" xfId="12034"/>
    <cellStyle name="Normal 11 2 4 3 2 3" xfId="3191"/>
    <cellStyle name="Normal 11 2 4 3 2 3 2" xfId="4887"/>
    <cellStyle name="Normal 11 2 4 3 2 4" xfId="4888"/>
    <cellStyle name="Normal 11 2 4 3 2 4 2" xfId="13003"/>
    <cellStyle name="Normal 11 2 4 3 2 5" xfId="9141"/>
    <cellStyle name="Normal 11 2 4 3 2 5 2" xfId="14933"/>
    <cellStyle name="Normal 11 2 4 3 2 6" xfId="11071"/>
    <cellStyle name="Normal 11 2 4 3 3" xfId="1740"/>
    <cellStyle name="Normal 11 2 4 3 3 2" xfId="3673"/>
    <cellStyle name="Normal 11 2 4 3 3 2 2" xfId="4889"/>
    <cellStyle name="Normal 11 2 4 3 3 3" xfId="4890"/>
    <cellStyle name="Normal 11 2 4 3 3 3 2" xfId="13485"/>
    <cellStyle name="Normal 11 2 4 3 3 4" xfId="9623"/>
    <cellStyle name="Normal 11 2 4 3 3 4 2" xfId="15415"/>
    <cellStyle name="Normal 11 2 4 3 3 5" xfId="11553"/>
    <cellStyle name="Normal 11 2 4 3 4" xfId="2709"/>
    <cellStyle name="Normal 11 2 4 3 4 2" xfId="4891"/>
    <cellStyle name="Normal 11 2 4 3 5" xfId="4892"/>
    <cellStyle name="Normal 11 2 4 3 5 2" xfId="12521"/>
    <cellStyle name="Normal 11 2 4 3 6" xfId="8659"/>
    <cellStyle name="Normal 11 2 4 3 6 2" xfId="14451"/>
    <cellStyle name="Normal 11 2 4 3 7" xfId="10589"/>
    <cellStyle name="Normal 11 2 4 4" xfId="913"/>
    <cellStyle name="Normal 11 2 4 4 2" xfId="1901"/>
    <cellStyle name="Normal 11 2 4 4 2 2" xfId="3834"/>
    <cellStyle name="Normal 11 2 4 4 2 2 2" xfId="4893"/>
    <cellStyle name="Normal 11 2 4 4 2 3" xfId="4894"/>
    <cellStyle name="Normal 11 2 4 4 2 3 2" xfId="13646"/>
    <cellStyle name="Normal 11 2 4 4 2 4" xfId="9784"/>
    <cellStyle name="Normal 11 2 4 4 2 4 2" xfId="15576"/>
    <cellStyle name="Normal 11 2 4 4 2 5" xfId="11714"/>
    <cellStyle name="Normal 11 2 4 4 3" xfId="2870"/>
    <cellStyle name="Normal 11 2 4 4 3 2" xfId="4895"/>
    <cellStyle name="Normal 11 2 4 4 4" xfId="4896"/>
    <cellStyle name="Normal 11 2 4 4 4 2" xfId="12682"/>
    <cellStyle name="Normal 11 2 4 4 5" xfId="8820"/>
    <cellStyle name="Normal 11 2 4 4 5 2" xfId="14612"/>
    <cellStyle name="Normal 11 2 4 4 6" xfId="10750"/>
    <cellStyle name="Normal 11 2 4 5" xfId="1419"/>
    <cellStyle name="Normal 11 2 4 5 2" xfId="3352"/>
    <cellStyle name="Normal 11 2 4 5 2 2" xfId="4897"/>
    <cellStyle name="Normal 11 2 4 5 3" xfId="4898"/>
    <cellStyle name="Normal 11 2 4 5 3 2" xfId="13164"/>
    <cellStyle name="Normal 11 2 4 5 4" xfId="9302"/>
    <cellStyle name="Normal 11 2 4 5 4 2" xfId="15094"/>
    <cellStyle name="Normal 11 2 4 5 5" xfId="11232"/>
    <cellStyle name="Normal 11 2 4 6" xfId="2388"/>
    <cellStyle name="Normal 11 2 4 6 2" xfId="4899"/>
    <cellStyle name="Normal 11 2 4 7" xfId="4900"/>
    <cellStyle name="Normal 11 2 4 7 2" xfId="12200"/>
    <cellStyle name="Normal 11 2 4 8" xfId="8338"/>
    <cellStyle name="Normal 11 2 4 8 2" xfId="14130"/>
    <cellStyle name="Normal 11 2 4 9" xfId="10268"/>
    <cellStyle name="Normal 11 2 5" xfId="445"/>
    <cellStyle name="Normal 11 2 5 2" xfId="993"/>
    <cellStyle name="Normal 11 2 5 2 2" xfId="1981"/>
    <cellStyle name="Normal 11 2 5 2 2 2" xfId="3914"/>
    <cellStyle name="Normal 11 2 5 2 2 2 2" xfId="4901"/>
    <cellStyle name="Normal 11 2 5 2 2 3" xfId="4902"/>
    <cellStyle name="Normal 11 2 5 2 2 3 2" xfId="13726"/>
    <cellStyle name="Normal 11 2 5 2 2 4" xfId="9864"/>
    <cellStyle name="Normal 11 2 5 2 2 4 2" xfId="15656"/>
    <cellStyle name="Normal 11 2 5 2 2 5" xfId="11794"/>
    <cellStyle name="Normal 11 2 5 2 3" xfId="2950"/>
    <cellStyle name="Normal 11 2 5 2 3 2" xfId="4903"/>
    <cellStyle name="Normal 11 2 5 2 4" xfId="4904"/>
    <cellStyle name="Normal 11 2 5 2 4 2" xfId="12762"/>
    <cellStyle name="Normal 11 2 5 2 5" xfId="8900"/>
    <cellStyle name="Normal 11 2 5 2 5 2" xfId="14692"/>
    <cellStyle name="Normal 11 2 5 2 6" xfId="10830"/>
    <cellStyle name="Normal 11 2 5 3" xfId="1499"/>
    <cellStyle name="Normal 11 2 5 3 2" xfId="3432"/>
    <cellStyle name="Normal 11 2 5 3 2 2" xfId="4905"/>
    <cellStyle name="Normal 11 2 5 3 3" xfId="4906"/>
    <cellStyle name="Normal 11 2 5 3 3 2" xfId="13244"/>
    <cellStyle name="Normal 11 2 5 3 4" xfId="9382"/>
    <cellStyle name="Normal 11 2 5 3 4 2" xfId="15174"/>
    <cellStyle name="Normal 11 2 5 3 5" xfId="11312"/>
    <cellStyle name="Normal 11 2 5 4" xfId="2468"/>
    <cellStyle name="Normal 11 2 5 4 2" xfId="4907"/>
    <cellStyle name="Normal 11 2 5 5" xfId="4908"/>
    <cellStyle name="Normal 11 2 5 5 2" xfId="12280"/>
    <cellStyle name="Normal 11 2 5 6" xfId="8418"/>
    <cellStyle name="Normal 11 2 5 6 2" xfId="14210"/>
    <cellStyle name="Normal 11 2 5 7" xfId="10348"/>
    <cellStyle name="Normal 11 2 6" xfId="607"/>
    <cellStyle name="Normal 11 2 6 2" xfId="1154"/>
    <cellStyle name="Normal 11 2 6 2 2" xfId="2141"/>
    <cellStyle name="Normal 11 2 6 2 2 2" xfId="4074"/>
    <cellStyle name="Normal 11 2 6 2 2 2 2" xfId="4909"/>
    <cellStyle name="Normal 11 2 6 2 2 3" xfId="4910"/>
    <cellStyle name="Normal 11 2 6 2 2 3 2" xfId="13886"/>
    <cellStyle name="Normal 11 2 6 2 2 4" xfId="10024"/>
    <cellStyle name="Normal 11 2 6 2 2 4 2" xfId="15816"/>
    <cellStyle name="Normal 11 2 6 2 2 5" xfId="11954"/>
    <cellStyle name="Normal 11 2 6 2 3" xfId="3111"/>
    <cellStyle name="Normal 11 2 6 2 3 2" xfId="4911"/>
    <cellStyle name="Normal 11 2 6 2 4" xfId="4912"/>
    <cellStyle name="Normal 11 2 6 2 4 2" xfId="12923"/>
    <cellStyle name="Normal 11 2 6 2 5" xfId="9061"/>
    <cellStyle name="Normal 11 2 6 2 5 2" xfId="14853"/>
    <cellStyle name="Normal 11 2 6 2 6" xfId="10991"/>
    <cellStyle name="Normal 11 2 6 3" xfId="1660"/>
    <cellStyle name="Normal 11 2 6 3 2" xfId="3593"/>
    <cellStyle name="Normal 11 2 6 3 2 2" xfId="4913"/>
    <cellStyle name="Normal 11 2 6 3 3" xfId="4914"/>
    <cellStyle name="Normal 11 2 6 3 3 2" xfId="13405"/>
    <cellStyle name="Normal 11 2 6 3 4" xfId="9543"/>
    <cellStyle name="Normal 11 2 6 3 4 2" xfId="15335"/>
    <cellStyle name="Normal 11 2 6 3 5" xfId="11473"/>
    <cellStyle name="Normal 11 2 6 4" xfId="2629"/>
    <cellStyle name="Normal 11 2 6 4 2" xfId="4915"/>
    <cellStyle name="Normal 11 2 6 5" xfId="4916"/>
    <cellStyle name="Normal 11 2 6 5 2" xfId="12441"/>
    <cellStyle name="Normal 11 2 6 6" xfId="8579"/>
    <cellStyle name="Normal 11 2 6 6 2" xfId="14371"/>
    <cellStyle name="Normal 11 2 6 7" xfId="10509"/>
    <cellStyle name="Normal 11 2 7" xfId="825"/>
    <cellStyle name="Normal 11 2 7 2" xfId="1821"/>
    <cellStyle name="Normal 11 2 7 2 2" xfId="3754"/>
    <cellStyle name="Normal 11 2 7 2 2 2" xfId="4917"/>
    <cellStyle name="Normal 11 2 7 2 3" xfId="4918"/>
    <cellStyle name="Normal 11 2 7 2 3 2" xfId="13566"/>
    <cellStyle name="Normal 11 2 7 2 4" xfId="9704"/>
    <cellStyle name="Normal 11 2 7 2 4 2" xfId="15496"/>
    <cellStyle name="Normal 11 2 7 2 5" xfId="11634"/>
    <cellStyle name="Normal 11 2 7 3" xfId="2790"/>
    <cellStyle name="Normal 11 2 7 3 2" xfId="4919"/>
    <cellStyle name="Normal 11 2 7 4" xfId="4920"/>
    <cellStyle name="Normal 11 2 7 4 2" xfId="12602"/>
    <cellStyle name="Normal 11 2 7 5" xfId="8740"/>
    <cellStyle name="Normal 11 2 7 5 2" xfId="14532"/>
    <cellStyle name="Normal 11 2 7 6" xfId="10670"/>
    <cellStyle name="Normal 11 2 8" xfId="1339"/>
    <cellStyle name="Normal 11 2 8 2" xfId="3272"/>
    <cellStyle name="Normal 11 2 8 2 2" xfId="4921"/>
    <cellStyle name="Normal 11 2 8 3" xfId="4922"/>
    <cellStyle name="Normal 11 2 8 3 2" xfId="13084"/>
    <cellStyle name="Normal 11 2 8 4" xfId="9222"/>
    <cellStyle name="Normal 11 2 8 4 2" xfId="15014"/>
    <cellStyle name="Normal 11 2 8 5" xfId="11152"/>
    <cellStyle name="Normal 11 2 9" xfId="2308"/>
    <cellStyle name="Normal 11 2 9 2" xfId="4923"/>
    <cellStyle name="Normal 11 3" xfId="250"/>
    <cellStyle name="Normal 11 3 10" xfId="8268"/>
    <cellStyle name="Normal 11 3 10 2" xfId="14060"/>
    <cellStyle name="Normal 11 3 11" xfId="10198"/>
    <cellStyle name="Normal 11 3 2" xfId="335"/>
    <cellStyle name="Normal 11 3 2 10" xfId="10238"/>
    <cellStyle name="Normal 11 3 2 2" xfId="415"/>
    <cellStyle name="Normal 11 3 2 2 2" xfId="575"/>
    <cellStyle name="Normal 11 3 2 2 2 2" xfId="1123"/>
    <cellStyle name="Normal 11 3 2 2 2 2 2" xfId="2111"/>
    <cellStyle name="Normal 11 3 2 2 2 2 2 2" xfId="4044"/>
    <cellStyle name="Normal 11 3 2 2 2 2 2 2 2" xfId="4924"/>
    <cellStyle name="Normal 11 3 2 2 2 2 2 3" xfId="4925"/>
    <cellStyle name="Normal 11 3 2 2 2 2 2 3 2" xfId="13856"/>
    <cellStyle name="Normal 11 3 2 2 2 2 2 4" xfId="9994"/>
    <cellStyle name="Normal 11 3 2 2 2 2 2 4 2" xfId="15786"/>
    <cellStyle name="Normal 11 3 2 2 2 2 2 5" xfId="11924"/>
    <cellStyle name="Normal 11 3 2 2 2 2 3" xfId="3080"/>
    <cellStyle name="Normal 11 3 2 2 2 2 3 2" xfId="4926"/>
    <cellStyle name="Normal 11 3 2 2 2 2 4" xfId="4927"/>
    <cellStyle name="Normal 11 3 2 2 2 2 4 2" xfId="12892"/>
    <cellStyle name="Normal 11 3 2 2 2 2 5" xfId="9030"/>
    <cellStyle name="Normal 11 3 2 2 2 2 5 2" xfId="14822"/>
    <cellStyle name="Normal 11 3 2 2 2 2 6" xfId="10960"/>
    <cellStyle name="Normal 11 3 2 2 2 3" xfId="1629"/>
    <cellStyle name="Normal 11 3 2 2 2 3 2" xfId="3562"/>
    <cellStyle name="Normal 11 3 2 2 2 3 2 2" xfId="4928"/>
    <cellStyle name="Normal 11 3 2 2 2 3 3" xfId="4929"/>
    <cellStyle name="Normal 11 3 2 2 2 3 3 2" xfId="13374"/>
    <cellStyle name="Normal 11 3 2 2 2 3 4" xfId="9512"/>
    <cellStyle name="Normal 11 3 2 2 2 3 4 2" xfId="15304"/>
    <cellStyle name="Normal 11 3 2 2 2 3 5" xfId="11442"/>
    <cellStyle name="Normal 11 3 2 2 2 4" xfId="2598"/>
    <cellStyle name="Normal 11 3 2 2 2 4 2" xfId="4930"/>
    <cellStyle name="Normal 11 3 2 2 2 5" xfId="4931"/>
    <cellStyle name="Normal 11 3 2 2 2 5 2" xfId="12410"/>
    <cellStyle name="Normal 11 3 2 2 2 6" xfId="8548"/>
    <cellStyle name="Normal 11 3 2 2 2 6 2" xfId="14340"/>
    <cellStyle name="Normal 11 3 2 2 2 7" xfId="10478"/>
    <cellStyle name="Normal 11 3 2 2 3" xfId="737"/>
    <cellStyle name="Normal 11 3 2 2 3 2" xfId="1284"/>
    <cellStyle name="Normal 11 3 2 2 3 2 2" xfId="2271"/>
    <cellStyle name="Normal 11 3 2 2 3 2 2 2" xfId="4204"/>
    <cellStyle name="Normal 11 3 2 2 3 2 2 2 2" xfId="4932"/>
    <cellStyle name="Normal 11 3 2 2 3 2 2 3" xfId="4933"/>
    <cellStyle name="Normal 11 3 2 2 3 2 2 3 2" xfId="14016"/>
    <cellStyle name="Normal 11 3 2 2 3 2 2 4" xfId="10154"/>
    <cellStyle name="Normal 11 3 2 2 3 2 2 4 2" xfId="15946"/>
    <cellStyle name="Normal 11 3 2 2 3 2 2 5" xfId="12084"/>
    <cellStyle name="Normal 11 3 2 2 3 2 3" xfId="3241"/>
    <cellStyle name="Normal 11 3 2 2 3 2 3 2" xfId="4934"/>
    <cellStyle name="Normal 11 3 2 2 3 2 4" xfId="4935"/>
    <cellStyle name="Normal 11 3 2 2 3 2 4 2" xfId="13053"/>
    <cellStyle name="Normal 11 3 2 2 3 2 5" xfId="9191"/>
    <cellStyle name="Normal 11 3 2 2 3 2 5 2" xfId="14983"/>
    <cellStyle name="Normal 11 3 2 2 3 2 6" xfId="11121"/>
    <cellStyle name="Normal 11 3 2 2 3 3" xfId="1790"/>
    <cellStyle name="Normal 11 3 2 2 3 3 2" xfId="3723"/>
    <cellStyle name="Normal 11 3 2 2 3 3 2 2" xfId="4936"/>
    <cellStyle name="Normal 11 3 2 2 3 3 3" xfId="4937"/>
    <cellStyle name="Normal 11 3 2 2 3 3 3 2" xfId="13535"/>
    <cellStyle name="Normal 11 3 2 2 3 3 4" xfId="9673"/>
    <cellStyle name="Normal 11 3 2 2 3 3 4 2" xfId="15465"/>
    <cellStyle name="Normal 11 3 2 2 3 3 5" xfId="11603"/>
    <cellStyle name="Normal 11 3 2 2 3 4" xfId="2759"/>
    <cellStyle name="Normal 11 3 2 2 3 4 2" xfId="4938"/>
    <cellStyle name="Normal 11 3 2 2 3 5" xfId="4939"/>
    <cellStyle name="Normal 11 3 2 2 3 5 2" xfId="12571"/>
    <cellStyle name="Normal 11 3 2 2 3 6" xfId="8709"/>
    <cellStyle name="Normal 11 3 2 2 3 6 2" xfId="14501"/>
    <cellStyle name="Normal 11 3 2 2 3 7" xfId="10639"/>
    <cellStyle name="Normal 11 3 2 2 4" xfId="963"/>
    <cellStyle name="Normal 11 3 2 2 4 2" xfId="1951"/>
    <cellStyle name="Normal 11 3 2 2 4 2 2" xfId="3884"/>
    <cellStyle name="Normal 11 3 2 2 4 2 2 2" xfId="4940"/>
    <cellStyle name="Normal 11 3 2 2 4 2 3" xfId="4941"/>
    <cellStyle name="Normal 11 3 2 2 4 2 3 2" xfId="13696"/>
    <cellStyle name="Normal 11 3 2 2 4 2 4" xfId="9834"/>
    <cellStyle name="Normal 11 3 2 2 4 2 4 2" xfId="15626"/>
    <cellStyle name="Normal 11 3 2 2 4 2 5" xfId="11764"/>
    <cellStyle name="Normal 11 3 2 2 4 3" xfId="2920"/>
    <cellStyle name="Normal 11 3 2 2 4 3 2" xfId="4942"/>
    <cellStyle name="Normal 11 3 2 2 4 4" xfId="4943"/>
    <cellStyle name="Normal 11 3 2 2 4 4 2" xfId="12732"/>
    <cellStyle name="Normal 11 3 2 2 4 5" xfId="8870"/>
    <cellStyle name="Normal 11 3 2 2 4 5 2" xfId="14662"/>
    <cellStyle name="Normal 11 3 2 2 4 6" xfId="10800"/>
    <cellStyle name="Normal 11 3 2 2 5" xfId="1469"/>
    <cellStyle name="Normal 11 3 2 2 5 2" xfId="3402"/>
    <cellStyle name="Normal 11 3 2 2 5 2 2" xfId="4944"/>
    <cellStyle name="Normal 11 3 2 2 5 3" xfId="4945"/>
    <cellStyle name="Normal 11 3 2 2 5 3 2" xfId="13214"/>
    <cellStyle name="Normal 11 3 2 2 5 4" xfId="9352"/>
    <cellStyle name="Normal 11 3 2 2 5 4 2" xfId="15144"/>
    <cellStyle name="Normal 11 3 2 2 5 5" xfId="11282"/>
    <cellStyle name="Normal 11 3 2 2 6" xfId="2438"/>
    <cellStyle name="Normal 11 3 2 2 6 2" xfId="4946"/>
    <cellStyle name="Normal 11 3 2 2 7" xfId="4947"/>
    <cellStyle name="Normal 11 3 2 2 7 2" xfId="12250"/>
    <cellStyle name="Normal 11 3 2 2 8" xfId="8388"/>
    <cellStyle name="Normal 11 3 2 2 8 2" xfId="14180"/>
    <cellStyle name="Normal 11 3 2 2 9" xfId="10318"/>
    <cellStyle name="Normal 11 3 2 3" xfId="495"/>
    <cellStyle name="Normal 11 3 2 3 2" xfId="1043"/>
    <cellStyle name="Normal 11 3 2 3 2 2" xfId="2031"/>
    <cellStyle name="Normal 11 3 2 3 2 2 2" xfId="3964"/>
    <cellStyle name="Normal 11 3 2 3 2 2 2 2" xfId="4948"/>
    <cellStyle name="Normal 11 3 2 3 2 2 3" xfId="4949"/>
    <cellStyle name="Normal 11 3 2 3 2 2 3 2" xfId="13776"/>
    <cellStyle name="Normal 11 3 2 3 2 2 4" xfId="9914"/>
    <cellStyle name="Normal 11 3 2 3 2 2 4 2" xfId="15706"/>
    <cellStyle name="Normal 11 3 2 3 2 2 5" xfId="11844"/>
    <cellStyle name="Normal 11 3 2 3 2 3" xfId="3000"/>
    <cellStyle name="Normal 11 3 2 3 2 3 2" xfId="4950"/>
    <cellStyle name="Normal 11 3 2 3 2 4" xfId="4951"/>
    <cellStyle name="Normal 11 3 2 3 2 4 2" xfId="12812"/>
    <cellStyle name="Normal 11 3 2 3 2 5" xfId="8950"/>
    <cellStyle name="Normal 11 3 2 3 2 5 2" xfId="14742"/>
    <cellStyle name="Normal 11 3 2 3 2 6" xfId="10880"/>
    <cellStyle name="Normal 11 3 2 3 3" xfId="1549"/>
    <cellStyle name="Normal 11 3 2 3 3 2" xfId="3482"/>
    <cellStyle name="Normal 11 3 2 3 3 2 2" xfId="4952"/>
    <cellStyle name="Normal 11 3 2 3 3 3" xfId="4953"/>
    <cellStyle name="Normal 11 3 2 3 3 3 2" xfId="13294"/>
    <cellStyle name="Normal 11 3 2 3 3 4" xfId="9432"/>
    <cellStyle name="Normal 11 3 2 3 3 4 2" xfId="15224"/>
    <cellStyle name="Normal 11 3 2 3 3 5" xfId="11362"/>
    <cellStyle name="Normal 11 3 2 3 4" xfId="2518"/>
    <cellStyle name="Normal 11 3 2 3 4 2" xfId="4954"/>
    <cellStyle name="Normal 11 3 2 3 5" xfId="4955"/>
    <cellStyle name="Normal 11 3 2 3 5 2" xfId="12330"/>
    <cellStyle name="Normal 11 3 2 3 6" xfId="8468"/>
    <cellStyle name="Normal 11 3 2 3 6 2" xfId="14260"/>
    <cellStyle name="Normal 11 3 2 3 7" xfId="10398"/>
    <cellStyle name="Normal 11 3 2 4" xfId="657"/>
    <cellStyle name="Normal 11 3 2 4 2" xfId="1204"/>
    <cellStyle name="Normal 11 3 2 4 2 2" xfId="2191"/>
    <cellStyle name="Normal 11 3 2 4 2 2 2" xfId="4124"/>
    <cellStyle name="Normal 11 3 2 4 2 2 2 2" xfId="4956"/>
    <cellStyle name="Normal 11 3 2 4 2 2 3" xfId="4957"/>
    <cellStyle name="Normal 11 3 2 4 2 2 3 2" xfId="13936"/>
    <cellStyle name="Normal 11 3 2 4 2 2 4" xfId="10074"/>
    <cellStyle name="Normal 11 3 2 4 2 2 4 2" xfId="15866"/>
    <cellStyle name="Normal 11 3 2 4 2 2 5" xfId="12004"/>
    <cellStyle name="Normal 11 3 2 4 2 3" xfId="3161"/>
    <cellStyle name="Normal 11 3 2 4 2 3 2" xfId="4958"/>
    <cellStyle name="Normal 11 3 2 4 2 4" xfId="4959"/>
    <cellStyle name="Normal 11 3 2 4 2 4 2" xfId="12973"/>
    <cellStyle name="Normal 11 3 2 4 2 5" xfId="9111"/>
    <cellStyle name="Normal 11 3 2 4 2 5 2" xfId="14903"/>
    <cellStyle name="Normal 11 3 2 4 2 6" xfId="11041"/>
    <cellStyle name="Normal 11 3 2 4 3" xfId="1710"/>
    <cellStyle name="Normal 11 3 2 4 3 2" xfId="3643"/>
    <cellStyle name="Normal 11 3 2 4 3 2 2" xfId="4960"/>
    <cellStyle name="Normal 11 3 2 4 3 3" xfId="4961"/>
    <cellStyle name="Normal 11 3 2 4 3 3 2" xfId="13455"/>
    <cellStyle name="Normal 11 3 2 4 3 4" xfId="9593"/>
    <cellStyle name="Normal 11 3 2 4 3 4 2" xfId="15385"/>
    <cellStyle name="Normal 11 3 2 4 3 5" xfId="11523"/>
    <cellStyle name="Normal 11 3 2 4 4" xfId="2679"/>
    <cellStyle name="Normal 11 3 2 4 4 2" xfId="4962"/>
    <cellStyle name="Normal 11 3 2 4 5" xfId="4963"/>
    <cellStyle name="Normal 11 3 2 4 5 2" xfId="12491"/>
    <cellStyle name="Normal 11 3 2 4 6" xfId="8629"/>
    <cellStyle name="Normal 11 3 2 4 6 2" xfId="14421"/>
    <cellStyle name="Normal 11 3 2 4 7" xfId="10559"/>
    <cellStyle name="Normal 11 3 2 5" xfId="883"/>
    <cellStyle name="Normal 11 3 2 5 2" xfId="1871"/>
    <cellStyle name="Normal 11 3 2 5 2 2" xfId="3804"/>
    <cellStyle name="Normal 11 3 2 5 2 2 2" xfId="4964"/>
    <cellStyle name="Normal 11 3 2 5 2 3" xfId="4965"/>
    <cellStyle name="Normal 11 3 2 5 2 3 2" xfId="13616"/>
    <cellStyle name="Normal 11 3 2 5 2 4" xfId="9754"/>
    <cellStyle name="Normal 11 3 2 5 2 4 2" xfId="15546"/>
    <cellStyle name="Normal 11 3 2 5 2 5" xfId="11684"/>
    <cellStyle name="Normal 11 3 2 5 3" xfId="2840"/>
    <cellStyle name="Normal 11 3 2 5 3 2" xfId="4966"/>
    <cellStyle name="Normal 11 3 2 5 4" xfId="4967"/>
    <cellStyle name="Normal 11 3 2 5 4 2" xfId="12652"/>
    <cellStyle name="Normal 11 3 2 5 5" xfId="8790"/>
    <cellStyle name="Normal 11 3 2 5 5 2" xfId="14582"/>
    <cellStyle name="Normal 11 3 2 5 6" xfId="10720"/>
    <cellStyle name="Normal 11 3 2 6" xfId="1389"/>
    <cellStyle name="Normal 11 3 2 6 2" xfId="3322"/>
    <cellStyle name="Normal 11 3 2 6 2 2" xfId="4968"/>
    <cellStyle name="Normal 11 3 2 6 3" xfId="4969"/>
    <cellStyle name="Normal 11 3 2 6 3 2" xfId="13134"/>
    <cellStyle name="Normal 11 3 2 6 4" xfId="9272"/>
    <cellStyle name="Normal 11 3 2 6 4 2" xfId="15064"/>
    <cellStyle name="Normal 11 3 2 6 5" xfId="11202"/>
    <cellStyle name="Normal 11 3 2 7" xfId="2358"/>
    <cellStyle name="Normal 11 3 2 7 2" xfId="4970"/>
    <cellStyle name="Normal 11 3 2 8" xfId="4971"/>
    <cellStyle name="Normal 11 3 2 8 2" xfId="12170"/>
    <cellStyle name="Normal 11 3 2 9" xfId="8308"/>
    <cellStyle name="Normal 11 3 2 9 2" xfId="14100"/>
    <cellStyle name="Normal 11 3 3" xfId="375"/>
    <cellStyle name="Normal 11 3 3 2" xfId="535"/>
    <cellStyle name="Normal 11 3 3 2 2" xfId="1083"/>
    <cellStyle name="Normal 11 3 3 2 2 2" xfId="2071"/>
    <cellStyle name="Normal 11 3 3 2 2 2 2" xfId="4004"/>
    <cellStyle name="Normal 11 3 3 2 2 2 2 2" xfId="4972"/>
    <cellStyle name="Normal 11 3 3 2 2 2 3" xfId="4973"/>
    <cellStyle name="Normal 11 3 3 2 2 2 3 2" xfId="13816"/>
    <cellStyle name="Normal 11 3 3 2 2 2 4" xfId="9954"/>
    <cellStyle name="Normal 11 3 3 2 2 2 4 2" xfId="15746"/>
    <cellStyle name="Normal 11 3 3 2 2 2 5" xfId="11884"/>
    <cellStyle name="Normal 11 3 3 2 2 3" xfId="3040"/>
    <cellStyle name="Normal 11 3 3 2 2 3 2" xfId="4974"/>
    <cellStyle name="Normal 11 3 3 2 2 4" xfId="4975"/>
    <cellStyle name="Normal 11 3 3 2 2 4 2" xfId="12852"/>
    <cellStyle name="Normal 11 3 3 2 2 5" xfId="8990"/>
    <cellStyle name="Normal 11 3 3 2 2 5 2" xfId="14782"/>
    <cellStyle name="Normal 11 3 3 2 2 6" xfId="10920"/>
    <cellStyle name="Normal 11 3 3 2 3" xfId="1589"/>
    <cellStyle name="Normal 11 3 3 2 3 2" xfId="3522"/>
    <cellStyle name="Normal 11 3 3 2 3 2 2" xfId="4976"/>
    <cellStyle name="Normal 11 3 3 2 3 3" xfId="4977"/>
    <cellStyle name="Normal 11 3 3 2 3 3 2" xfId="13334"/>
    <cellStyle name="Normal 11 3 3 2 3 4" xfId="9472"/>
    <cellStyle name="Normal 11 3 3 2 3 4 2" xfId="15264"/>
    <cellStyle name="Normal 11 3 3 2 3 5" xfId="11402"/>
    <cellStyle name="Normal 11 3 3 2 4" xfId="2558"/>
    <cellStyle name="Normal 11 3 3 2 4 2" xfId="4978"/>
    <cellStyle name="Normal 11 3 3 2 5" xfId="4979"/>
    <cellStyle name="Normal 11 3 3 2 5 2" xfId="12370"/>
    <cellStyle name="Normal 11 3 3 2 6" xfId="8508"/>
    <cellStyle name="Normal 11 3 3 2 6 2" xfId="14300"/>
    <cellStyle name="Normal 11 3 3 2 7" xfId="10438"/>
    <cellStyle name="Normal 11 3 3 3" xfId="697"/>
    <cellStyle name="Normal 11 3 3 3 2" xfId="1244"/>
    <cellStyle name="Normal 11 3 3 3 2 2" xfId="2231"/>
    <cellStyle name="Normal 11 3 3 3 2 2 2" xfId="4164"/>
    <cellStyle name="Normal 11 3 3 3 2 2 2 2" xfId="4980"/>
    <cellStyle name="Normal 11 3 3 3 2 2 3" xfId="4981"/>
    <cellStyle name="Normal 11 3 3 3 2 2 3 2" xfId="13976"/>
    <cellStyle name="Normal 11 3 3 3 2 2 4" xfId="10114"/>
    <cellStyle name="Normal 11 3 3 3 2 2 4 2" xfId="15906"/>
    <cellStyle name="Normal 11 3 3 3 2 2 5" xfId="12044"/>
    <cellStyle name="Normal 11 3 3 3 2 3" xfId="3201"/>
    <cellStyle name="Normal 11 3 3 3 2 3 2" xfId="4982"/>
    <cellStyle name="Normal 11 3 3 3 2 4" xfId="4983"/>
    <cellStyle name="Normal 11 3 3 3 2 4 2" xfId="13013"/>
    <cellStyle name="Normal 11 3 3 3 2 5" xfId="9151"/>
    <cellStyle name="Normal 11 3 3 3 2 5 2" xfId="14943"/>
    <cellStyle name="Normal 11 3 3 3 2 6" xfId="11081"/>
    <cellStyle name="Normal 11 3 3 3 3" xfId="1750"/>
    <cellStyle name="Normal 11 3 3 3 3 2" xfId="3683"/>
    <cellStyle name="Normal 11 3 3 3 3 2 2" xfId="4984"/>
    <cellStyle name="Normal 11 3 3 3 3 3" xfId="4985"/>
    <cellStyle name="Normal 11 3 3 3 3 3 2" xfId="13495"/>
    <cellStyle name="Normal 11 3 3 3 3 4" xfId="9633"/>
    <cellStyle name="Normal 11 3 3 3 3 4 2" xfId="15425"/>
    <cellStyle name="Normal 11 3 3 3 3 5" xfId="11563"/>
    <cellStyle name="Normal 11 3 3 3 4" xfId="2719"/>
    <cellStyle name="Normal 11 3 3 3 4 2" xfId="4986"/>
    <cellStyle name="Normal 11 3 3 3 5" xfId="4987"/>
    <cellStyle name="Normal 11 3 3 3 5 2" xfId="12531"/>
    <cellStyle name="Normal 11 3 3 3 6" xfId="8669"/>
    <cellStyle name="Normal 11 3 3 3 6 2" xfId="14461"/>
    <cellStyle name="Normal 11 3 3 3 7" xfId="10599"/>
    <cellStyle name="Normal 11 3 3 4" xfId="923"/>
    <cellStyle name="Normal 11 3 3 4 2" xfId="1911"/>
    <cellStyle name="Normal 11 3 3 4 2 2" xfId="3844"/>
    <cellStyle name="Normal 11 3 3 4 2 2 2" xfId="4988"/>
    <cellStyle name="Normal 11 3 3 4 2 3" xfId="4989"/>
    <cellStyle name="Normal 11 3 3 4 2 3 2" xfId="13656"/>
    <cellStyle name="Normal 11 3 3 4 2 4" xfId="9794"/>
    <cellStyle name="Normal 11 3 3 4 2 4 2" xfId="15586"/>
    <cellStyle name="Normal 11 3 3 4 2 5" xfId="11724"/>
    <cellStyle name="Normal 11 3 3 4 3" xfId="2880"/>
    <cellStyle name="Normal 11 3 3 4 3 2" xfId="4990"/>
    <cellStyle name="Normal 11 3 3 4 4" xfId="4991"/>
    <cellStyle name="Normal 11 3 3 4 4 2" xfId="12692"/>
    <cellStyle name="Normal 11 3 3 4 5" xfId="8830"/>
    <cellStyle name="Normal 11 3 3 4 5 2" xfId="14622"/>
    <cellStyle name="Normal 11 3 3 4 6" xfId="10760"/>
    <cellStyle name="Normal 11 3 3 5" xfId="1429"/>
    <cellStyle name="Normal 11 3 3 5 2" xfId="3362"/>
    <cellStyle name="Normal 11 3 3 5 2 2" xfId="4992"/>
    <cellStyle name="Normal 11 3 3 5 3" xfId="4993"/>
    <cellStyle name="Normal 11 3 3 5 3 2" xfId="13174"/>
    <cellStyle name="Normal 11 3 3 5 4" xfId="9312"/>
    <cellStyle name="Normal 11 3 3 5 4 2" xfId="15104"/>
    <cellStyle name="Normal 11 3 3 5 5" xfId="11242"/>
    <cellStyle name="Normal 11 3 3 6" xfId="2398"/>
    <cellStyle name="Normal 11 3 3 6 2" xfId="4994"/>
    <cellStyle name="Normal 11 3 3 7" xfId="4995"/>
    <cellStyle name="Normal 11 3 3 7 2" xfId="12210"/>
    <cellStyle name="Normal 11 3 3 8" xfId="8348"/>
    <cellStyle name="Normal 11 3 3 8 2" xfId="14140"/>
    <cellStyle name="Normal 11 3 3 9" xfId="10278"/>
    <cellStyle name="Normal 11 3 4" xfId="455"/>
    <cellStyle name="Normal 11 3 4 2" xfId="1003"/>
    <cellStyle name="Normal 11 3 4 2 2" xfId="1991"/>
    <cellStyle name="Normal 11 3 4 2 2 2" xfId="3924"/>
    <cellStyle name="Normal 11 3 4 2 2 2 2" xfId="4996"/>
    <cellStyle name="Normal 11 3 4 2 2 3" xfId="4997"/>
    <cellStyle name="Normal 11 3 4 2 2 3 2" xfId="13736"/>
    <cellStyle name="Normal 11 3 4 2 2 4" xfId="9874"/>
    <cellStyle name="Normal 11 3 4 2 2 4 2" xfId="15666"/>
    <cellStyle name="Normal 11 3 4 2 2 5" xfId="11804"/>
    <cellStyle name="Normal 11 3 4 2 3" xfId="2960"/>
    <cellStyle name="Normal 11 3 4 2 3 2" xfId="4998"/>
    <cellStyle name="Normal 11 3 4 2 4" xfId="4999"/>
    <cellStyle name="Normal 11 3 4 2 4 2" xfId="12772"/>
    <cellStyle name="Normal 11 3 4 2 5" xfId="8910"/>
    <cellStyle name="Normal 11 3 4 2 5 2" xfId="14702"/>
    <cellStyle name="Normal 11 3 4 2 6" xfId="10840"/>
    <cellStyle name="Normal 11 3 4 3" xfId="1509"/>
    <cellStyle name="Normal 11 3 4 3 2" xfId="3442"/>
    <cellStyle name="Normal 11 3 4 3 2 2" xfId="5000"/>
    <cellStyle name="Normal 11 3 4 3 3" xfId="5001"/>
    <cellStyle name="Normal 11 3 4 3 3 2" xfId="13254"/>
    <cellStyle name="Normal 11 3 4 3 4" xfId="9392"/>
    <cellStyle name="Normal 11 3 4 3 4 2" xfId="15184"/>
    <cellStyle name="Normal 11 3 4 3 5" xfId="11322"/>
    <cellStyle name="Normal 11 3 4 4" xfId="2478"/>
    <cellStyle name="Normal 11 3 4 4 2" xfId="5002"/>
    <cellStyle name="Normal 11 3 4 5" xfId="5003"/>
    <cellStyle name="Normal 11 3 4 5 2" xfId="12290"/>
    <cellStyle name="Normal 11 3 4 6" xfId="8428"/>
    <cellStyle name="Normal 11 3 4 6 2" xfId="14220"/>
    <cellStyle name="Normal 11 3 4 7" xfId="10358"/>
    <cellStyle name="Normal 11 3 5" xfId="617"/>
    <cellStyle name="Normal 11 3 5 2" xfId="1164"/>
    <cellStyle name="Normal 11 3 5 2 2" xfId="2151"/>
    <cellStyle name="Normal 11 3 5 2 2 2" xfId="4084"/>
    <cellStyle name="Normal 11 3 5 2 2 2 2" xfId="5004"/>
    <cellStyle name="Normal 11 3 5 2 2 3" xfId="5005"/>
    <cellStyle name="Normal 11 3 5 2 2 3 2" xfId="13896"/>
    <cellStyle name="Normal 11 3 5 2 2 4" xfId="10034"/>
    <cellStyle name="Normal 11 3 5 2 2 4 2" xfId="15826"/>
    <cellStyle name="Normal 11 3 5 2 2 5" xfId="11964"/>
    <cellStyle name="Normal 11 3 5 2 3" xfId="3121"/>
    <cellStyle name="Normal 11 3 5 2 3 2" xfId="5006"/>
    <cellStyle name="Normal 11 3 5 2 4" xfId="5007"/>
    <cellStyle name="Normal 11 3 5 2 4 2" xfId="12933"/>
    <cellStyle name="Normal 11 3 5 2 5" xfId="9071"/>
    <cellStyle name="Normal 11 3 5 2 5 2" xfId="14863"/>
    <cellStyle name="Normal 11 3 5 2 6" xfId="11001"/>
    <cellStyle name="Normal 11 3 5 3" xfId="1670"/>
    <cellStyle name="Normal 11 3 5 3 2" xfId="3603"/>
    <cellStyle name="Normal 11 3 5 3 2 2" xfId="5008"/>
    <cellStyle name="Normal 11 3 5 3 3" xfId="5009"/>
    <cellStyle name="Normal 11 3 5 3 3 2" xfId="13415"/>
    <cellStyle name="Normal 11 3 5 3 4" xfId="9553"/>
    <cellStyle name="Normal 11 3 5 3 4 2" xfId="15345"/>
    <cellStyle name="Normal 11 3 5 3 5" xfId="11483"/>
    <cellStyle name="Normal 11 3 5 4" xfId="2639"/>
    <cellStyle name="Normal 11 3 5 4 2" xfId="5010"/>
    <cellStyle name="Normal 11 3 5 5" xfId="5011"/>
    <cellStyle name="Normal 11 3 5 5 2" xfId="12451"/>
    <cellStyle name="Normal 11 3 5 6" xfId="8589"/>
    <cellStyle name="Normal 11 3 5 6 2" xfId="14381"/>
    <cellStyle name="Normal 11 3 5 7" xfId="10519"/>
    <cellStyle name="Normal 11 3 6" xfId="835"/>
    <cellStyle name="Normal 11 3 6 2" xfId="1831"/>
    <cellStyle name="Normal 11 3 6 2 2" xfId="3764"/>
    <cellStyle name="Normal 11 3 6 2 2 2" xfId="5012"/>
    <cellStyle name="Normal 11 3 6 2 3" xfId="5013"/>
    <cellStyle name="Normal 11 3 6 2 3 2" xfId="13576"/>
    <cellStyle name="Normal 11 3 6 2 4" xfId="9714"/>
    <cellStyle name="Normal 11 3 6 2 4 2" xfId="15506"/>
    <cellStyle name="Normal 11 3 6 2 5" xfId="11644"/>
    <cellStyle name="Normal 11 3 6 3" xfId="2800"/>
    <cellStyle name="Normal 11 3 6 3 2" xfId="5014"/>
    <cellStyle name="Normal 11 3 6 4" xfId="5015"/>
    <cellStyle name="Normal 11 3 6 4 2" xfId="12612"/>
    <cellStyle name="Normal 11 3 6 5" xfId="8750"/>
    <cellStyle name="Normal 11 3 6 5 2" xfId="14542"/>
    <cellStyle name="Normal 11 3 6 6" xfId="10680"/>
    <cellStyle name="Normal 11 3 7" xfId="1349"/>
    <cellStyle name="Normal 11 3 7 2" xfId="3282"/>
    <cellStyle name="Normal 11 3 7 2 2" xfId="5016"/>
    <cellStyle name="Normal 11 3 7 3" xfId="5017"/>
    <cellStyle name="Normal 11 3 7 3 2" xfId="13094"/>
    <cellStyle name="Normal 11 3 7 4" xfId="9232"/>
    <cellStyle name="Normal 11 3 7 4 2" xfId="15024"/>
    <cellStyle name="Normal 11 3 7 5" xfId="11162"/>
    <cellStyle name="Normal 11 3 8" xfId="2318"/>
    <cellStyle name="Normal 11 3 8 2" xfId="5018"/>
    <cellStyle name="Normal 11 3 9" xfId="5019"/>
    <cellStyle name="Normal 11 3 9 2" xfId="12130"/>
    <cellStyle name="Normal 11 4" xfId="315"/>
    <cellStyle name="Normal 11 4 10" xfId="10218"/>
    <cellStyle name="Normal 11 4 2" xfId="395"/>
    <cellStyle name="Normal 11 4 2 2" xfId="555"/>
    <cellStyle name="Normal 11 4 2 2 2" xfId="1103"/>
    <cellStyle name="Normal 11 4 2 2 2 2" xfId="2091"/>
    <cellStyle name="Normal 11 4 2 2 2 2 2" xfId="4024"/>
    <cellStyle name="Normal 11 4 2 2 2 2 2 2" xfId="5020"/>
    <cellStyle name="Normal 11 4 2 2 2 2 3" xfId="5021"/>
    <cellStyle name="Normal 11 4 2 2 2 2 3 2" xfId="13836"/>
    <cellStyle name="Normal 11 4 2 2 2 2 4" xfId="9974"/>
    <cellStyle name="Normal 11 4 2 2 2 2 4 2" xfId="15766"/>
    <cellStyle name="Normal 11 4 2 2 2 2 5" xfId="11904"/>
    <cellStyle name="Normal 11 4 2 2 2 3" xfId="3060"/>
    <cellStyle name="Normal 11 4 2 2 2 3 2" xfId="5022"/>
    <cellStyle name="Normal 11 4 2 2 2 4" xfId="5023"/>
    <cellStyle name="Normal 11 4 2 2 2 4 2" xfId="12872"/>
    <cellStyle name="Normal 11 4 2 2 2 5" xfId="9010"/>
    <cellStyle name="Normal 11 4 2 2 2 5 2" xfId="14802"/>
    <cellStyle name="Normal 11 4 2 2 2 6" xfId="10940"/>
    <cellStyle name="Normal 11 4 2 2 3" xfId="1609"/>
    <cellStyle name="Normal 11 4 2 2 3 2" xfId="3542"/>
    <cellStyle name="Normal 11 4 2 2 3 2 2" xfId="5024"/>
    <cellStyle name="Normal 11 4 2 2 3 3" xfId="5025"/>
    <cellStyle name="Normal 11 4 2 2 3 3 2" xfId="13354"/>
    <cellStyle name="Normal 11 4 2 2 3 4" xfId="9492"/>
    <cellStyle name="Normal 11 4 2 2 3 4 2" xfId="15284"/>
    <cellStyle name="Normal 11 4 2 2 3 5" xfId="11422"/>
    <cellStyle name="Normal 11 4 2 2 4" xfId="2578"/>
    <cellStyle name="Normal 11 4 2 2 4 2" xfId="5026"/>
    <cellStyle name="Normal 11 4 2 2 5" xfId="5027"/>
    <cellStyle name="Normal 11 4 2 2 5 2" xfId="12390"/>
    <cellStyle name="Normal 11 4 2 2 6" xfId="8528"/>
    <cellStyle name="Normal 11 4 2 2 6 2" xfId="14320"/>
    <cellStyle name="Normal 11 4 2 2 7" xfId="10458"/>
    <cellStyle name="Normal 11 4 2 3" xfId="717"/>
    <cellStyle name="Normal 11 4 2 3 2" xfId="1264"/>
    <cellStyle name="Normal 11 4 2 3 2 2" xfId="2251"/>
    <cellStyle name="Normal 11 4 2 3 2 2 2" xfId="4184"/>
    <cellStyle name="Normal 11 4 2 3 2 2 2 2" xfId="5028"/>
    <cellStyle name="Normal 11 4 2 3 2 2 3" xfId="5029"/>
    <cellStyle name="Normal 11 4 2 3 2 2 3 2" xfId="13996"/>
    <cellStyle name="Normal 11 4 2 3 2 2 4" xfId="10134"/>
    <cellStyle name="Normal 11 4 2 3 2 2 4 2" xfId="15926"/>
    <cellStyle name="Normal 11 4 2 3 2 2 5" xfId="12064"/>
    <cellStyle name="Normal 11 4 2 3 2 3" xfId="3221"/>
    <cellStyle name="Normal 11 4 2 3 2 3 2" xfId="5030"/>
    <cellStyle name="Normal 11 4 2 3 2 4" xfId="5031"/>
    <cellStyle name="Normal 11 4 2 3 2 4 2" xfId="13033"/>
    <cellStyle name="Normal 11 4 2 3 2 5" xfId="9171"/>
    <cellStyle name="Normal 11 4 2 3 2 5 2" xfId="14963"/>
    <cellStyle name="Normal 11 4 2 3 2 6" xfId="11101"/>
    <cellStyle name="Normal 11 4 2 3 3" xfId="1770"/>
    <cellStyle name="Normal 11 4 2 3 3 2" xfId="3703"/>
    <cellStyle name="Normal 11 4 2 3 3 2 2" xfId="5032"/>
    <cellStyle name="Normal 11 4 2 3 3 3" xfId="5033"/>
    <cellStyle name="Normal 11 4 2 3 3 3 2" xfId="13515"/>
    <cellStyle name="Normal 11 4 2 3 3 4" xfId="9653"/>
    <cellStyle name="Normal 11 4 2 3 3 4 2" xfId="15445"/>
    <cellStyle name="Normal 11 4 2 3 3 5" xfId="11583"/>
    <cellStyle name="Normal 11 4 2 3 4" xfId="2739"/>
    <cellStyle name="Normal 11 4 2 3 4 2" xfId="5034"/>
    <cellStyle name="Normal 11 4 2 3 5" xfId="5035"/>
    <cellStyle name="Normal 11 4 2 3 5 2" xfId="12551"/>
    <cellStyle name="Normal 11 4 2 3 6" xfId="8689"/>
    <cellStyle name="Normal 11 4 2 3 6 2" xfId="14481"/>
    <cellStyle name="Normal 11 4 2 3 7" xfId="10619"/>
    <cellStyle name="Normal 11 4 2 4" xfId="943"/>
    <cellStyle name="Normal 11 4 2 4 2" xfId="1931"/>
    <cellStyle name="Normal 11 4 2 4 2 2" xfId="3864"/>
    <cellStyle name="Normal 11 4 2 4 2 2 2" xfId="5036"/>
    <cellStyle name="Normal 11 4 2 4 2 3" xfId="5037"/>
    <cellStyle name="Normal 11 4 2 4 2 3 2" xfId="13676"/>
    <cellStyle name="Normal 11 4 2 4 2 4" xfId="9814"/>
    <cellStyle name="Normal 11 4 2 4 2 4 2" xfId="15606"/>
    <cellStyle name="Normal 11 4 2 4 2 5" xfId="11744"/>
    <cellStyle name="Normal 11 4 2 4 3" xfId="2900"/>
    <cellStyle name="Normal 11 4 2 4 3 2" xfId="5038"/>
    <cellStyle name="Normal 11 4 2 4 4" xfId="5039"/>
    <cellStyle name="Normal 11 4 2 4 4 2" xfId="12712"/>
    <cellStyle name="Normal 11 4 2 4 5" xfId="8850"/>
    <cellStyle name="Normal 11 4 2 4 5 2" xfId="14642"/>
    <cellStyle name="Normal 11 4 2 4 6" xfId="10780"/>
    <cellStyle name="Normal 11 4 2 5" xfId="1449"/>
    <cellStyle name="Normal 11 4 2 5 2" xfId="3382"/>
    <cellStyle name="Normal 11 4 2 5 2 2" xfId="5040"/>
    <cellStyle name="Normal 11 4 2 5 3" xfId="5041"/>
    <cellStyle name="Normal 11 4 2 5 3 2" xfId="13194"/>
    <cellStyle name="Normal 11 4 2 5 4" xfId="9332"/>
    <cellStyle name="Normal 11 4 2 5 4 2" xfId="15124"/>
    <cellStyle name="Normal 11 4 2 5 5" xfId="11262"/>
    <cellStyle name="Normal 11 4 2 6" xfId="2418"/>
    <cellStyle name="Normal 11 4 2 6 2" xfId="5042"/>
    <cellStyle name="Normal 11 4 2 7" xfId="5043"/>
    <cellStyle name="Normal 11 4 2 7 2" xfId="12230"/>
    <cellStyle name="Normal 11 4 2 8" xfId="8368"/>
    <cellStyle name="Normal 11 4 2 8 2" xfId="14160"/>
    <cellStyle name="Normal 11 4 2 9" xfId="10298"/>
    <cellStyle name="Normal 11 4 3" xfId="475"/>
    <cellStyle name="Normal 11 4 3 2" xfId="1023"/>
    <cellStyle name="Normal 11 4 3 2 2" xfId="2011"/>
    <cellStyle name="Normal 11 4 3 2 2 2" xfId="3944"/>
    <cellStyle name="Normal 11 4 3 2 2 2 2" xfId="5044"/>
    <cellStyle name="Normal 11 4 3 2 2 3" xfId="5045"/>
    <cellStyle name="Normal 11 4 3 2 2 3 2" xfId="13756"/>
    <cellStyle name="Normal 11 4 3 2 2 4" xfId="9894"/>
    <cellStyle name="Normal 11 4 3 2 2 4 2" xfId="15686"/>
    <cellStyle name="Normal 11 4 3 2 2 5" xfId="11824"/>
    <cellStyle name="Normal 11 4 3 2 3" xfId="2980"/>
    <cellStyle name="Normal 11 4 3 2 3 2" xfId="5046"/>
    <cellStyle name="Normal 11 4 3 2 4" xfId="5047"/>
    <cellStyle name="Normal 11 4 3 2 4 2" xfId="12792"/>
    <cellStyle name="Normal 11 4 3 2 5" xfId="8930"/>
    <cellStyle name="Normal 11 4 3 2 5 2" xfId="14722"/>
    <cellStyle name="Normal 11 4 3 2 6" xfId="10860"/>
    <cellStyle name="Normal 11 4 3 3" xfId="1529"/>
    <cellStyle name="Normal 11 4 3 3 2" xfId="3462"/>
    <cellStyle name="Normal 11 4 3 3 2 2" xfId="5048"/>
    <cellStyle name="Normal 11 4 3 3 3" xfId="5049"/>
    <cellStyle name="Normal 11 4 3 3 3 2" xfId="13274"/>
    <cellStyle name="Normal 11 4 3 3 4" xfId="9412"/>
    <cellStyle name="Normal 11 4 3 3 4 2" xfId="15204"/>
    <cellStyle name="Normal 11 4 3 3 5" xfId="11342"/>
    <cellStyle name="Normal 11 4 3 4" xfId="2498"/>
    <cellStyle name="Normal 11 4 3 4 2" xfId="5050"/>
    <cellStyle name="Normal 11 4 3 5" xfId="5051"/>
    <cellStyle name="Normal 11 4 3 5 2" xfId="12310"/>
    <cellStyle name="Normal 11 4 3 6" xfId="8448"/>
    <cellStyle name="Normal 11 4 3 6 2" xfId="14240"/>
    <cellStyle name="Normal 11 4 3 7" xfId="10378"/>
    <cellStyle name="Normal 11 4 4" xfId="637"/>
    <cellStyle name="Normal 11 4 4 2" xfId="1184"/>
    <cellStyle name="Normal 11 4 4 2 2" xfId="2171"/>
    <cellStyle name="Normal 11 4 4 2 2 2" xfId="4104"/>
    <cellStyle name="Normal 11 4 4 2 2 2 2" xfId="5052"/>
    <cellStyle name="Normal 11 4 4 2 2 3" xfId="5053"/>
    <cellStyle name="Normal 11 4 4 2 2 3 2" xfId="13916"/>
    <cellStyle name="Normal 11 4 4 2 2 4" xfId="10054"/>
    <cellStyle name="Normal 11 4 4 2 2 4 2" xfId="15846"/>
    <cellStyle name="Normal 11 4 4 2 2 5" xfId="11984"/>
    <cellStyle name="Normal 11 4 4 2 3" xfId="3141"/>
    <cellStyle name="Normal 11 4 4 2 3 2" xfId="5054"/>
    <cellStyle name="Normal 11 4 4 2 4" xfId="5055"/>
    <cellStyle name="Normal 11 4 4 2 4 2" xfId="12953"/>
    <cellStyle name="Normal 11 4 4 2 5" xfId="9091"/>
    <cellStyle name="Normal 11 4 4 2 5 2" xfId="14883"/>
    <cellStyle name="Normal 11 4 4 2 6" xfId="11021"/>
    <cellStyle name="Normal 11 4 4 3" xfId="1690"/>
    <cellStyle name="Normal 11 4 4 3 2" xfId="3623"/>
    <cellStyle name="Normal 11 4 4 3 2 2" xfId="5056"/>
    <cellStyle name="Normal 11 4 4 3 3" xfId="5057"/>
    <cellStyle name="Normal 11 4 4 3 3 2" xfId="13435"/>
    <cellStyle name="Normal 11 4 4 3 4" xfId="9573"/>
    <cellStyle name="Normal 11 4 4 3 4 2" xfId="15365"/>
    <cellStyle name="Normal 11 4 4 3 5" xfId="11503"/>
    <cellStyle name="Normal 11 4 4 4" xfId="2659"/>
    <cellStyle name="Normal 11 4 4 4 2" xfId="5058"/>
    <cellStyle name="Normal 11 4 4 5" xfId="5059"/>
    <cellStyle name="Normal 11 4 4 5 2" xfId="12471"/>
    <cellStyle name="Normal 11 4 4 6" xfId="8609"/>
    <cellStyle name="Normal 11 4 4 6 2" xfId="14401"/>
    <cellStyle name="Normal 11 4 4 7" xfId="10539"/>
    <cellStyle name="Normal 11 4 5" xfId="863"/>
    <cellStyle name="Normal 11 4 5 2" xfId="1851"/>
    <cellStyle name="Normal 11 4 5 2 2" xfId="3784"/>
    <cellStyle name="Normal 11 4 5 2 2 2" xfId="5060"/>
    <cellStyle name="Normal 11 4 5 2 3" xfId="5061"/>
    <cellStyle name="Normal 11 4 5 2 3 2" xfId="13596"/>
    <cellStyle name="Normal 11 4 5 2 4" xfId="9734"/>
    <cellStyle name="Normal 11 4 5 2 4 2" xfId="15526"/>
    <cellStyle name="Normal 11 4 5 2 5" xfId="11664"/>
    <cellStyle name="Normal 11 4 5 3" xfId="2820"/>
    <cellStyle name="Normal 11 4 5 3 2" xfId="5062"/>
    <cellStyle name="Normal 11 4 5 4" xfId="5063"/>
    <cellStyle name="Normal 11 4 5 4 2" xfId="12632"/>
    <cellStyle name="Normal 11 4 5 5" xfId="8770"/>
    <cellStyle name="Normal 11 4 5 5 2" xfId="14562"/>
    <cellStyle name="Normal 11 4 5 6" xfId="10700"/>
    <cellStyle name="Normal 11 4 6" xfId="1369"/>
    <cellStyle name="Normal 11 4 6 2" xfId="3302"/>
    <cellStyle name="Normal 11 4 6 2 2" xfId="5064"/>
    <cellStyle name="Normal 11 4 6 3" xfId="5065"/>
    <cellStyle name="Normal 11 4 6 3 2" xfId="13114"/>
    <cellStyle name="Normal 11 4 6 4" xfId="9252"/>
    <cellStyle name="Normal 11 4 6 4 2" xfId="15044"/>
    <cellStyle name="Normal 11 4 6 5" xfId="11182"/>
    <cellStyle name="Normal 11 4 7" xfId="2338"/>
    <cellStyle name="Normal 11 4 7 2" xfId="5066"/>
    <cellStyle name="Normal 11 4 8" xfId="5067"/>
    <cellStyle name="Normal 11 4 8 2" xfId="12150"/>
    <cellStyle name="Normal 11 4 9" xfId="8288"/>
    <cellStyle name="Normal 11 4 9 2" xfId="14080"/>
    <cellStyle name="Normal 11 5" xfId="355"/>
    <cellStyle name="Normal 11 5 2" xfId="515"/>
    <cellStyle name="Normal 11 5 2 2" xfId="1063"/>
    <cellStyle name="Normal 11 5 2 2 2" xfId="2051"/>
    <cellStyle name="Normal 11 5 2 2 2 2" xfId="3984"/>
    <cellStyle name="Normal 11 5 2 2 2 2 2" xfId="5068"/>
    <cellStyle name="Normal 11 5 2 2 2 3" xfId="5069"/>
    <cellStyle name="Normal 11 5 2 2 2 3 2" xfId="13796"/>
    <cellStyle name="Normal 11 5 2 2 2 4" xfId="9934"/>
    <cellStyle name="Normal 11 5 2 2 2 4 2" xfId="15726"/>
    <cellStyle name="Normal 11 5 2 2 2 5" xfId="11864"/>
    <cellStyle name="Normal 11 5 2 2 3" xfId="3020"/>
    <cellStyle name="Normal 11 5 2 2 3 2" xfId="5070"/>
    <cellStyle name="Normal 11 5 2 2 4" xfId="5071"/>
    <cellStyle name="Normal 11 5 2 2 4 2" xfId="12832"/>
    <cellStyle name="Normal 11 5 2 2 5" xfId="8970"/>
    <cellStyle name="Normal 11 5 2 2 5 2" xfId="14762"/>
    <cellStyle name="Normal 11 5 2 2 6" xfId="10900"/>
    <cellStyle name="Normal 11 5 2 3" xfId="1569"/>
    <cellStyle name="Normal 11 5 2 3 2" xfId="3502"/>
    <cellStyle name="Normal 11 5 2 3 2 2" xfId="5072"/>
    <cellStyle name="Normal 11 5 2 3 3" xfId="5073"/>
    <cellStyle name="Normal 11 5 2 3 3 2" xfId="13314"/>
    <cellStyle name="Normal 11 5 2 3 4" xfId="9452"/>
    <cellStyle name="Normal 11 5 2 3 4 2" xfId="15244"/>
    <cellStyle name="Normal 11 5 2 3 5" xfId="11382"/>
    <cellStyle name="Normal 11 5 2 4" xfId="2538"/>
    <cellStyle name="Normal 11 5 2 4 2" xfId="5074"/>
    <cellStyle name="Normal 11 5 2 5" xfId="5075"/>
    <cellStyle name="Normal 11 5 2 5 2" xfId="12350"/>
    <cellStyle name="Normal 11 5 2 6" xfId="8488"/>
    <cellStyle name="Normal 11 5 2 6 2" xfId="14280"/>
    <cellStyle name="Normal 11 5 2 7" xfId="10418"/>
    <cellStyle name="Normal 11 5 3" xfId="677"/>
    <cellStyle name="Normal 11 5 3 2" xfId="1224"/>
    <cellStyle name="Normal 11 5 3 2 2" xfId="2211"/>
    <cellStyle name="Normal 11 5 3 2 2 2" xfId="4144"/>
    <cellStyle name="Normal 11 5 3 2 2 2 2" xfId="5076"/>
    <cellStyle name="Normal 11 5 3 2 2 3" xfId="5077"/>
    <cellStyle name="Normal 11 5 3 2 2 3 2" xfId="13956"/>
    <cellStyle name="Normal 11 5 3 2 2 4" xfId="10094"/>
    <cellStyle name="Normal 11 5 3 2 2 4 2" xfId="15886"/>
    <cellStyle name="Normal 11 5 3 2 2 5" xfId="12024"/>
    <cellStyle name="Normal 11 5 3 2 3" xfId="3181"/>
    <cellStyle name="Normal 11 5 3 2 3 2" xfId="5078"/>
    <cellStyle name="Normal 11 5 3 2 4" xfId="5079"/>
    <cellStyle name="Normal 11 5 3 2 4 2" xfId="12993"/>
    <cellStyle name="Normal 11 5 3 2 5" xfId="9131"/>
    <cellStyle name="Normal 11 5 3 2 5 2" xfId="14923"/>
    <cellStyle name="Normal 11 5 3 2 6" xfId="11061"/>
    <cellStyle name="Normal 11 5 3 3" xfId="1730"/>
    <cellStyle name="Normal 11 5 3 3 2" xfId="3663"/>
    <cellStyle name="Normal 11 5 3 3 2 2" xfId="5080"/>
    <cellStyle name="Normal 11 5 3 3 3" xfId="5081"/>
    <cellStyle name="Normal 11 5 3 3 3 2" xfId="13475"/>
    <cellStyle name="Normal 11 5 3 3 4" xfId="9613"/>
    <cellStyle name="Normal 11 5 3 3 4 2" xfId="15405"/>
    <cellStyle name="Normal 11 5 3 3 5" xfId="11543"/>
    <cellStyle name="Normal 11 5 3 4" xfId="2699"/>
    <cellStyle name="Normal 11 5 3 4 2" xfId="5082"/>
    <cellStyle name="Normal 11 5 3 5" xfId="5083"/>
    <cellStyle name="Normal 11 5 3 5 2" xfId="12511"/>
    <cellStyle name="Normal 11 5 3 6" xfId="8649"/>
    <cellStyle name="Normal 11 5 3 6 2" xfId="14441"/>
    <cellStyle name="Normal 11 5 3 7" xfId="10579"/>
    <cellStyle name="Normal 11 5 4" xfId="903"/>
    <cellStyle name="Normal 11 5 4 2" xfId="1891"/>
    <cellStyle name="Normal 11 5 4 2 2" xfId="3824"/>
    <cellStyle name="Normal 11 5 4 2 2 2" xfId="5084"/>
    <cellStyle name="Normal 11 5 4 2 3" xfId="5085"/>
    <cellStyle name="Normal 11 5 4 2 3 2" xfId="13636"/>
    <cellStyle name="Normal 11 5 4 2 4" xfId="9774"/>
    <cellStyle name="Normal 11 5 4 2 4 2" xfId="15566"/>
    <cellStyle name="Normal 11 5 4 2 5" xfId="11704"/>
    <cellStyle name="Normal 11 5 4 3" xfId="2860"/>
    <cellStyle name="Normal 11 5 4 3 2" xfId="5086"/>
    <cellStyle name="Normal 11 5 4 4" xfId="5087"/>
    <cellStyle name="Normal 11 5 4 4 2" xfId="12672"/>
    <cellStyle name="Normal 11 5 4 5" xfId="8810"/>
    <cellStyle name="Normal 11 5 4 5 2" xfId="14602"/>
    <cellStyle name="Normal 11 5 4 6" xfId="10740"/>
    <cellStyle name="Normal 11 5 5" xfId="1409"/>
    <cellStyle name="Normal 11 5 5 2" xfId="3342"/>
    <cellStyle name="Normal 11 5 5 2 2" xfId="5088"/>
    <cellStyle name="Normal 11 5 5 3" xfId="5089"/>
    <cellStyle name="Normal 11 5 5 3 2" xfId="13154"/>
    <cellStyle name="Normal 11 5 5 4" xfId="9292"/>
    <cellStyle name="Normal 11 5 5 4 2" xfId="15084"/>
    <cellStyle name="Normal 11 5 5 5" xfId="11222"/>
    <cellStyle name="Normal 11 5 6" xfId="2378"/>
    <cellStyle name="Normal 11 5 6 2" xfId="5090"/>
    <cellStyle name="Normal 11 5 7" xfId="5091"/>
    <cellStyle name="Normal 11 5 7 2" xfId="12190"/>
    <cellStyle name="Normal 11 5 8" xfId="8328"/>
    <cellStyle name="Normal 11 5 8 2" xfId="14120"/>
    <cellStyle name="Normal 11 5 9" xfId="10258"/>
    <cellStyle name="Normal 11 6" xfId="435"/>
    <cellStyle name="Normal 11 6 2" xfId="983"/>
    <cellStyle name="Normal 11 6 2 2" xfId="1971"/>
    <cellStyle name="Normal 11 6 2 2 2" xfId="3904"/>
    <cellStyle name="Normal 11 6 2 2 2 2" xfId="5092"/>
    <cellStyle name="Normal 11 6 2 2 3" xfId="5093"/>
    <cellStyle name="Normal 11 6 2 2 3 2" xfId="13716"/>
    <cellStyle name="Normal 11 6 2 2 4" xfId="9854"/>
    <cellStyle name="Normal 11 6 2 2 4 2" xfId="15646"/>
    <cellStyle name="Normal 11 6 2 2 5" xfId="11784"/>
    <cellStyle name="Normal 11 6 2 3" xfId="2940"/>
    <cellStyle name="Normal 11 6 2 3 2" xfId="5094"/>
    <cellStyle name="Normal 11 6 2 4" xfId="5095"/>
    <cellStyle name="Normal 11 6 2 4 2" xfId="12752"/>
    <cellStyle name="Normal 11 6 2 5" xfId="8890"/>
    <cellStyle name="Normal 11 6 2 5 2" xfId="14682"/>
    <cellStyle name="Normal 11 6 2 6" xfId="10820"/>
    <cellStyle name="Normal 11 6 3" xfId="1489"/>
    <cellStyle name="Normal 11 6 3 2" xfId="3422"/>
    <cellStyle name="Normal 11 6 3 2 2" xfId="5096"/>
    <cellStyle name="Normal 11 6 3 3" xfId="5097"/>
    <cellStyle name="Normal 11 6 3 3 2" xfId="13234"/>
    <cellStyle name="Normal 11 6 3 4" xfId="9372"/>
    <cellStyle name="Normal 11 6 3 4 2" xfId="15164"/>
    <cellStyle name="Normal 11 6 3 5" xfId="11302"/>
    <cellStyle name="Normal 11 6 4" xfId="2458"/>
    <cellStyle name="Normal 11 6 4 2" xfId="5098"/>
    <cellStyle name="Normal 11 6 5" xfId="5099"/>
    <cellStyle name="Normal 11 6 5 2" xfId="12270"/>
    <cellStyle name="Normal 11 6 6" xfId="8408"/>
    <cellStyle name="Normal 11 6 6 2" xfId="14200"/>
    <cellStyle name="Normal 11 6 7" xfId="10338"/>
    <cellStyle name="Normal 11 7" xfId="597"/>
    <cellStyle name="Normal 11 7 2" xfId="1144"/>
    <cellStyle name="Normal 11 7 2 2" xfId="2131"/>
    <cellStyle name="Normal 11 7 2 2 2" xfId="4064"/>
    <cellStyle name="Normal 11 7 2 2 2 2" xfId="5100"/>
    <cellStyle name="Normal 11 7 2 2 3" xfId="5101"/>
    <cellStyle name="Normal 11 7 2 2 3 2" xfId="13876"/>
    <cellStyle name="Normal 11 7 2 2 4" xfId="10014"/>
    <cellStyle name="Normal 11 7 2 2 4 2" xfId="15806"/>
    <cellStyle name="Normal 11 7 2 2 5" xfId="11944"/>
    <cellStyle name="Normal 11 7 2 3" xfId="3101"/>
    <cellStyle name="Normal 11 7 2 3 2" xfId="5102"/>
    <cellStyle name="Normal 11 7 2 4" xfId="5103"/>
    <cellStyle name="Normal 11 7 2 4 2" xfId="12913"/>
    <cellStyle name="Normal 11 7 2 5" xfId="9051"/>
    <cellStyle name="Normal 11 7 2 5 2" xfId="14843"/>
    <cellStyle name="Normal 11 7 2 6" xfId="10981"/>
    <cellStyle name="Normal 11 7 3" xfId="1650"/>
    <cellStyle name="Normal 11 7 3 2" xfId="3583"/>
    <cellStyle name="Normal 11 7 3 2 2" xfId="5104"/>
    <cellStyle name="Normal 11 7 3 3" xfId="5105"/>
    <cellStyle name="Normal 11 7 3 3 2" xfId="13395"/>
    <cellStyle name="Normal 11 7 3 4" xfId="9533"/>
    <cellStyle name="Normal 11 7 3 4 2" xfId="15325"/>
    <cellStyle name="Normal 11 7 3 5" xfId="11463"/>
    <cellStyle name="Normal 11 7 4" xfId="2619"/>
    <cellStyle name="Normal 11 7 4 2" xfId="5106"/>
    <cellStyle name="Normal 11 7 5" xfId="5107"/>
    <cellStyle name="Normal 11 7 5 2" xfId="12431"/>
    <cellStyle name="Normal 11 7 6" xfId="8569"/>
    <cellStyle name="Normal 11 7 6 2" xfId="14361"/>
    <cellStyle name="Normal 11 7 7" xfId="10499"/>
    <cellStyle name="Normal 11 8" xfId="809"/>
    <cellStyle name="Normal 11 8 2" xfId="1811"/>
    <cellStyle name="Normal 11 8 2 2" xfId="3744"/>
    <cellStyle name="Normal 11 8 2 2 2" xfId="5108"/>
    <cellStyle name="Normal 11 8 2 3" xfId="5109"/>
    <cellStyle name="Normal 11 8 2 3 2" xfId="13556"/>
    <cellStyle name="Normal 11 8 2 4" xfId="9694"/>
    <cellStyle name="Normal 11 8 2 4 2" xfId="15486"/>
    <cellStyle name="Normal 11 8 2 5" xfId="11624"/>
    <cellStyle name="Normal 11 8 3" xfId="2780"/>
    <cellStyle name="Normal 11 8 3 2" xfId="5110"/>
    <cellStyle name="Normal 11 8 4" xfId="5111"/>
    <cellStyle name="Normal 11 8 4 2" xfId="12592"/>
    <cellStyle name="Normal 11 8 5" xfId="8730"/>
    <cellStyle name="Normal 11 8 5 2" xfId="14522"/>
    <cellStyle name="Normal 11 8 6" xfId="10660"/>
    <cellStyle name="Normal 11 9" xfId="1329"/>
    <cellStyle name="Normal 11 9 2" xfId="3262"/>
    <cellStyle name="Normal 11 9 2 2" xfId="5112"/>
    <cellStyle name="Normal 11 9 3" xfId="5113"/>
    <cellStyle name="Normal 11 9 3 2" xfId="13074"/>
    <cellStyle name="Normal 11 9 4" xfId="9212"/>
    <cellStyle name="Normal 11 9 4 2" xfId="15004"/>
    <cellStyle name="Normal 11 9 5" xfId="11142"/>
    <cellStyle name="Normal 12" xfId="176"/>
    <cellStyle name="Normal 12 10" xfId="2299"/>
    <cellStyle name="Normal 12 10 2" xfId="5114"/>
    <cellStyle name="Normal 12 11" xfId="5115"/>
    <cellStyle name="Normal 12 11 2" xfId="12111"/>
    <cellStyle name="Normal 12 12" xfId="8249"/>
    <cellStyle name="Normal 12 12 2" xfId="14041"/>
    <cellStyle name="Normal 12 13" xfId="10179"/>
    <cellStyle name="Normal 12 2" xfId="241"/>
    <cellStyle name="Normal 12 2 10" xfId="5116"/>
    <cellStyle name="Normal 12 2 10 2" xfId="12121"/>
    <cellStyle name="Normal 12 2 11" xfId="8259"/>
    <cellStyle name="Normal 12 2 11 2" xfId="14051"/>
    <cellStyle name="Normal 12 2 12" xfId="10189"/>
    <cellStyle name="Normal 12 2 2" xfId="261"/>
    <cellStyle name="Normal 12 2 2 10" xfId="8279"/>
    <cellStyle name="Normal 12 2 2 10 2" xfId="14071"/>
    <cellStyle name="Normal 12 2 2 11" xfId="10209"/>
    <cellStyle name="Normal 12 2 2 2" xfId="346"/>
    <cellStyle name="Normal 12 2 2 2 10" xfId="10249"/>
    <cellStyle name="Normal 12 2 2 2 2" xfId="426"/>
    <cellStyle name="Normal 12 2 2 2 2 2" xfId="586"/>
    <cellStyle name="Normal 12 2 2 2 2 2 2" xfId="1134"/>
    <cellStyle name="Normal 12 2 2 2 2 2 2 2" xfId="2121"/>
    <cellStyle name="Normal 12 2 2 2 2 2 2 2 2" xfId="4054"/>
    <cellStyle name="Normal 12 2 2 2 2 2 2 2 2 2" xfId="5117"/>
    <cellStyle name="Normal 12 2 2 2 2 2 2 2 3" xfId="5118"/>
    <cellStyle name="Normal 12 2 2 2 2 2 2 2 3 2" xfId="13866"/>
    <cellStyle name="Normal 12 2 2 2 2 2 2 2 4" xfId="10004"/>
    <cellStyle name="Normal 12 2 2 2 2 2 2 2 4 2" xfId="15796"/>
    <cellStyle name="Normal 12 2 2 2 2 2 2 2 5" xfId="11934"/>
    <cellStyle name="Normal 12 2 2 2 2 2 2 3" xfId="3091"/>
    <cellStyle name="Normal 12 2 2 2 2 2 2 3 2" xfId="5119"/>
    <cellStyle name="Normal 12 2 2 2 2 2 2 4" xfId="5120"/>
    <cellStyle name="Normal 12 2 2 2 2 2 2 4 2" xfId="12903"/>
    <cellStyle name="Normal 12 2 2 2 2 2 2 5" xfId="9041"/>
    <cellStyle name="Normal 12 2 2 2 2 2 2 5 2" xfId="14833"/>
    <cellStyle name="Normal 12 2 2 2 2 2 2 6" xfId="10971"/>
    <cellStyle name="Normal 12 2 2 2 2 2 3" xfId="1640"/>
    <cellStyle name="Normal 12 2 2 2 2 2 3 2" xfId="3573"/>
    <cellStyle name="Normal 12 2 2 2 2 2 3 2 2" xfId="5121"/>
    <cellStyle name="Normal 12 2 2 2 2 2 3 3" xfId="5122"/>
    <cellStyle name="Normal 12 2 2 2 2 2 3 3 2" xfId="13385"/>
    <cellStyle name="Normal 12 2 2 2 2 2 3 4" xfId="9523"/>
    <cellStyle name="Normal 12 2 2 2 2 2 3 4 2" xfId="15315"/>
    <cellStyle name="Normal 12 2 2 2 2 2 3 5" xfId="11453"/>
    <cellStyle name="Normal 12 2 2 2 2 2 4" xfId="2609"/>
    <cellStyle name="Normal 12 2 2 2 2 2 4 2" xfId="5123"/>
    <cellStyle name="Normal 12 2 2 2 2 2 5" xfId="5124"/>
    <cellStyle name="Normal 12 2 2 2 2 2 5 2" xfId="12421"/>
    <cellStyle name="Normal 12 2 2 2 2 2 6" xfId="8559"/>
    <cellStyle name="Normal 12 2 2 2 2 2 6 2" xfId="14351"/>
    <cellStyle name="Normal 12 2 2 2 2 2 7" xfId="10489"/>
    <cellStyle name="Normal 12 2 2 2 2 3" xfId="748"/>
    <cellStyle name="Normal 12 2 2 2 2 3 2" xfId="1295"/>
    <cellStyle name="Normal 12 2 2 2 2 3 2 2" xfId="2282"/>
    <cellStyle name="Normal 12 2 2 2 2 3 2 2 2" xfId="4215"/>
    <cellStyle name="Normal 12 2 2 2 2 3 2 2 2 2" xfId="5125"/>
    <cellStyle name="Normal 12 2 2 2 2 3 2 2 3" xfId="5126"/>
    <cellStyle name="Normal 12 2 2 2 2 3 2 2 3 2" xfId="14027"/>
    <cellStyle name="Normal 12 2 2 2 2 3 2 2 4" xfId="10165"/>
    <cellStyle name="Normal 12 2 2 2 2 3 2 2 4 2" xfId="15957"/>
    <cellStyle name="Normal 12 2 2 2 2 3 2 2 5" xfId="12095"/>
    <cellStyle name="Normal 12 2 2 2 2 3 2 3" xfId="3252"/>
    <cellStyle name="Normal 12 2 2 2 2 3 2 3 2" xfId="5127"/>
    <cellStyle name="Normal 12 2 2 2 2 3 2 4" xfId="5128"/>
    <cellStyle name="Normal 12 2 2 2 2 3 2 4 2" xfId="13064"/>
    <cellStyle name="Normal 12 2 2 2 2 3 2 5" xfId="9202"/>
    <cellStyle name="Normal 12 2 2 2 2 3 2 5 2" xfId="14994"/>
    <cellStyle name="Normal 12 2 2 2 2 3 2 6" xfId="11132"/>
    <cellStyle name="Normal 12 2 2 2 2 3 3" xfId="1801"/>
    <cellStyle name="Normal 12 2 2 2 2 3 3 2" xfId="3734"/>
    <cellStyle name="Normal 12 2 2 2 2 3 3 2 2" xfId="5129"/>
    <cellStyle name="Normal 12 2 2 2 2 3 3 3" xfId="5130"/>
    <cellStyle name="Normal 12 2 2 2 2 3 3 3 2" xfId="13546"/>
    <cellStyle name="Normal 12 2 2 2 2 3 3 4" xfId="9684"/>
    <cellStyle name="Normal 12 2 2 2 2 3 3 4 2" xfId="15476"/>
    <cellStyle name="Normal 12 2 2 2 2 3 3 5" xfId="11614"/>
    <cellStyle name="Normal 12 2 2 2 2 3 4" xfId="2770"/>
    <cellStyle name="Normal 12 2 2 2 2 3 4 2" xfId="5131"/>
    <cellStyle name="Normal 12 2 2 2 2 3 5" xfId="5132"/>
    <cellStyle name="Normal 12 2 2 2 2 3 5 2" xfId="12582"/>
    <cellStyle name="Normal 12 2 2 2 2 3 6" xfId="8720"/>
    <cellStyle name="Normal 12 2 2 2 2 3 6 2" xfId="14512"/>
    <cellStyle name="Normal 12 2 2 2 2 3 7" xfId="10650"/>
    <cellStyle name="Normal 12 2 2 2 2 4" xfId="974"/>
    <cellStyle name="Normal 12 2 2 2 2 4 2" xfId="1962"/>
    <cellStyle name="Normal 12 2 2 2 2 4 2 2" xfId="3895"/>
    <cellStyle name="Normal 12 2 2 2 2 4 2 2 2" xfId="5133"/>
    <cellStyle name="Normal 12 2 2 2 2 4 2 3" xfId="5134"/>
    <cellStyle name="Normal 12 2 2 2 2 4 2 3 2" xfId="13707"/>
    <cellStyle name="Normal 12 2 2 2 2 4 2 4" xfId="9845"/>
    <cellStyle name="Normal 12 2 2 2 2 4 2 4 2" xfId="15637"/>
    <cellStyle name="Normal 12 2 2 2 2 4 2 5" xfId="11775"/>
    <cellStyle name="Normal 12 2 2 2 2 4 3" xfId="2931"/>
    <cellStyle name="Normal 12 2 2 2 2 4 3 2" xfId="5135"/>
    <cellStyle name="Normal 12 2 2 2 2 4 4" xfId="5136"/>
    <cellStyle name="Normal 12 2 2 2 2 4 4 2" xfId="12743"/>
    <cellStyle name="Normal 12 2 2 2 2 4 5" xfId="8881"/>
    <cellStyle name="Normal 12 2 2 2 2 4 5 2" xfId="14673"/>
    <cellStyle name="Normal 12 2 2 2 2 4 6" xfId="10811"/>
    <cellStyle name="Normal 12 2 2 2 2 5" xfId="1480"/>
    <cellStyle name="Normal 12 2 2 2 2 5 2" xfId="3413"/>
    <cellStyle name="Normal 12 2 2 2 2 5 2 2" xfId="5137"/>
    <cellStyle name="Normal 12 2 2 2 2 5 3" xfId="5138"/>
    <cellStyle name="Normal 12 2 2 2 2 5 3 2" xfId="13225"/>
    <cellStyle name="Normal 12 2 2 2 2 5 4" xfId="9363"/>
    <cellStyle name="Normal 12 2 2 2 2 5 4 2" xfId="15155"/>
    <cellStyle name="Normal 12 2 2 2 2 5 5" xfId="11293"/>
    <cellStyle name="Normal 12 2 2 2 2 6" xfId="2449"/>
    <cellStyle name="Normal 12 2 2 2 2 6 2" xfId="5139"/>
    <cellStyle name="Normal 12 2 2 2 2 7" xfId="5140"/>
    <cellStyle name="Normal 12 2 2 2 2 7 2" xfId="12261"/>
    <cellStyle name="Normal 12 2 2 2 2 8" xfId="8399"/>
    <cellStyle name="Normal 12 2 2 2 2 8 2" xfId="14191"/>
    <cellStyle name="Normal 12 2 2 2 2 9" xfId="10329"/>
    <cellStyle name="Normal 12 2 2 2 3" xfId="506"/>
    <cellStyle name="Normal 12 2 2 2 3 2" xfId="1054"/>
    <cellStyle name="Normal 12 2 2 2 3 2 2" xfId="2042"/>
    <cellStyle name="Normal 12 2 2 2 3 2 2 2" xfId="3975"/>
    <cellStyle name="Normal 12 2 2 2 3 2 2 2 2" xfId="5141"/>
    <cellStyle name="Normal 12 2 2 2 3 2 2 3" xfId="5142"/>
    <cellStyle name="Normal 12 2 2 2 3 2 2 3 2" xfId="13787"/>
    <cellStyle name="Normal 12 2 2 2 3 2 2 4" xfId="9925"/>
    <cellStyle name="Normal 12 2 2 2 3 2 2 4 2" xfId="15717"/>
    <cellStyle name="Normal 12 2 2 2 3 2 2 5" xfId="11855"/>
    <cellStyle name="Normal 12 2 2 2 3 2 3" xfId="3011"/>
    <cellStyle name="Normal 12 2 2 2 3 2 3 2" xfId="5143"/>
    <cellStyle name="Normal 12 2 2 2 3 2 4" xfId="5144"/>
    <cellStyle name="Normal 12 2 2 2 3 2 4 2" xfId="12823"/>
    <cellStyle name="Normal 12 2 2 2 3 2 5" xfId="8961"/>
    <cellStyle name="Normal 12 2 2 2 3 2 5 2" xfId="14753"/>
    <cellStyle name="Normal 12 2 2 2 3 2 6" xfId="10891"/>
    <cellStyle name="Normal 12 2 2 2 3 3" xfId="1560"/>
    <cellStyle name="Normal 12 2 2 2 3 3 2" xfId="3493"/>
    <cellStyle name="Normal 12 2 2 2 3 3 2 2" xfId="5145"/>
    <cellStyle name="Normal 12 2 2 2 3 3 3" xfId="5146"/>
    <cellStyle name="Normal 12 2 2 2 3 3 3 2" xfId="13305"/>
    <cellStyle name="Normal 12 2 2 2 3 3 4" xfId="9443"/>
    <cellStyle name="Normal 12 2 2 2 3 3 4 2" xfId="15235"/>
    <cellStyle name="Normal 12 2 2 2 3 3 5" xfId="11373"/>
    <cellStyle name="Normal 12 2 2 2 3 4" xfId="2529"/>
    <cellStyle name="Normal 12 2 2 2 3 4 2" xfId="5147"/>
    <cellStyle name="Normal 12 2 2 2 3 5" xfId="5148"/>
    <cellStyle name="Normal 12 2 2 2 3 5 2" xfId="12341"/>
    <cellStyle name="Normal 12 2 2 2 3 6" xfId="8479"/>
    <cellStyle name="Normal 12 2 2 2 3 6 2" xfId="14271"/>
    <cellStyle name="Normal 12 2 2 2 3 7" xfId="10409"/>
    <cellStyle name="Normal 12 2 2 2 4" xfId="668"/>
    <cellStyle name="Normal 12 2 2 2 4 2" xfId="1215"/>
    <cellStyle name="Normal 12 2 2 2 4 2 2" xfId="2202"/>
    <cellStyle name="Normal 12 2 2 2 4 2 2 2" xfId="4135"/>
    <cellStyle name="Normal 12 2 2 2 4 2 2 2 2" xfId="5149"/>
    <cellStyle name="Normal 12 2 2 2 4 2 2 3" xfId="5150"/>
    <cellStyle name="Normal 12 2 2 2 4 2 2 3 2" xfId="13947"/>
    <cellStyle name="Normal 12 2 2 2 4 2 2 4" xfId="10085"/>
    <cellStyle name="Normal 12 2 2 2 4 2 2 4 2" xfId="15877"/>
    <cellStyle name="Normal 12 2 2 2 4 2 2 5" xfId="12015"/>
    <cellStyle name="Normal 12 2 2 2 4 2 3" xfId="3172"/>
    <cellStyle name="Normal 12 2 2 2 4 2 3 2" xfId="5151"/>
    <cellStyle name="Normal 12 2 2 2 4 2 4" xfId="5152"/>
    <cellStyle name="Normal 12 2 2 2 4 2 4 2" xfId="12984"/>
    <cellStyle name="Normal 12 2 2 2 4 2 5" xfId="9122"/>
    <cellStyle name="Normal 12 2 2 2 4 2 5 2" xfId="14914"/>
    <cellStyle name="Normal 12 2 2 2 4 2 6" xfId="11052"/>
    <cellStyle name="Normal 12 2 2 2 4 3" xfId="1721"/>
    <cellStyle name="Normal 12 2 2 2 4 3 2" xfId="3654"/>
    <cellStyle name="Normal 12 2 2 2 4 3 2 2" xfId="5153"/>
    <cellStyle name="Normal 12 2 2 2 4 3 3" xfId="5154"/>
    <cellStyle name="Normal 12 2 2 2 4 3 3 2" xfId="13466"/>
    <cellStyle name="Normal 12 2 2 2 4 3 4" xfId="9604"/>
    <cellStyle name="Normal 12 2 2 2 4 3 4 2" xfId="15396"/>
    <cellStyle name="Normal 12 2 2 2 4 3 5" xfId="11534"/>
    <cellStyle name="Normal 12 2 2 2 4 4" xfId="2690"/>
    <cellStyle name="Normal 12 2 2 2 4 4 2" xfId="5155"/>
    <cellStyle name="Normal 12 2 2 2 4 5" xfId="5156"/>
    <cellStyle name="Normal 12 2 2 2 4 5 2" xfId="12502"/>
    <cellStyle name="Normal 12 2 2 2 4 6" xfId="8640"/>
    <cellStyle name="Normal 12 2 2 2 4 6 2" xfId="14432"/>
    <cellStyle name="Normal 12 2 2 2 4 7" xfId="10570"/>
    <cellStyle name="Normal 12 2 2 2 5" xfId="894"/>
    <cellStyle name="Normal 12 2 2 2 5 2" xfId="1882"/>
    <cellStyle name="Normal 12 2 2 2 5 2 2" xfId="3815"/>
    <cellStyle name="Normal 12 2 2 2 5 2 2 2" xfId="5157"/>
    <cellStyle name="Normal 12 2 2 2 5 2 3" xfId="5158"/>
    <cellStyle name="Normal 12 2 2 2 5 2 3 2" xfId="13627"/>
    <cellStyle name="Normal 12 2 2 2 5 2 4" xfId="9765"/>
    <cellStyle name="Normal 12 2 2 2 5 2 4 2" xfId="15557"/>
    <cellStyle name="Normal 12 2 2 2 5 2 5" xfId="11695"/>
    <cellStyle name="Normal 12 2 2 2 5 3" xfId="2851"/>
    <cellStyle name="Normal 12 2 2 2 5 3 2" xfId="5159"/>
    <cellStyle name="Normal 12 2 2 2 5 4" xfId="5160"/>
    <cellStyle name="Normal 12 2 2 2 5 4 2" xfId="12663"/>
    <cellStyle name="Normal 12 2 2 2 5 5" xfId="8801"/>
    <cellStyle name="Normal 12 2 2 2 5 5 2" xfId="14593"/>
    <cellStyle name="Normal 12 2 2 2 5 6" xfId="10731"/>
    <cellStyle name="Normal 12 2 2 2 6" xfId="1400"/>
    <cellStyle name="Normal 12 2 2 2 6 2" xfId="3333"/>
    <cellStyle name="Normal 12 2 2 2 6 2 2" xfId="5161"/>
    <cellStyle name="Normal 12 2 2 2 6 3" xfId="5162"/>
    <cellStyle name="Normal 12 2 2 2 6 3 2" xfId="13145"/>
    <cellStyle name="Normal 12 2 2 2 6 4" xfId="9283"/>
    <cellStyle name="Normal 12 2 2 2 6 4 2" xfId="15075"/>
    <cellStyle name="Normal 12 2 2 2 6 5" xfId="11213"/>
    <cellStyle name="Normal 12 2 2 2 7" xfId="2369"/>
    <cellStyle name="Normal 12 2 2 2 7 2" xfId="5163"/>
    <cellStyle name="Normal 12 2 2 2 8" xfId="5164"/>
    <cellStyle name="Normal 12 2 2 2 8 2" xfId="12181"/>
    <cellStyle name="Normal 12 2 2 2 9" xfId="8319"/>
    <cellStyle name="Normal 12 2 2 2 9 2" xfId="14111"/>
    <cellStyle name="Normal 12 2 2 3" xfId="386"/>
    <cellStyle name="Normal 12 2 2 3 2" xfId="546"/>
    <cellStyle name="Normal 12 2 2 3 2 2" xfId="1094"/>
    <cellStyle name="Normal 12 2 2 3 2 2 2" xfId="2082"/>
    <cellStyle name="Normal 12 2 2 3 2 2 2 2" xfId="4015"/>
    <cellStyle name="Normal 12 2 2 3 2 2 2 2 2" xfId="5165"/>
    <cellStyle name="Normal 12 2 2 3 2 2 2 3" xfId="5166"/>
    <cellStyle name="Normal 12 2 2 3 2 2 2 3 2" xfId="13827"/>
    <cellStyle name="Normal 12 2 2 3 2 2 2 4" xfId="9965"/>
    <cellStyle name="Normal 12 2 2 3 2 2 2 4 2" xfId="15757"/>
    <cellStyle name="Normal 12 2 2 3 2 2 2 5" xfId="11895"/>
    <cellStyle name="Normal 12 2 2 3 2 2 3" xfId="3051"/>
    <cellStyle name="Normal 12 2 2 3 2 2 3 2" xfId="5167"/>
    <cellStyle name="Normal 12 2 2 3 2 2 4" xfId="5168"/>
    <cellStyle name="Normal 12 2 2 3 2 2 4 2" xfId="12863"/>
    <cellStyle name="Normal 12 2 2 3 2 2 5" xfId="9001"/>
    <cellStyle name="Normal 12 2 2 3 2 2 5 2" xfId="14793"/>
    <cellStyle name="Normal 12 2 2 3 2 2 6" xfId="10931"/>
    <cellStyle name="Normal 12 2 2 3 2 3" xfId="1600"/>
    <cellStyle name="Normal 12 2 2 3 2 3 2" xfId="3533"/>
    <cellStyle name="Normal 12 2 2 3 2 3 2 2" xfId="5169"/>
    <cellStyle name="Normal 12 2 2 3 2 3 3" xfId="5170"/>
    <cellStyle name="Normal 12 2 2 3 2 3 3 2" xfId="13345"/>
    <cellStyle name="Normal 12 2 2 3 2 3 4" xfId="9483"/>
    <cellStyle name="Normal 12 2 2 3 2 3 4 2" xfId="15275"/>
    <cellStyle name="Normal 12 2 2 3 2 3 5" xfId="11413"/>
    <cellStyle name="Normal 12 2 2 3 2 4" xfId="2569"/>
    <cellStyle name="Normal 12 2 2 3 2 4 2" xfId="5171"/>
    <cellStyle name="Normal 12 2 2 3 2 5" xfId="5172"/>
    <cellStyle name="Normal 12 2 2 3 2 5 2" xfId="12381"/>
    <cellStyle name="Normal 12 2 2 3 2 6" xfId="8519"/>
    <cellStyle name="Normal 12 2 2 3 2 6 2" xfId="14311"/>
    <cellStyle name="Normal 12 2 2 3 2 7" xfId="10449"/>
    <cellStyle name="Normal 12 2 2 3 3" xfId="708"/>
    <cellStyle name="Normal 12 2 2 3 3 2" xfId="1255"/>
    <cellStyle name="Normal 12 2 2 3 3 2 2" xfId="2242"/>
    <cellStyle name="Normal 12 2 2 3 3 2 2 2" xfId="4175"/>
    <cellStyle name="Normal 12 2 2 3 3 2 2 2 2" xfId="5173"/>
    <cellStyle name="Normal 12 2 2 3 3 2 2 3" xfId="5174"/>
    <cellStyle name="Normal 12 2 2 3 3 2 2 3 2" xfId="13987"/>
    <cellStyle name="Normal 12 2 2 3 3 2 2 4" xfId="10125"/>
    <cellStyle name="Normal 12 2 2 3 3 2 2 4 2" xfId="15917"/>
    <cellStyle name="Normal 12 2 2 3 3 2 2 5" xfId="12055"/>
    <cellStyle name="Normal 12 2 2 3 3 2 3" xfId="3212"/>
    <cellStyle name="Normal 12 2 2 3 3 2 3 2" xfId="5175"/>
    <cellStyle name="Normal 12 2 2 3 3 2 4" xfId="5176"/>
    <cellStyle name="Normal 12 2 2 3 3 2 4 2" xfId="13024"/>
    <cellStyle name="Normal 12 2 2 3 3 2 5" xfId="9162"/>
    <cellStyle name="Normal 12 2 2 3 3 2 5 2" xfId="14954"/>
    <cellStyle name="Normal 12 2 2 3 3 2 6" xfId="11092"/>
    <cellStyle name="Normal 12 2 2 3 3 3" xfId="1761"/>
    <cellStyle name="Normal 12 2 2 3 3 3 2" xfId="3694"/>
    <cellStyle name="Normal 12 2 2 3 3 3 2 2" xfId="5177"/>
    <cellStyle name="Normal 12 2 2 3 3 3 3" xfId="5178"/>
    <cellStyle name="Normal 12 2 2 3 3 3 3 2" xfId="13506"/>
    <cellStyle name="Normal 12 2 2 3 3 3 4" xfId="9644"/>
    <cellStyle name="Normal 12 2 2 3 3 3 4 2" xfId="15436"/>
    <cellStyle name="Normal 12 2 2 3 3 3 5" xfId="11574"/>
    <cellStyle name="Normal 12 2 2 3 3 4" xfId="2730"/>
    <cellStyle name="Normal 12 2 2 3 3 4 2" xfId="5179"/>
    <cellStyle name="Normal 12 2 2 3 3 5" xfId="5180"/>
    <cellStyle name="Normal 12 2 2 3 3 5 2" xfId="12542"/>
    <cellStyle name="Normal 12 2 2 3 3 6" xfId="8680"/>
    <cellStyle name="Normal 12 2 2 3 3 6 2" xfId="14472"/>
    <cellStyle name="Normal 12 2 2 3 3 7" xfId="10610"/>
    <cellStyle name="Normal 12 2 2 3 4" xfId="934"/>
    <cellStyle name="Normal 12 2 2 3 4 2" xfId="1922"/>
    <cellStyle name="Normal 12 2 2 3 4 2 2" xfId="3855"/>
    <cellStyle name="Normal 12 2 2 3 4 2 2 2" xfId="5181"/>
    <cellStyle name="Normal 12 2 2 3 4 2 3" xfId="5182"/>
    <cellStyle name="Normal 12 2 2 3 4 2 3 2" xfId="13667"/>
    <cellStyle name="Normal 12 2 2 3 4 2 4" xfId="9805"/>
    <cellStyle name="Normal 12 2 2 3 4 2 4 2" xfId="15597"/>
    <cellStyle name="Normal 12 2 2 3 4 2 5" xfId="11735"/>
    <cellStyle name="Normal 12 2 2 3 4 3" xfId="2891"/>
    <cellStyle name="Normal 12 2 2 3 4 3 2" xfId="5183"/>
    <cellStyle name="Normal 12 2 2 3 4 4" xfId="5184"/>
    <cellStyle name="Normal 12 2 2 3 4 4 2" xfId="12703"/>
    <cellStyle name="Normal 12 2 2 3 4 5" xfId="8841"/>
    <cellStyle name="Normal 12 2 2 3 4 5 2" xfId="14633"/>
    <cellStyle name="Normal 12 2 2 3 4 6" xfId="10771"/>
    <cellStyle name="Normal 12 2 2 3 5" xfId="1440"/>
    <cellStyle name="Normal 12 2 2 3 5 2" xfId="3373"/>
    <cellStyle name="Normal 12 2 2 3 5 2 2" xfId="5185"/>
    <cellStyle name="Normal 12 2 2 3 5 3" xfId="5186"/>
    <cellStyle name="Normal 12 2 2 3 5 3 2" xfId="13185"/>
    <cellStyle name="Normal 12 2 2 3 5 4" xfId="9323"/>
    <cellStyle name="Normal 12 2 2 3 5 4 2" xfId="15115"/>
    <cellStyle name="Normal 12 2 2 3 5 5" xfId="11253"/>
    <cellStyle name="Normal 12 2 2 3 6" xfId="2409"/>
    <cellStyle name="Normal 12 2 2 3 6 2" xfId="5187"/>
    <cellStyle name="Normal 12 2 2 3 7" xfId="5188"/>
    <cellStyle name="Normal 12 2 2 3 7 2" xfId="12221"/>
    <cellStyle name="Normal 12 2 2 3 8" xfId="8359"/>
    <cellStyle name="Normal 12 2 2 3 8 2" xfId="14151"/>
    <cellStyle name="Normal 12 2 2 3 9" xfId="10289"/>
    <cellStyle name="Normal 12 2 2 4" xfId="466"/>
    <cellStyle name="Normal 12 2 2 4 2" xfId="1014"/>
    <cellStyle name="Normal 12 2 2 4 2 2" xfId="2002"/>
    <cellStyle name="Normal 12 2 2 4 2 2 2" xfId="3935"/>
    <cellStyle name="Normal 12 2 2 4 2 2 2 2" xfId="5189"/>
    <cellStyle name="Normal 12 2 2 4 2 2 3" xfId="5190"/>
    <cellStyle name="Normal 12 2 2 4 2 2 3 2" xfId="13747"/>
    <cellStyle name="Normal 12 2 2 4 2 2 4" xfId="9885"/>
    <cellStyle name="Normal 12 2 2 4 2 2 4 2" xfId="15677"/>
    <cellStyle name="Normal 12 2 2 4 2 2 5" xfId="11815"/>
    <cellStyle name="Normal 12 2 2 4 2 3" xfId="2971"/>
    <cellStyle name="Normal 12 2 2 4 2 3 2" xfId="5191"/>
    <cellStyle name="Normal 12 2 2 4 2 4" xfId="5192"/>
    <cellStyle name="Normal 12 2 2 4 2 4 2" xfId="12783"/>
    <cellStyle name="Normal 12 2 2 4 2 5" xfId="8921"/>
    <cellStyle name="Normal 12 2 2 4 2 5 2" xfId="14713"/>
    <cellStyle name="Normal 12 2 2 4 2 6" xfId="10851"/>
    <cellStyle name="Normal 12 2 2 4 3" xfId="1520"/>
    <cellStyle name="Normal 12 2 2 4 3 2" xfId="3453"/>
    <cellStyle name="Normal 12 2 2 4 3 2 2" xfId="5193"/>
    <cellStyle name="Normal 12 2 2 4 3 3" xfId="5194"/>
    <cellStyle name="Normal 12 2 2 4 3 3 2" xfId="13265"/>
    <cellStyle name="Normal 12 2 2 4 3 4" xfId="9403"/>
    <cellStyle name="Normal 12 2 2 4 3 4 2" xfId="15195"/>
    <cellStyle name="Normal 12 2 2 4 3 5" xfId="11333"/>
    <cellStyle name="Normal 12 2 2 4 4" xfId="2489"/>
    <cellStyle name="Normal 12 2 2 4 4 2" xfId="5195"/>
    <cellStyle name="Normal 12 2 2 4 5" xfId="5196"/>
    <cellStyle name="Normal 12 2 2 4 5 2" xfId="12301"/>
    <cellStyle name="Normal 12 2 2 4 6" xfId="8439"/>
    <cellStyle name="Normal 12 2 2 4 6 2" xfId="14231"/>
    <cellStyle name="Normal 12 2 2 4 7" xfId="10369"/>
    <cellStyle name="Normal 12 2 2 5" xfId="628"/>
    <cellStyle name="Normal 12 2 2 5 2" xfId="1175"/>
    <cellStyle name="Normal 12 2 2 5 2 2" xfId="2162"/>
    <cellStyle name="Normal 12 2 2 5 2 2 2" xfId="4095"/>
    <cellStyle name="Normal 12 2 2 5 2 2 2 2" xfId="5197"/>
    <cellStyle name="Normal 12 2 2 5 2 2 3" xfId="5198"/>
    <cellStyle name="Normal 12 2 2 5 2 2 3 2" xfId="13907"/>
    <cellStyle name="Normal 12 2 2 5 2 2 4" xfId="10045"/>
    <cellStyle name="Normal 12 2 2 5 2 2 4 2" xfId="15837"/>
    <cellStyle name="Normal 12 2 2 5 2 2 5" xfId="11975"/>
    <cellStyle name="Normal 12 2 2 5 2 3" xfId="3132"/>
    <cellStyle name="Normal 12 2 2 5 2 3 2" xfId="5199"/>
    <cellStyle name="Normal 12 2 2 5 2 4" xfId="5200"/>
    <cellStyle name="Normal 12 2 2 5 2 4 2" xfId="12944"/>
    <cellStyle name="Normal 12 2 2 5 2 5" xfId="9082"/>
    <cellStyle name="Normal 12 2 2 5 2 5 2" xfId="14874"/>
    <cellStyle name="Normal 12 2 2 5 2 6" xfId="11012"/>
    <cellStyle name="Normal 12 2 2 5 3" xfId="1681"/>
    <cellStyle name="Normal 12 2 2 5 3 2" xfId="3614"/>
    <cellStyle name="Normal 12 2 2 5 3 2 2" xfId="5201"/>
    <cellStyle name="Normal 12 2 2 5 3 3" xfId="5202"/>
    <cellStyle name="Normal 12 2 2 5 3 3 2" xfId="13426"/>
    <cellStyle name="Normal 12 2 2 5 3 4" xfId="9564"/>
    <cellStyle name="Normal 12 2 2 5 3 4 2" xfId="15356"/>
    <cellStyle name="Normal 12 2 2 5 3 5" xfId="11494"/>
    <cellStyle name="Normal 12 2 2 5 4" xfId="2650"/>
    <cellStyle name="Normal 12 2 2 5 4 2" xfId="5203"/>
    <cellStyle name="Normal 12 2 2 5 5" xfId="5204"/>
    <cellStyle name="Normal 12 2 2 5 5 2" xfId="12462"/>
    <cellStyle name="Normal 12 2 2 5 6" xfId="8600"/>
    <cellStyle name="Normal 12 2 2 5 6 2" xfId="14392"/>
    <cellStyle name="Normal 12 2 2 5 7" xfId="10530"/>
    <cellStyle name="Normal 12 2 2 6" xfId="846"/>
    <cellStyle name="Normal 12 2 2 6 2" xfId="1842"/>
    <cellStyle name="Normal 12 2 2 6 2 2" xfId="3775"/>
    <cellStyle name="Normal 12 2 2 6 2 2 2" xfId="5205"/>
    <cellStyle name="Normal 12 2 2 6 2 3" xfId="5206"/>
    <cellStyle name="Normal 12 2 2 6 2 3 2" xfId="13587"/>
    <cellStyle name="Normal 12 2 2 6 2 4" xfId="9725"/>
    <cellStyle name="Normal 12 2 2 6 2 4 2" xfId="15517"/>
    <cellStyle name="Normal 12 2 2 6 2 5" xfId="11655"/>
    <cellStyle name="Normal 12 2 2 6 3" xfId="2811"/>
    <cellStyle name="Normal 12 2 2 6 3 2" xfId="5207"/>
    <cellStyle name="Normal 12 2 2 6 4" xfId="5208"/>
    <cellStyle name="Normal 12 2 2 6 4 2" xfId="12623"/>
    <cellStyle name="Normal 12 2 2 6 5" xfId="8761"/>
    <cellStyle name="Normal 12 2 2 6 5 2" xfId="14553"/>
    <cellStyle name="Normal 12 2 2 6 6" xfId="10691"/>
    <cellStyle name="Normal 12 2 2 7" xfId="1360"/>
    <cellStyle name="Normal 12 2 2 7 2" xfId="3293"/>
    <cellStyle name="Normal 12 2 2 7 2 2" xfId="5209"/>
    <cellStyle name="Normal 12 2 2 7 3" xfId="5210"/>
    <cellStyle name="Normal 12 2 2 7 3 2" xfId="13105"/>
    <cellStyle name="Normal 12 2 2 7 4" xfId="9243"/>
    <cellStyle name="Normal 12 2 2 7 4 2" xfId="15035"/>
    <cellStyle name="Normal 12 2 2 7 5" xfId="11173"/>
    <cellStyle name="Normal 12 2 2 8" xfId="2329"/>
    <cellStyle name="Normal 12 2 2 8 2" xfId="5211"/>
    <cellStyle name="Normal 12 2 2 9" xfId="5212"/>
    <cellStyle name="Normal 12 2 2 9 2" xfId="12141"/>
    <cellStyle name="Normal 12 2 3" xfId="326"/>
    <cellStyle name="Normal 12 2 3 10" xfId="10229"/>
    <cellStyle name="Normal 12 2 3 2" xfId="406"/>
    <cellStyle name="Normal 12 2 3 2 2" xfId="566"/>
    <cellStyle name="Normal 12 2 3 2 2 2" xfId="1114"/>
    <cellStyle name="Normal 12 2 3 2 2 2 2" xfId="2102"/>
    <cellStyle name="Normal 12 2 3 2 2 2 2 2" xfId="4035"/>
    <cellStyle name="Normal 12 2 3 2 2 2 2 2 2" xfId="5213"/>
    <cellStyle name="Normal 12 2 3 2 2 2 2 3" xfId="5214"/>
    <cellStyle name="Normal 12 2 3 2 2 2 2 3 2" xfId="13847"/>
    <cellStyle name="Normal 12 2 3 2 2 2 2 4" xfId="9985"/>
    <cellStyle name="Normal 12 2 3 2 2 2 2 4 2" xfId="15777"/>
    <cellStyle name="Normal 12 2 3 2 2 2 2 5" xfId="11915"/>
    <cellStyle name="Normal 12 2 3 2 2 2 3" xfId="3071"/>
    <cellStyle name="Normal 12 2 3 2 2 2 3 2" xfId="5215"/>
    <cellStyle name="Normal 12 2 3 2 2 2 4" xfId="5216"/>
    <cellStyle name="Normal 12 2 3 2 2 2 4 2" xfId="12883"/>
    <cellStyle name="Normal 12 2 3 2 2 2 5" xfId="9021"/>
    <cellStyle name="Normal 12 2 3 2 2 2 5 2" xfId="14813"/>
    <cellStyle name="Normal 12 2 3 2 2 2 6" xfId="10951"/>
    <cellStyle name="Normal 12 2 3 2 2 3" xfId="1620"/>
    <cellStyle name="Normal 12 2 3 2 2 3 2" xfId="3553"/>
    <cellStyle name="Normal 12 2 3 2 2 3 2 2" xfId="5217"/>
    <cellStyle name="Normal 12 2 3 2 2 3 3" xfId="5218"/>
    <cellStyle name="Normal 12 2 3 2 2 3 3 2" xfId="13365"/>
    <cellStyle name="Normal 12 2 3 2 2 3 4" xfId="9503"/>
    <cellStyle name="Normal 12 2 3 2 2 3 4 2" xfId="15295"/>
    <cellStyle name="Normal 12 2 3 2 2 3 5" xfId="11433"/>
    <cellStyle name="Normal 12 2 3 2 2 4" xfId="2589"/>
    <cellStyle name="Normal 12 2 3 2 2 4 2" xfId="5219"/>
    <cellStyle name="Normal 12 2 3 2 2 5" xfId="5220"/>
    <cellStyle name="Normal 12 2 3 2 2 5 2" xfId="12401"/>
    <cellStyle name="Normal 12 2 3 2 2 6" xfId="8539"/>
    <cellStyle name="Normal 12 2 3 2 2 6 2" xfId="14331"/>
    <cellStyle name="Normal 12 2 3 2 2 7" xfId="10469"/>
    <cellStyle name="Normal 12 2 3 2 3" xfId="728"/>
    <cellStyle name="Normal 12 2 3 2 3 2" xfId="1275"/>
    <cellStyle name="Normal 12 2 3 2 3 2 2" xfId="2262"/>
    <cellStyle name="Normal 12 2 3 2 3 2 2 2" xfId="4195"/>
    <cellStyle name="Normal 12 2 3 2 3 2 2 2 2" xfId="5221"/>
    <cellStyle name="Normal 12 2 3 2 3 2 2 3" xfId="5222"/>
    <cellStyle name="Normal 12 2 3 2 3 2 2 3 2" xfId="14007"/>
    <cellStyle name="Normal 12 2 3 2 3 2 2 4" xfId="10145"/>
    <cellStyle name="Normal 12 2 3 2 3 2 2 4 2" xfId="15937"/>
    <cellStyle name="Normal 12 2 3 2 3 2 2 5" xfId="12075"/>
    <cellStyle name="Normal 12 2 3 2 3 2 3" xfId="3232"/>
    <cellStyle name="Normal 12 2 3 2 3 2 3 2" xfId="5223"/>
    <cellStyle name="Normal 12 2 3 2 3 2 4" xfId="5224"/>
    <cellStyle name="Normal 12 2 3 2 3 2 4 2" xfId="13044"/>
    <cellStyle name="Normal 12 2 3 2 3 2 5" xfId="9182"/>
    <cellStyle name="Normal 12 2 3 2 3 2 5 2" xfId="14974"/>
    <cellStyle name="Normal 12 2 3 2 3 2 6" xfId="11112"/>
    <cellStyle name="Normal 12 2 3 2 3 3" xfId="1781"/>
    <cellStyle name="Normal 12 2 3 2 3 3 2" xfId="3714"/>
    <cellStyle name="Normal 12 2 3 2 3 3 2 2" xfId="5225"/>
    <cellStyle name="Normal 12 2 3 2 3 3 3" xfId="5226"/>
    <cellStyle name="Normal 12 2 3 2 3 3 3 2" xfId="13526"/>
    <cellStyle name="Normal 12 2 3 2 3 3 4" xfId="9664"/>
    <cellStyle name="Normal 12 2 3 2 3 3 4 2" xfId="15456"/>
    <cellStyle name="Normal 12 2 3 2 3 3 5" xfId="11594"/>
    <cellStyle name="Normal 12 2 3 2 3 4" xfId="2750"/>
    <cellStyle name="Normal 12 2 3 2 3 4 2" xfId="5227"/>
    <cellStyle name="Normal 12 2 3 2 3 5" xfId="5228"/>
    <cellStyle name="Normal 12 2 3 2 3 5 2" xfId="12562"/>
    <cellStyle name="Normal 12 2 3 2 3 6" xfId="8700"/>
    <cellStyle name="Normal 12 2 3 2 3 6 2" xfId="14492"/>
    <cellStyle name="Normal 12 2 3 2 3 7" xfId="10630"/>
    <cellStyle name="Normal 12 2 3 2 4" xfId="954"/>
    <cellStyle name="Normal 12 2 3 2 4 2" xfId="1942"/>
    <cellStyle name="Normal 12 2 3 2 4 2 2" xfId="3875"/>
    <cellStyle name="Normal 12 2 3 2 4 2 2 2" xfId="5229"/>
    <cellStyle name="Normal 12 2 3 2 4 2 3" xfId="5230"/>
    <cellStyle name="Normal 12 2 3 2 4 2 3 2" xfId="13687"/>
    <cellStyle name="Normal 12 2 3 2 4 2 4" xfId="9825"/>
    <cellStyle name="Normal 12 2 3 2 4 2 4 2" xfId="15617"/>
    <cellStyle name="Normal 12 2 3 2 4 2 5" xfId="11755"/>
    <cellStyle name="Normal 12 2 3 2 4 3" xfId="2911"/>
    <cellStyle name="Normal 12 2 3 2 4 3 2" xfId="5231"/>
    <cellStyle name="Normal 12 2 3 2 4 4" xfId="5232"/>
    <cellStyle name="Normal 12 2 3 2 4 4 2" xfId="12723"/>
    <cellStyle name="Normal 12 2 3 2 4 5" xfId="8861"/>
    <cellStyle name="Normal 12 2 3 2 4 5 2" xfId="14653"/>
    <cellStyle name="Normal 12 2 3 2 4 6" xfId="10791"/>
    <cellStyle name="Normal 12 2 3 2 5" xfId="1460"/>
    <cellStyle name="Normal 12 2 3 2 5 2" xfId="3393"/>
    <cellStyle name="Normal 12 2 3 2 5 2 2" xfId="5233"/>
    <cellStyle name="Normal 12 2 3 2 5 3" xfId="5234"/>
    <cellStyle name="Normal 12 2 3 2 5 3 2" xfId="13205"/>
    <cellStyle name="Normal 12 2 3 2 5 4" xfId="9343"/>
    <cellStyle name="Normal 12 2 3 2 5 4 2" xfId="15135"/>
    <cellStyle name="Normal 12 2 3 2 5 5" xfId="11273"/>
    <cellStyle name="Normal 12 2 3 2 6" xfId="2429"/>
    <cellStyle name="Normal 12 2 3 2 6 2" xfId="5235"/>
    <cellStyle name="Normal 12 2 3 2 7" xfId="5236"/>
    <cellStyle name="Normal 12 2 3 2 7 2" xfId="12241"/>
    <cellStyle name="Normal 12 2 3 2 8" xfId="8379"/>
    <cellStyle name="Normal 12 2 3 2 8 2" xfId="14171"/>
    <cellStyle name="Normal 12 2 3 2 9" xfId="10309"/>
    <cellStyle name="Normal 12 2 3 3" xfId="486"/>
    <cellStyle name="Normal 12 2 3 3 2" xfId="1034"/>
    <cellStyle name="Normal 12 2 3 3 2 2" xfId="2022"/>
    <cellStyle name="Normal 12 2 3 3 2 2 2" xfId="3955"/>
    <cellStyle name="Normal 12 2 3 3 2 2 2 2" xfId="5237"/>
    <cellStyle name="Normal 12 2 3 3 2 2 3" xfId="5238"/>
    <cellStyle name="Normal 12 2 3 3 2 2 3 2" xfId="13767"/>
    <cellStyle name="Normal 12 2 3 3 2 2 4" xfId="9905"/>
    <cellStyle name="Normal 12 2 3 3 2 2 4 2" xfId="15697"/>
    <cellStyle name="Normal 12 2 3 3 2 2 5" xfId="11835"/>
    <cellStyle name="Normal 12 2 3 3 2 3" xfId="2991"/>
    <cellStyle name="Normal 12 2 3 3 2 3 2" xfId="5239"/>
    <cellStyle name="Normal 12 2 3 3 2 4" xfId="5240"/>
    <cellStyle name="Normal 12 2 3 3 2 4 2" xfId="12803"/>
    <cellStyle name="Normal 12 2 3 3 2 5" xfId="8941"/>
    <cellStyle name="Normal 12 2 3 3 2 5 2" xfId="14733"/>
    <cellStyle name="Normal 12 2 3 3 2 6" xfId="10871"/>
    <cellStyle name="Normal 12 2 3 3 3" xfId="1540"/>
    <cellStyle name="Normal 12 2 3 3 3 2" xfId="3473"/>
    <cellStyle name="Normal 12 2 3 3 3 2 2" xfId="5241"/>
    <cellStyle name="Normal 12 2 3 3 3 3" xfId="5242"/>
    <cellStyle name="Normal 12 2 3 3 3 3 2" xfId="13285"/>
    <cellStyle name="Normal 12 2 3 3 3 4" xfId="9423"/>
    <cellStyle name="Normal 12 2 3 3 3 4 2" xfId="15215"/>
    <cellStyle name="Normal 12 2 3 3 3 5" xfId="11353"/>
    <cellStyle name="Normal 12 2 3 3 4" xfId="2509"/>
    <cellStyle name="Normal 12 2 3 3 4 2" xfId="5243"/>
    <cellStyle name="Normal 12 2 3 3 5" xfId="5244"/>
    <cellStyle name="Normal 12 2 3 3 5 2" xfId="12321"/>
    <cellStyle name="Normal 12 2 3 3 6" xfId="8459"/>
    <cellStyle name="Normal 12 2 3 3 6 2" xfId="14251"/>
    <cellStyle name="Normal 12 2 3 3 7" xfId="10389"/>
    <cellStyle name="Normal 12 2 3 4" xfId="648"/>
    <cellStyle name="Normal 12 2 3 4 2" xfId="1195"/>
    <cellStyle name="Normal 12 2 3 4 2 2" xfId="2182"/>
    <cellStyle name="Normal 12 2 3 4 2 2 2" xfId="4115"/>
    <cellStyle name="Normal 12 2 3 4 2 2 2 2" xfId="5245"/>
    <cellStyle name="Normal 12 2 3 4 2 2 3" xfId="5246"/>
    <cellStyle name="Normal 12 2 3 4 2 2 3 2" xfId="13927"/>
    <cellStyle name="Normal 12 2 3 4 2 2 4" xfId="10065"/>
    <cellStyle name="Normal 12 2 3 4 2 2 4 2" xfId="15857"/>
    <cellStyle name="Normal 12 2 3 4 2 2 5" xfId="11995"/>
    <cellStyle name="Normal 12 2 3 4 2 3" xfId="3152"/>
    <cellStyle name="Normal 12 2 3 4 2 3 2" xfId="5247"/>
    <cellStyle name="Normal 12 2 3 4 2 4" xfId="5248"/>
    <cellStyle name="Normal 12 2 3 4 2 4 2" xfId="12964"/>
    <cellStyle name="Normal 12 2 3 4 2 5" xfId="9102"/>
    <cellStyle name="Normal 12 2 3 4 2 5 2" xfId="14894"/>
    <cellStyle name="Normal 12 2 3 4 2 6" xfId="11032"/>
    <cellStyle name="Normal 12 2 3 4 3" xfId="1701"/>
    <cellStyle name="Normal 12 2 3 4 3 2" xfId="3634"/>
    <cellStyle name="Normal 12 2 3 4 3 2 2" xfId="5249"/>
    <cellStyle name="Normal 12 2 3 4 3 3" xfId="5250"/>
    <cellStyle name="Normal 12 2 3 4 3 3 2" xfId="13446"/>
    <cellStyle name="Normal 12 2 3 4 3 4" xfId="9584"/>
    <cellStyle name="Normal 12 2 3 4 3 4 2" xfId="15376"/>
    <cellStyle name="Normal 12 2 3 4 3 5" xfId="11514"/>
    <cellStyle name="Normal 12 2 3 4 4" xfId="2670"/>
    <cellStyle name="Normal 12 2 3 4 4 2" xfId="5251"/>
    <cellStyle name="Normal 12 2 3 4 5" xfId="5252"/>
    <cellStyle name="Normal 12 2 3 4 5 2" xfId="12482"/>
    <cellStyle name="Normal 12 2 3 4 6" xfId="8620"/>
    <cellStyle name="Normal 12 2 3 4 6 2" xfId="14412"/>
    <cellStyle name="Normal 12 2 3 4 7" xfId="10550"/>
    <cellStyle name="Normal 12 2 3 5" xfId="874"/>
    <cellStyle name="Normal 12 2 3 5 2" xfId="1862"/>
    <cellStyle name="Normal 12 2 3 5 2 2" xfId="3795"/>
    <cellStyle name="Normal 12 2 3 5 2 2 2" xfId="5253"/>
    <cellStyle name="Normal 12 2 3 5 2 3" xfId="5254"/>
    <cellStyle name="Normal 12 2 3 5 2 3 2" xfId="13607"/>
    <cellStyle name="Normal 12 2 3 5 2 4" xfId="9745"/>
    <cellStyle name="Normal 12 2 3 5 2 4 2" xfId="15537"/>
    <cellStyle name="Normal 12 2 3 5 2 5" xfId="11675"/>
    <cellStyle name="Normal 12 2 3 5 3" xfId="2831"/>
    <cellStyle name="Normal 12 2 3 5 3 2" xfId="5255"/>
    <cellStyle name="Normal 12 2 3 5 4" xfId="5256"/>
    <cellStyle name="Normal 12 2 3 5 4 2" xfId="12643"/>
    <cellStyle name="Normal 12 2 3 5 5" xfId="8781"/>
    <cellStyle name="Normal 12 2 3 5 5 2" xfId="14573"/>
    <cellStyle name="Normal 12 2 3 5 6" xfId="10711"/>
    <cellStyle name="Normal 12 2 3 6" xfId="1380"/>
    <cellStyle name="Normal 12 2 3 6 2" xfId="3313"/>
    <cellStyle name="Normal 12 2 3 6 2 2" xfId="5257"/>
    <cellStyle name="Normal 12 2 3 6 3" xfId="5258"/>
    <cellStyle name="Normal 12 2 3 6 3 2" xfId="13125"/>
    <cellStyle name="Normal 12 2 3 6 4" xfId="9263"/>
    <cellStyle name="Normal 12 2 3 6 4 2" xfId="15055"/>
    <cellStyle name="Normal 12 2 3 6 5" xfId="11193"/>
    <cellStyle name="Normal 12 2 3 7" xfId="2349"/>
    <cellStyle name="Normal 12 2 3 7 2" xfId="5259"/>
    <cellStyle name="Normal 12 2 3 8" xfId="5260"/>
    <cellStyle name="Normal 12 2 3 8 2" xfId="12161"/>
    <cellStyle name="Normal 12 2 3 9" xfId="8299"/>
    <cellStyle name="Normal 12 2 3 9 2" xfId="14091"/>
    <cellStyle name="Normal 12 2 4" xfId="366"/>
    <cellStyle name="Normal 12 2 4 2" xfId="526"/>
    <cellStyle name="Normal 12 2 4 2 2" xfId="1074"/>
    <cellStyle name="Normal 12 2 4 2 2 2" xfId="2062"/>
    <cellStyle name="Normal 12 2 4 2 2 2 2" xfId="3995"/>
    <cellStyle name="Normal 12 2 4 2 2 2 2 2" xfId="5261"/>
    <cellStyle name="Normal 12 2 4 2 2 2 3" xfId="5262"/>
    <cellStyle name="Normal 12 2 4 2 2 2 3 2" xfId="13807"/>
    <cellStyle name="Normal 12 2 4 2 2 2 4" xfId="9945"/>
    <cellStyle name="Normal 12 2 4 2 2 2 4 2" xfId="15737"/>
    <cellStyle name="Normal 12 2 4 2 2 2 5" xfId="11875"/>
    <cellStyle name="Normal 12 2 4 2 2 3" xfId="3031"/>
    <cellStyle name="Normal 12 2 4 2 2 3 2" xfId="5263"/>
    <cellStyle name="Normal 12 2 4 2 2 4" xfId="5264"/>
    <cellStyle name="Normal 12 2 4 2 2 4 2" xfId="12843"/>
    <cellStyle name="Normal 12 2 4 2 2 5" xfId="8981"/>
    <cellStyle name="Normal 12 2 4 2 2 5 2" xfId="14773"/>
    <cellStyle name="Normal 12 2 4 2 2 6" xfId="10911"/>
    <cellStyle name="Normal 12 2 4 2 3" xfId="1580"/>
    <cellStyle name="Normal 12 2 4 2 3 2" xfId="3513"/>
    <cellStyle name="Normal 12 2 4 2 3 2 2" xfId="5265"/>
    <cellStyle name="Normal 12 2 4 2 3 3" xfId="5266"/>
    <cellStyle name="Normal 12 2 4 2 3 3 2" xfId="13325"/>
    <cellStyle name="Normal 12 2 4 2 3 4" xfId="9463"/>
    <cellStyle name="Normal 12 2 4 2 3 4 2" xfId="15255"/>
    <cellStyle name="Normal 12 2 4 2 3 5" xfId="11393"/>
    <cellStyle name="Normal 12 2 4 2 4" xfId="2549"/>
    <cellStyle name="Normal 12 2 4 2 4 2" xfId="5267"/>
    <cellStyle name="Normal 12 2 4 2 5" xfId="5268"/>
    <cellStyle name="Normal 12 2 4 2 5 2" xfId="12361"/>
    <cellStyle name="Normal 12 2 4 2 6" xfId="8499"/>
    <cellStyle name="Normal 12 2 4 2 6 2" xfId="14291"/>
    <cellStyle name="Normal 12 2 4 2 7" xfId="10429"/>
    <cellStyle name="Normal 12 2 4 3" xfId="688"/>
    <cellStyle name="Normal 12 2 4 3 2" xfId="1235"/>
    <cellStyle name="Normal 12 2 4 3 2 2" xfId="2222"/>
    <cellStyle name="Normal 12 2 4 3 2 2 2" xfId="4155"/>
    <cellStyle name="Normal 12 2 4 3 2 2 2 2" xfId="5269"/>
    <cellStyle name="Normal 12 2 4 3 2 2 3" xfId="5270"/>
    <cellStyle name="Normal 12 2 4 3 2 2 3 2" xfId="13967"/>
    <cellStyle name="Normal 12 2 4 3 2 2 4" xfId="10105"/>
    <cellStyle name="Normal 12 2 4 3 2 2 4 2" xfId="15897"/>
    <cellStyle name="Normal 12 2 4 3 2 2 5" xfId="12035"/>
    <cellStyle name="Normal 12 2 4 3 2 3" xfId="3192"/>
    <cellStyle name="Normal 12 2 4 3 2 3 2" xfId="5271"/>
    <cellStyle name="Normal 12 2 4 3 2 4" xfId="5272"/>
    <cellStyle name="Normal 12 2 4 3 2 4 2" xfId="13004"/>
    <cellStyle name="Normal 12 2 4 3 2 5" xfId="9142"/>
    <cellStyle name="Normal 12 2 4 3 2 5 2" xfId="14934"/>
    <cellStyle name="Normal 12 2 4 3 2 6" xfId="11072"/>
    <cellStyle name="Normal 12 2 4 3 3" xfId="1741"/>
    <cellStyle name="Normal 12 2 4 3 3 2" xfId="3674"/>
    <cellStyle name="Normal 12 2 4 3 3 2 2" xfId="5273"/>
    <cellStyle name="Normal 12 2 4 3 3 3" xfId="5274"/>
    <cellStyle name="Normal 12 2 4 3 3 3 2" xfId="13486"/>
    <cellStyle name="Normal 12 2 4 3 3 4" xfId="9624"/>
    <cellStyle name="Normal 12 2 4 3 3 4 2" xfId="15416"/>
    <cellStyle name="Normal 12 2 4 3 3 5" xfId="11554"/>
    <cellStyle name="Normal 12 2 4 3 4" xfId="2710"/>
    <cellStyle name="Normal 12 2 4 3 4 2" xfId="5275"/>
    <cellStyle name="Normal 12 2 4 3 5" xfId="5276"/>
    <cellStyle name="Normal 12 2 4 3 5 2" xfId="12522"/>
    <cellStyle name="Normal 12 2 4 3 6" xfId="8660"/>
    <cellStyle name="Normal 12 2 4 3 6 2" xfId="14452"/>
    <cellStyle name="Normal 12 2 4 3 7" xfId="10590"/>
    <cellStyle name="Normal 12 2 4 4" xfId="914"/>
    <cellStyle name="Normal 12 2 4 4 2" xfId="1902"/>
    <cellStyle name="Normal 12 2 4 4 2 2" xfId="3835"/>
    <cellStyle name="Normal 12 2 4 4 2 2 2" xfId="5277"/>
    <cellStyle name="Normal 12 2 4 4 2 3" xfId="5278"/>
    <cellStyle name="Normal 12 2 4 4 2 3 2" xfId="13647"/>
    <cellStyle name="Normal 12 2 4 4 2 4" xfId="9785"/>
    <cellStyle name="Normal 12 2 4 4 2 4 2" xfId="15577"/>
    <cellStyle name="Normal 12 2 4 4 2 5" xfId="11715"/>
    <cellStyle name="Normal 12 2 4 4 3" xfId="2871"/>
    <cellStyle name="Normal 12 2 4 4 3 2" xfId="5279"/>
    <cellStyle name="Normal 12 2 4 4 4" xfId="5280"/>
    <cellStyle name="Normal 12 2 4 4 4 2" xfId="12683"/>
    <cellStyle name="Normal 12 2 4 4 5" xfId="8821"/>
    <cellStyle name="Normal 12 2 4 4 5 2" xfId="14613"/>
    <cellStyle name="Normal 12 2 4 4 6" xfId="10751"/>
    <cellStyle name="Normal 12 2 4 5" xfId="1420"/>
    <cellStyle name="Normal 12 2 4 5 2" xfId="3353"/>
    <cellStyle name="Normal 12 2 4 5 2 2" xfId="5281"/>
    <cellStyle name="Normal 12 2 4 5 3" xfId="5282"/>
    <cellStyle name="Normal 12 2 4 5 3 2" xfId="13165"/>
    <cellStyle name="Normal 12 2 4 5 4" xfId="9303"/>
    <cellStyle name="Normal 12 2 4 5 4 2" xfId="15095"/>
    <cellStyle name="Normal 12 2 4 5 5" xfId="11233"/>
    <cellStyle name="Normal 12 2 4 6" xfId="2389"/>
    <cellStyle name="Normal 12 2 4 6 2" xfId="5283"/>
    <cellStyle name="Normal 12 2 4 7" xfId="5284"/>
    <cellStyle name="Normal 12 2 4 7 2" xfId="12201"/>
    <cellStyle name="Normal 12 2 4 8" xfId="8339"/>
    <cellStyle name="Normal 12 2 4 8 2" xfId="14131"/>
    <cellStyle name="Normal 12 2 4 9" xfId="10269"/>
    <cellStyle name="Normal 12 2 5" xfId="446"/>
    <cellStyle name="Normal 12 2 5 2" xfId="994"/>
    <cellStyle name="Normal 12 2 5 2 2" xfId="1982"/>
    <cellStyle name="Normal 12 2 5 2 2 2" xfId="3915"/>
    <cellStyle name="Normal 12 2 5 2 2 2 2" xfId="5285"/>
    <cellStyle name="Normal 12 2 5 2 2 3" xfId="5286"/>
    <cellStyle name="Normal 12 2 5 2 2 3 2" xfId="13727"/>
    <cellStyle name="Normal 12 2 5 2 2 4" xfId="9865"/>
    <cellStyle name="Normal 12 2 5 2 2 4 2" xfId="15657"/>
    <cellStyle name="Normal 12 2 5 2 2 5" xfId="11795"/>
    <cellStyle name="Normal 12 2 5 2 3" xfId="2951"/>
    <cellStyle name="Normal 12 2 5 2 3 2" xfId="5287"/>
    <cellStyle name="Normal 12 2 5 2 4" xfId="5288"/>
    <cellStyle name="Normal 12 2 5 2 4 2" xfId="12763"/>
    <cellStyle name="Normal 12 2 5 2 5" xfId="8901"/>
    <cellStyle name="Normal 12 2 5 2 5 2" xfId="14693"/>
    <cellStyle name="Normal 12 2 5 2 6" xfId="10831"/>
    <cellStyle name="Normal 12 2 5 3" xfId="1500"/>
    <cellStyle name="Normal 12 2 5 3 2" xfId="3433"/>
    <cellStyle name="Normal 12 2 5 3 2 2" xfId="5289"/>
    <cellStyle name="Normal 12 2 5 3 3" xfId="5290"/>
    <cellStyle name="Normal 12 2 5 3 3 2" xfId="13245"/>
    <cellStyle name="Normal 12 2 5 3 4" xfId="9383"/>
    <cellStyle name="Normal 12 2 5 3 4 2" xfId="15175"/>
    <cellStyle name="Normal 12 2 5 3 5" xfId="11313"/>
    <cellStyle name="Normal 12 2 5 4" xfId="2469"/>
    <cellStyle name="Normal 12 2 5 4 2" xfId="5291"/>
    <cellStyle name="Normal 12 2 5 5" xfId="5292"/>
    <cellStyle name="Normal 12 2 5 5 2" xfId="12281"/>
    <cellStyle name="Normal 12 2 5 6" xfId="8419"/>
    <cellStyle name="Normal 12 2 5 6 2" xfId="14211"/>
    <cellStyle name="Normal 12 2 5 7" xfId="10349"/>
    <cellStyle name="Normal 12 2 6" xfId="608"/>
    <cellStyle name="Normal 12 2 6 2" xfId="1155"/>
    <cellStyle name="Normal 12 2 6 2 2" xfId="2142"/>
    <cellStyle name="Normal 12 2 6 2 2 2" xfId="4075"/>
    <cellStyle name="Normal 12 2 6 2 2 2 2" xfId="5293"/>
    <cellStyle name="Normal 12 2 6 2 2 3" xfId="5294"/>
    <cellStyle name="Normal 12 2 6 2 2 3 2" xfId="13887"/>
    <cellStyle name="Normal 12 2 6 2 2 4" xfId="10025"/>
    <cellStyle name="Normal 12 2 6 2 2 4 2" xfId="15817"/>
    <cellStyle name="Normal 12 2 6 2 2 5" xfId="11955"/>
    <cellStyle name="Normal 12 2 6 2 3" xfId="3112"/>
    <cellStyle name="Normal 12 2 6 2 3 2" xfId="5295"/>
    <cellStyle name="Normal 12 2 6 2 4" xfId="5296"/>
    <cellStyle name="Normal 12 2 6 2 4 2" xfId="12924"/>
    <cellStyle name="Normal 12 2 6 2 5" xfId="9062"/>
    <cellStyle name="Normal 12 2 6 2 5 2" xfId="14854"/>
    <cellStyle name="Normal 12 2 6 2 6" xfId="10992"/>
    <cellStyle name="Normal 12 2 6 3" xfId="1661"/>
    <cellStyle name="Normal 12 2 6 3 2" xfId="3594"/>
    <cellStyle name="Normal 12 2 6 3 2 2" xfId="5297"/>
    <cellStyle name="Normal 12 2 6 3 3" xfId="5298"/>
    <cellStyle name="Normal 12 2 6 3 3 2" xfId="13406"/>
    <cellStyle name="Normal 12 2 6 3 4" xfId="9544"/>
    <cellStyle name="Normal 12 2 6 3 4 2" xfId="15336"/>
    <cellStyle name="Normal 12 2 6 3 5" xfId="11474"/>
    <cellStyle name="Normal 12 2 6 4" xfId="2630"/>
    <cellStyle name="Normal 12 2 6 4 2" xfId="5299"/>
    <cellStyle name="Normal 12 2 6 5" xfId="5300"/>
    <cellStyle name="Normal 12 2 6 5 2" xfId="12442"/>
    <cellStyle name="Normal 12 2 6 6" xfId="8580"/>
    <cellStyle name="Normal 12 2 6 6 2" xfId="14372"/>
    <cellStyle name="Normal 12 2 6 7" xfId="10510"/>
    <cellStyle name="Normal 12 2 7" xfId="826"/>
    <cellStyle name="Normal 12 2 7 2" xfId="1822"/>
    <cellStyle name="Normal 12 2 7 2 2" xfId="3755"/>
    <cellStyle name="Normal 12 2 7 2 2 2" xfId="5301"/>
    <cellStyle name="Normal 12 2 7 2 3" xfId="5302"/>
    <cellStyle name="Normal 12 2 7 2 3 2" xfId="13567"/>
    <cellStyle name="Normal 12 2 7 2 4" xfId="9705"/>
    <cellStyle name="Normal 12 2 7 2 4 2" xfId="15497"/>
    <cellStyle name="Normal 12 2 7 2 5" xfId="11635"/>
    <cellStyle name="Normal 12 2 7 3" xfId="2791"/>
    <cellStyle name="Normal 12 2 7 3 2" xfId="5303"/>
    <cellStyle name="Normal 12 2 7 4" xfId="5304"/>
    <cellStyle name="Normal 12 2 7 4 2" xfId="12603"/>
    <cellStyle name="Normal 12 2 7 5" xfId="8741"/>
    <cellStyle name="Normal 12 2 7 5 2" xfId="14533"/>
    <cellStyle name="Normal 12 2 7 6" xfId="10671"/>
    <cellStyle name="Normal 12 2 8" xfId="1340"/>
    <cellStyle name="Normal 12 2 8 2" xfId="3273"/>
    <cellStyle name="Normal 12 2 8 2 2" xfId="5305"/>
    <cellStyle name="Normal 12 2 8 3" xfId="5306"/>
    <cellStyle name="Normal 12 2 8 3 2" xfId="13085"/>
    <cellStyle name="Normal 12 2 8 4" xfId="9223"/>
    <cellStyle name="Normal 12 2 8 4 2" xfId="15015"/>
    <cellStyle name="Normal 12 2 8 5" xfId="11153"/>
    <cellStyle name="Normal 12 2 9" xfId="2309"/>
    <cellStyle name="Normal 12 2 9 2" xfId="5307"/>
    <cellStyle name="Normal 12 3" xfId="251"/>
    <cellStyle name="Normal 12 3 10" xfId="8269"/>
    <cellStyle name="Normal 12 3 10 2" xfId="14061"/>
    <cellStyle name="Normal 12 3 11" xfId="10199"/>
    <cellStyle name="Normal 12 3 2" xfId="336"/>
    <cellStyle name="Normal 12 3 2 10" xfId="10239"/>
    <cellStyle name="Normal 12 3 2 2" xfId="416"/>
    <cellStyle name="Normal 12 3 2 2 2" xfId="576"/>
    <cellStyle name="Normal 12 3 2 2 2 2" xfId="1124"/>
    <cellStyle name="Normal 12 3 2 2 2 2 2" xfId="2112"/>
    <cellStyle name="Normal 12 3 2 2 2 2 2 2" xfId="4045"/>
    <cellStyle name="Normal 12 3 2 2 2 2 2 2 2" xfId="5308"/>
    <cellStyle name="Normal 12 3 2 2 2 2 2 3" xfId="5309"/>
    <cellStyle name="Normal 12 3 2 2 2 2 2 3 2" xfId="13857"/>
    <cellStyle name="Normal 12 3 2 2 2 2 2 4" xfId="9995"/>
    <cellStyle name="Normal 12 3 2 2 2 2 2 4 2" xfId="15787"/>
    <cellStyle name="Normal 12 3 2 2 2 2 2 5" xfId="11925"/>
    <cellStyle name="Normal 12 3 2 2 2 2 3" xfId="3081"/>
    <cellStyle name="Normal 12 3 2 2 2 2 3 2" xfId="5310"/>
    <cellStyle name="Normal 12 3 2 2 2 2 4" xfId="5311"/>
    <cellStyle name="Normal 12 3 2 2 2 2 4 2" xfId="12893"/>
    <cellStyle name="Normal 12 3 2 2 2 2 5" xfId="9031"/>
    <cellStyle name="Normal 12 3 2 2 2 2 5 2" xfId="14823"/>
    <cellStyle name="Normal 12 3 2 2 2 2 6" xfId="10961"/>
    <cellStyle name="Normal 12 3 2 2 2 3" xfId="1630"/>
    <cellStyle name="Normal 12 3 2 2 2 3 2" xfId="3563"/>
    <cellStyle name="Normal 12 3 2 2 2 3 2 2" xfId="5312"/>
    <cellStyle name="Normal 12 3 2 2 2 3 3" xfId="5313"/>
    <cellStyle name="Normal 12 3 2 2 2 3 3 2" xfId="13375"/>
    <cellStyle name="Normal 12 3 2 2 2 3 4" xfId="9513"/>
    <cellStyle name="Normal 12 3 2 2 2 3 4 2" xfId="15305"/>
    <cellStyle name="Normal 12 3 2 2 2 3 5" xfId="11443"/>
    <cellStyle name="Normal 12 3 2 2 2 4" xfId="2599"/>
    <cellStyle name="Normal 12 3 2 2 2 4 2" xfId="5314"/>
    <cellStyle name="Normal 12 3 2 2 2 5" xfId="5315"/>
    <cellStyle name="Normal 12 3 2 2 2 5 2" xfId="12411"/>
    <cellStyle name="Normal 12 3 2 2 2 6" xfId="8549"/>
    <cellStyle name="Normal 12 3 2 2 2 6 2" xfId="14341"/>
    <cellStyle name="Normal 12 3 2 2 2 7" xfId="10479"/>
    <cellStyle name="Normal 12 3 2 2 3" xfId="738"/>
    <cellStyle name="Normal 12 3 2 2 3 2" xfId="1285"/>
    <cellStyle name="Normal 12 3 2 2 3 2 2" xfId="2272"/>
    <cellStyle name="Normal 12 3 2 2 3 2 2 2" xfId="4205"/>
    <cellStyle name="Normal 12 3 2 2 3 2 2 2 2" xfId="5316"/>
    <cellStyle name="Normal 12 3 2 2 3 2 2 3" xfId="5317"/>
    <cellStyle name="Normal 12 3 2 2 3 2 2 3 2" xfId="14017"/>
    <cellStyle name="Normal 12 3 2 2 3 2 2 4" xfId="10155"/>
    <cellStyle name="Normal 12 3 2 2 3 2 2 4 2" xfId="15947"/>
    <cellStyle name="Normal 12 3 2 2 3 2 2 5" xfId="12085"/>
    <cellStyle name="Normal 12 3 2 2 3 2 3" xfId="3242"/>
    <cellStyle name="Normal 12 3 2 2 3 2 3 2" xfId="5318"/>
    <cellStyle name="Normal 12 3 2 2 3 2 4" xfId="5319"/>
    <cellStyle name="Normal 12 3 2 2 3 2 4 2" xfId="13054"/>
    <cellStyle name="Normal 12 3 2 2 3 2 5" xfId="9192"/>
    <cellStyle name="Normal 12 3 2 2 3 2 5 2" xfId="14984"/>
    <cellStyle name="Normal 12 3 2 2 3 2 6" xfId="11122"/>
    <cellStyle name="Normal 12 3 2 2 3 3" xfId="1791"/>
    <cellStyle name="Normal 12 3 2 2 3 3 2" xfId="3724"/>
    <cellStyle name="Normal 12 3 2 2 3 3 2 2" xfId="5320"/>
    <cellStyle name="Normal 12 3 2 2 3 3 3" xfId="5321"/>
    <cellStyle name="Normal 12 3 2 2 3 3 3 2" xfId="13536"/>
    <cellStyle name="Normal 12 3 2 2 3 3 4" xfId="9674"/>
    <cellStyle name="Normal 12 3 2 2 3 3 4 2" xfId="15466"/>
    <cellStyle name="Normal 12 3 2 2 3 3 5" xfId="11604"/>
    <cellStyle name="Normal 12 3 2 2 3 4" xfId="2760"/>
    <cellStyle name="Normal 12 3 2 2 3 4 2" xfId="5322"/>
    <cellStyle name="Normal 12 3 2 2 3 5" xfId="5323"/>
    <cellStyle name="Normal 12 3 2 2 3 5 2" xfId="12572"/>
    <cellStyle name="Normal 12 3 2 2 3 6" xfId="8710"/>
    <cellStyle name="Normal 12 3 2 2 3 6 2" xfId="14502"/>
    <cellStyle name="Normal 12 3 2 2 3 7" xfId="10640"/>
    <cellStyle name="Normal 12 3 2 2 4" xfId="964"/>
    <cellStyle name="Normal 12 3 2 2 4 2" xfId="1952"/>
    <cellStyle name="Normal 12 3 2 2 4 2 2" xfId="3885"/>
    <cellStyle name="Normal 12 3 2 2 4 2 2 2" xfId="5324"/>
    <cellStyle name="Normal 12 3 2 2 4 2 3" xfId="5325"/>
    <cellStyle name="Normal 12 3 2 2 4 2 3 2" xfId="13697"/>
    <cellStyle name="Normal 12 3 2 2 4 2 4" xfId="9835"/>
    <cellStyle name="Normal 12 3 2 2 4 2 4 2" xfId="15627"/>
    <cellStyle name="Normal 12 3 2 2 4 2 5" xfId="11765"/>
    <cellStyle name="Normal 12 3 2 2 4 3" xfId="2921"/>
    <cellStyle name="Normal 12 3 2 2 4 3 2" xfId="5326"/>
    <cellStyle name="Normal 12 3 2 2 4 4" xfId="5327"/>
    <cellStyle name="Normal 12 3 2 2 4 4 2" xfId="12733"/>
    <cellStyle name="Normal 12 3 2 2 4 5" xfId="8871"/>
    <cellStyle name="Normal 12 3 2 2 4 5 2" xfId="14663"/>
    <cellStyle name="Normal 12 3 2 2 4 6" xfId="10801"/>
    <cellStyle name="Normal 12 3 2 2 5" xfId="1470"/>
    <cellStyle name="Normal 12 3 2 2 5 2" xfId="3403"/>
    <cellStyle name="Normal 12 3 2 2 5 2 2" xfId="5328"/>
    <cellStyle name="Normal 12 3 2 2 5 3" xfId="5329"/>
    <cellStyle name="Normal 12 3 2 2 5 3 2" xfId="13215"/>
    <cellStyle name="Normal 12 3 2 2 5 4" xfId="9353"/>
    <cellStyle name="Normal 12 3 2 2 5 4 2" xfId="15145"/>
    <cellStyle name="Normal 12 3 2 2 5 5" xfId="11283"/>
    <cellStyle name="Normal 12 3 2 2 6" xfId="2439"/>
    <cellStyle name="Normal 12 3 2 2 6 2" xfId="5330"/>
    <cellStyle name="Normal 12 3 2 2 7" xfId="5331"/>
    <cellStyle name="Normal 12 3 2 2 7 2" xfId="12251"/>
    <cellStyle name="Normal 12 3 2 2 8" xfId="8389"/>
    <cellStyle name="Normal 12 3 2 2 8 2" xfId="14181"/>
    <cellStyle name="Normal 12 3 2 2 9" xfId="10319"/>
    <cellStyle name="Normal 12 3 2 3" xfId="496"/>
    <cellStyle name="Normal 12 3 2 3 2" xfId="1044"/>
    <cellStyle name="Normal 12 3 2 3 2 2" xfId="2032"/>
    <cellStyle name="Normal 12 3 2 3 2 2 2" xfId="3965"/>
    <cellStyle name="Normal 12 3 2 3 2 2 2 2" xfId="5332"/>
    <cellStyle name="Normal 12 3 2 3 2 2 3" xfId="5333"/>
    <cellStyle name="Normal 12 3 2 3 2 2 3 2" xfId="13777"/>
    <cellStyle name="Normal 12 3 2 3 2 2 4" xfId="9915"/>
    <cellStyle name="Normal 12 3 2 3 2 2 4 2" xfId="15707"/>
    <cellStyle name="Normal 12 3 2 3 2 2 5" xfId="11845"/>
    <cellStyle name="Normal 12 3 2 3 2 3" xfId="3001"/>
    <cellStyle name="Normal 12 3 2 3 2 3 2" xfId="5334"/>
    <cellStyle name="Normal 12 3 2 3 2 4" xfId="5335"/>
    <cellStyle name="Normal 12 3 2 3 2 4 2" xfId="12813"/>
    <cellStyle name="Normal 12 3 2 3 2 5" xfId="8951"/>
    <cellStyle name="Normal 12 3 2 3 2 5 2" xfId="14743"/>
    <cellStyle name="Normal 12 3 2 3 2 6" xfId="10881"/>
    <cellStyle name="Normal 12 3 2 3 3" xfId="1550"/>
    <cellStyle name="Normal 12 3 2 3 3 2" xfId="3483"/>
    <cellStyle name="Normal 12 3 2 3 3 2 2" xfId="5336"/>
    <cellStyle name="Normal 12 3 2 3 3 3" xfId="5337"/>
    <cellStyle name="Normal 12 3 2 3 3 3 2" xfId="13295"/>
    <cellStyle name="Normal 12 3 2 3 3 4" xfId="9433"/>
    <cellStyle name="Normal 12 3 2 3 3 4 2" xfId="15225"/>
    <cellStyle name="Normal 12 3 2 3 3 5" xfId="11363"/>
    <cellStyle name="Normal 12 3 2 3 4" xfId="2519"/>
    <cellStyle name="Normal 12 3 2 3 4 2" xfId="5338"/>
    <cellStyle name="Normal 12 3 2 3 5" xfId="5339"/>
    <cellStyle name="Normal 12 3 2 3 5 2" xfId="12331"/>
    <cellStyle name="Normal 12 3 2 3 6" xfId="8469"/>
    <cellStyle name="Normal 12 3 2 3 6 2" xfId="14261"/>
    <cellStyle name="Normal 12 3 2 3 7" xfId="10399"/>
    <cellStyle name="Normal 12 3 2 4" xfId="658"/>
    <cellStyle name="Normal 12 3 2 4 2" xfId="1205"/>
    <cellStyle name="Normal 12 3 2 4 2 2" xfId="2192"/>
    <cellStyle name="Normal 12 3 2 4 2 2 2" xfId="4125"/>
    <cellStyle name="Normal 12 3 2 4 2 2 2 2" xfId="5340"/>
    <cellStyle name="Normal 12 3 2 4 2 2 3" xfId="5341"/>
    <cellStyle name="Normal 12 3 2 4 2 2 3 2" xfId="13937"/>
    <cellStyle name="Normal 12 3 2 4 2 2 4" xfId="10075"/>
    <cellStyle name="Normal 12 3 2 4 2 2 4 2" xfId="15867"/>
    <cellStyle name="Normal 12 3 2 4 2 2 5" xfId="12005"/>
    <cellStyle name="Normal 12 3 2 4 2 3" xfId="3162"/>
    <cellStyle name="Normal 12 3 2 4 2 3 2" xfId="5342"/>
    <cellStyle name="Normal 12 3 2 4 2 4" xfId="5343"/>
    <cellStyle name="Normal 12 3 2 4 2 4 2" xfId="12974"/>
    <cellStyle name="Normal 12 3 2 4 2 5" xfId="9112"/>
    <cellStyle name="Normal 12 3 2 4 2 5 2" xfId="14904"/>
    <cellStyle name="Normal 12 3 2 4 2 6" xfId="11042"/>
    <cellStyle name="Normal 12 3 2 4 3" xfId="1711"/>
    <cellStyle name="Normal 12 3 2 4 3 2" xfId="3644"/>
    <cellStyle name="Normal 12 3 2 4 3 2 2" xfId="5344"/>
    <cellStyle name="Normal 12 3 2 4 3 3" xfId="5345"/>
    <cellStyle name="Normal 12 3 2 4 3 3 2" xfId="13456"/>
    <cellStyle name="Normal 12 3 2 4 3 4" xfId="9594"/>
    <cellStyle name="Normal 12 3 2 4 3 4 2" xfId="15386"/>
    <cellStyle name="Normal 12 3 2 4 3 5" xfId="11524"/>
    <cellStyle name="Normal 12 3 2 4 4" xfId="2680"/>
    <cellStyle name="Normal 12 3 2 4 4 2" xfId="5346"/>
    <cellStyle name="Normal 12 3 2 4 5" xfId="5347"/>
    <cellStyle name="Normal 12 3 2 4 5 2" xfId="12492"/>
    <cellStyle name="Normal 12 3 2 4 6" xfId="8630"/>
    <cellStyle name="Normal 12 3 2 4 6 2" xfId="14422"/>
    <cellStyle name="Normal 12 3 2 4 7" xfId="10560"/>
    <cellStyle name="Normal 12 3 2 5" xfId="884"/>
    <cellStyle name="Normal 12 3 2 5 2" xfId="1872"/>
    <cellStyle name="Normal 12 3 2 5 2 2" xfId="3805"/>
    <cellStyle name="Normal 12 3 2 5 2 2 2" xfId="5348"/>
    <cellStyle name="Normal 12 3 2 5 2 3" xfId="5349"/>
    <cellStyle name="Normal 12 3 2 5 2 3 2" xfId="13617"/>
    <cellStyle name="Normal 12 3 2 5 2 4" xfId="9755"/>
    <cellStyle name="Normal 12 3 2 5 2 4 2" xfId="15547"/>
    <cellStyle name="Normal 12 3 2 5 2 5" xfId="11685"/>
    <cellStyle name="Normal 12 3 2 5 3" xfId="2841"/>
    <cellStyle name="Normal 12 3 2 5 3 2" xfId="5350"/>
    <cellStyle name="Normal 12 3 2 5 4" xfId="5351"/>
    <cellStyle name="Normal 12 3 2 5 4 2" xfId="12653"/>
    <cellStyle name="Normal 12 3 2 5 5" xfId="8791"/>
    <cellStyle name="Normal 12 3 2 5 5 2" xfId="14583"/>
    <cellStyle name="Normal 12 3 2 5 6" xfId="10721"/>
    <cellStyle name="Normal 12 3 2 6" xfId="1390"/>
    <cellStyle name="Normal 12 3 2 6 2" xfId="3323"/>
    <cellStyle name="Normal 12 3 2 6 2 2" xfId="5352"/>
    <cellStyle name="Normal 12 3 2 6 3" xfId="5353"/>
    <cellStyle name="Normal 12 3 2 6 3 2" xfId="13135"/>
    <cellStyle name="Normal 12 3 2 6 4" xfId="9273"/>
    <cellStyle name="Normal 12 3 2 6 4 2" xfId="15065"/>
    <cellStyle name="Normal 12 3 2 6 5" xfId="11203"/>
    <cellStyle name="Normal 12 3 2 7" xfId="2359"/>
    <cellStyle name="Normal 12 3 2 7 2" xfId="5354"/>
    <cellStyle name="Normal 12 3 2 8" xfId="5355"/>
    <cellStyle name="Normal 12 3 2 8 2" xfId="12171"/>
    <cellStyle name="Normal 12 3 2 9" xfId="8309"/>
    <cellStyle name="Normal 12 3 2 9 2" xfId="14101"/>
    <cellStyle name="Normal 12 3 3" xfId="376"/>
    <cellStyle name="Normal 12 3 3 2" xfId="536"/>
    <cellStyle name="Normal 12 3 3 2 2" xfId="1084"/>
    <cellStyle name="Normal 12 3 3 2 2 2" xfId="2072"/>
    <cellStyle name="Normal 12 3 3 2 2 2 2" xfId="4005"/>
    <cellStyle name="Normal 12 3 3 2 2 2 2 2" xfId="5356"/>
    <cellStyle name="Normal 12 3 3 2 2 2 3" xfId="5357"/>
    <cellStyle name="Normal 12 3 3 2 2 2 3 2" xfId="13817"/>
    <cellStyle name="Normal 12 3 3 2 2 2 4" xfId="9955"/>
    <cellStyle name="Normal 12 3 3 2 2 2 4 2" xfId="15747"/>
    <cellStyle name="Normal 12 3 3 2 2 2 5" xfId="11885"/>
    <cellStyle name="Normal 12 3 3 2 2 3" xfId="3041"/>
    <cellStyle name="Normal 12 3 3 2 2 3 2" xfId="5358"/>
    <cellStyle name="Normal 12 3 3 2 2 4" xfId="5359"/>
    <cellStyle name="Normal 12 3 3 2 2 4 2" xfId="12853"/>
    <cellStyle name="Normal 12 3 3 2 2 5" xfId="8991"/>
    <cellStyle name="Normal 12 3 3 2 2 5 2" xfId="14783"/>
    <cellStyle name="Normal 12 3 3 2 2 6" xfId="10921"/>
    <cellStyle name="Normal 12 3 3 2 3" xfId="1590"/>
    <cellStyle name="Normal 12 3 3 2 3 2" xfId="3523"/>
    <cellStyle name="Normal 12 3 3 2 3 2 2" xfId="5360"/>
    <cellStyle name="Normal 12 3 3 2 3 3" xfId="5361"/>
    <cellStyle name="Normal 12 3 3 2 3 3 2" xfId="13335"/>
    <cellStyle name="Normal 12 3 3 2 3 4" xfId="9473"/>
    <cellStyle name="Normal 12 3 3 2 3 4 2" xfId="15265"/>
    <cellStyle name="Normal 12 3 3 2 3 5" xfId="11403"/>
    <cellStyle name="Normal 12 3 3 2 4" xfId="2559"/>
    <cellStyle name="Normal 12 3 3 2 4 2" xfId="5362"/>
    <cellStyle name="Normal 12 3 3 2 5" xfId="5363"/>
    <cellStyle name="Normal 12 3 3 2 5 2" xfId="12371"/>
    <cellStyle name="Normal 12 3 3 2 6" xfId="8509"/>
    <cellStyle name="Normal 12 3 3 2 6 2" xfId="14301"/>
    <cellStyle name="Normal 12 3 3 2 7" xfId="10439"/>
    <cellStyle name="Normal 12 3 3 3" xfId="698"/>
    <cellStyle name="Normal 12 3 3 3 2" xfId="1245"/>
    <cellStyle name="Normal 12 3 3 3 2 2" xfId="2232"/>
    <cellStyle name="Normal 12 3 3 3 2 2 2" xfId="4165"/>
    <cellStyle name="Normal 12 3 3 3 2 2 2 2" xfId="5364"/>
    <cellStyle name="Normal 12 3 3 3 2 2 3" xfId="5365"/>
    <cellStyle name="Normal 12 3 3 3 2 2 3 2" xfId="13977"/>
    <cellStyle name="Normal 12 3 3 3 2 2 4" xfId="10115"/>
    <cellStyle name="Normal 12 3 3 3 2 2 4 2" xfId="15907"/>
    <cellStyle name="Normal 12 3 3 3 2 2 5" xfId="12045"/>
    <cellStyle name="Normal 12 3 3 3 2 3" xfId="3202"/>
    <cellStyle name="Normal 12 3 3 3 2 3 2" xfId="5366"/>
    <cellStyle name="Normal 12 3 3 3 2 4" xfId="5367"/>
    <cellStyle name="Normal 12 3 3 3 2 4 2" xfId="13014"/>
    <cellStyle name="Normal 12 3 3 3 2 5" xfId="9152"/>
    <cellStyle name="Normal 12 3 3 3 2 5 2" xfId="14944"/>
    <cellStyle name="Normal 12 3 3 3 2 6" xfId="11082"/>
    <cellStyle name="Normal 12 3 3 3 3" xfId="1751"/>
    <cellStyle name="Normal 12 3 3 3 3 2" xfId="3684"/>
    <cellStyle name="Normal 12 3 3 3 3 2 2" xfId="5368"/>
    <cellStyle name="Normal 12 3 3 3 3 3" xfId="5369"/>
    <cellStyle name="Normal 12 3 3 3 3 3 2" xfId="13496"/>
    <cellStyle name="Normal 12 3 3 3 3 4" xfId="9634"/>
    <cellStyle name="Normal 12 3 3 3 3 4 2" xfId="15426"/>
    <cellStyle name="Normal 12 3 3 3 3 5" xfId="11564"/>
    <cellStyle name="Normal 12 3 3 3 4" xfId="2720"/>
    <cellStyle name="Normal 12 3 3 3 4 2" xfId="5370"/>
    <cellStyle name="Normal 12 3 3 3 5" xfId="5371"/>
    <cellStyle name="Normal 12 3 3 3 5 2" xfId="12532"/>
    <cellStyle name="Normal 12 3 3 3 6" xfId="8670"/>
    <cellStyle name="Normal 12 3 3 3 6 2" xfId="14462"/>
    <cellStyle name="Normal 12 3 3 3 7" xfId="10600"/>
    <cellStyle name="Normal 12 3 3 4" xfId="924"/>
    <cellStyle name="Normal 12 3 3 4 2" xfId="1912"/>
    <cellStyle name="Normal 12 3 3 4 2 2" xfId="3845"/>
    <cellStyle name="Normal 12 3 3 4 2 2 2" xfId="5372"/>
    <cellStyle name="Normal 12 3 3 4 2 3" xfId="5373"/>
    <cellStyle name="Normal 12 3 3 4 2 3 2" xfId="13657"/>
    <cellStyle name="Normal 12 3 3 4 2 4" xfId="9795"/>
    <cellStyle name="Normal 12 3 3 4 2 4 2" xfId="15587"/>
    <cellStyle name="Normal 12 3 3 4 2 5" xfId="11725"/>
    <cellStyle name="Normal 12 3 3 4 3" xfId="2881"/>
    <cellStyle name="Normal 12 3 3 4 3 2" xfId="5374"/>
    <cellStyle name="Normal 12 3 3 4 4" xfId="5375"/>
    <cellStyle name="Normal 12 3 3 4 4 2" xfId="12693"/>
    <cellStyle name="Normal 12 3 3 4 5" xfId="8831"/>
    <cellStyle name="Normal 12 3 3 4 5 2" xfId="14623"/>
    <cellStyle name="Normal 12 3 3 4 6" xfId="10761"/>
    <cellStyle name="Normal 12 3 3 5" xfId="1430"/>
    <cellStyle name="Normal 12 3 3 5 2" xfId="3363"/>
    <cellStyle name="Normal 12 3 3 5 2 2" xfId="5376"/>
    <cellStyle name="Normal 12 3 3 5 3" xfId="5377"/>
    <cellStyle name="Normal 12 3 3 5 3 2" xfId="13175"/>
    <cellStyle name="Normal 12 3 3 5 4" xfId="9313"/>
    <cellStyle name="Normal 12 3 3 5 4 2" xfId="15105"/>
    <cellStyle name="Normal 12 3 3 5 5" xfId="11243"/>
    <cellStyle name="Normal 12 3 3 6" xfId="2399"/>
    <cellStyle name="Normal 12 3 3 6 2" xfId="5378"/>
    <cellStyle name="Normal 12 3 3 7" xfId="5379"/>
    <cellStyle name="Normal 12 3 3 7 2" xfId="12211"/>
    <cellStyle name="Normal 12 3 3 8" xfId="8349"/>
    <cellStyle name="Normal 12 3 3 8 2" xfId="14141"/>
    <cellStyle name="Normal 12 3 3 9" xfId="10279"/>
    <cellStyle name="Normal 12 3 4" xfId="456"/>
    <cellStyle name="Normal 12 3 4 2" xfId="1004"/>
    <cellStyle name="Normal 12 3 4 2 2" xfId="1992"/>
    <cellStyle name="Normal 12 3 4 2 2 2" xfId="3925"/>
    <cellStyle name="Normal 12 3 4 2 2 2 2" xfId="5380"/>
    <cellStyle name="Normal 12 3 4 2 2 3" xfId="5381"/>
    <cellStyle name="Normal 12 3 4 2 2 3 2" xfId="13737"/>
    <cellStyle name="Normal 12 3 4 2 2 4" xfId="9875"/>
    <cellStyle name="Normal 12 3 4 2 2 4 2" xfId="15667"/>
    <cellStyle name="Normal 12 3 4 2 2 5" xfId="11805"/>
    <cellStyle name="Normal 12 3 4 2 3" xfId="2961"/>
    <cellStyle name="Normal 12 3 4 2 3 2" xfId="5382"/>
    <cellStyle name="Normal 12 3 4 2 4" xfId="5383"/>
    <cellStyle name="Normal 12 3 4 2 4 2" xfId="12773"/>
    <cellStyle name="Normal 12 3 4 2 5" xfId="8911"/>
    <cellStyle name="Normal 12 3 4 2 5 2" xfId="14703"/>
    <cellStyle name="Normal 12 3 4 2 6" xfId="10841"/>
    <cellStyle name="Normal 12 3 4 3" xfId="1510"/>
    <cellStyle name="Normal 12 3 4 3 2" xfId="3443"/>
    <cellStyle name="Normal 12 3 4 3 2 2" xfId="5384"/>
    <cellStyle name="Normal 12 3 4 3 3" xfId="5385"/>
    <cellStyle name="Normal 12 3 4 3 3 2" xfId="13255"/>
    <cellStyle name="Normal 12 3 4 3 4" xfId="9393"/>
    <cellStyle name="Normal 12 3 4 3 4 2" xfId="15185"/>
    <cellStyle name="Normal 12 3 4 3 5" xfId="11323"/>
    <cellStyle name="Normal 12 3 4 4" xfId="2479"/>
    <cellStyle name="Normal 12 3 4 4 2" xfId="5386"/>
    <cellStyle name="Normal 12 3 4 5" xfId="5387"/>
    <cellStyle name="Normal 12 3 4 5 2" xfId="12291"/>
    <cellStyle name="Normal 12 3 4 6" xfId="8429"/>
    <cellStyle name="Normal 12 3 4 6 2" xfId="14221"/>
    <cellStyle name="Normal 12 3 4 7" xfId="10359"/>
    <cellStyle name="Normal 12 3 5" xfId="618"/>
    <cellStyle name="Normal 12 3 5 2" xfId="1165"/>
    <cellStyle name="Normal 12 3 5 2 2" xfId="2152"/>
    <cellStyle name="Normal 12 3 5 2 2 2" xfId="4085"/>
    <cellStyle name="Normal 12 3 5 2 2 2 2" xfId="5388"/>
    <cellStyle name="Normal 12 3 5 2 2 3" xfId="5389"/>
    <cellStyle name="Normal 12 3 5 2 2 3 2" xfId="13897"/>
    <cellStyle name="Normal 12 3 5 2 2 4" xfId="10035"/>
    <cellStyle name="Normal 12 3 5 2 2 4 2" xfId="15827"/>
    <cellStyle name="Normal 12 3 5 2 2 5" xfId="11965"/>
    <cellStyle name="Normal 12 3 5 2 3" xfId="3122"/>
    <cellStyle name="Normal 12 3 5 2 3 2" xfId="5390"/>
    <cellStyle name="Normal 12 3 5 2 4" xfId="5391"/>
    <cellStyle name="Normal 12 3 5 2 4 2" xfId="12934"/>
    <cellStyle name="Normal 12 3 5 2 5" xfId="9072"/>
    <cellStyle name="Normal 12 3 5 2 5 2" xfId="14864"/>
    <cellStyle name="Normal 12 3 5 2 6" xfId="11002"/>
    <cellStyle name="Normal 12 3 5 3" xfId="1671"/>
    <cellStyle name="Normal 12 3 5 3 2" xfId="3604"/>
    <cellStyle name="Normal 12 3 5 3 2 2" xfId="5392"/>
    <cellStyle name="Normal 12 3 5 3 3" xfId="5393"/>
    <cellStyle name="Normal 12 3 5 3 3 2" xfId="13416"/>
    <cellStyle name="Normal 12 3 5 3 4" xfId="9554"/>
    <cellStyle name="Normal 12 3 5 3 4 2" xfId="15346"/>
    <cellStyle name="Normal 12 3 5 3 5" xfId="11484"/>
    <cellStyle name="Normal 12 3 5 4" xfId="2640"/>
    <cellStyle name="Normal 12 3 5 4 2" xfId="5394"/>
    <cellStyle name="Normal 12 3 5 5" xfId="5395"/>
    <cellStyle name="Normal 12 3 5 5 2" xfId="12452"/>
    <cellStyle name="Normal 12 3 5 6" xfId="8590"/>
    <cellStyle name="Normal 12 3 5 6 2" xfId="14382"/>
    <cellStyle name="Normal 12 3 5 7" xfId="10520"/>
    <cellStyle name="Normal 12 3 6" xfId="836"/>
    <cellStyle name="Normal 12 3 6 2" xfId="1832"/>
    <cellStyle name="Normal 12 3 6 2 2" xfId="3765"/>
    <cellStyle name="Normal 12 3 6 2 2 2" xfId="5396"/>
    <cellStyle name="Normal 12 3 6 2 3" xfId="5397"/>
    <cellStyle name="Normal 12 3 6 2 3 2" xfId="13577"/>
    <cellStyle name="Normal 12 3 6 2 4" xfId="9715"/>
    <cellStyle name="Normal 12 3 6 2 4 2" xfId="15507"/>
    <cellStyle name="Normal 12 3 6 2 5" xfId="11645"/>
    <cellStyle name="Normal 12 3 6 3" xfId="2801"/>
    <cellStyle name="Normal 12 3 6 3 2" xfId="5398"/>
    <cellStyle name="Normal 12 3 6 4" xfId="5399"/>
    <cellStyle name="Normal 12 3 6 4 2" xfId="12613"/>
    <cellStyle name="Normal 12 3 6 5" xfId="8751"/>
    <cellStyle name="Normal 12 3 6 5 2" xfId="14543"/>
    <cellStyle name="Normal 12 3 6 6" xfId="10681"/>
    <cellStyle name="Normal 12 3 7" xfId="1350"/>
    <cellStyle name="Normal 12 3 7 2" xfId="3283"/>
    <cellStyle name="Normal 12 3 7 2 2" xfId="5400"/>
    <cellStyle name="Normal 12 3 7 3" xfId="5401"/>
    <cellStyle name="Normal 12 3 7 3 2" xfId="13095"/>
    <cellStyle name="Normal 12 3 7 4" xfId="9233"/>
    <cellStyle name="Normal 12 3 7 4 2" xfId="15025"/>
    <cellStyle name="Normal 12 3 7 5" xfId="11163"/>
    <cellStyle name="Normal 12 3 8" xfId="2319"/>
    <cellStyle name="Normal 12 3 8 2" xfId="5402"/>
    <cellStyle name="Normal 12 3 9" xfId="5403"/>
    <cellStyle name="Normal 12 3 9 2" xfId="12131"/>
    <cellStyle name="Normal 12 4" xfId="316"/>
    <cellStyle name="Normal 12 4 10" xfId="10219"/>
    <cellStyle name="Normal 12 4 2" xfId="396"/>
    <cellStyle name="Normal 12 4 2 2" xfId="556"/>
    <cellStyle name="Normal 12 4 2 2 2" xfId="1104"/>
    <cellStyle name="Normal 12 4 2 2 2 2" xfId="2092"/>
    <cellStyle name="Normal 12 4 2 2 2 2 2" xfId="4025"/>
    <cellStyle name="Normal 12 4 2 2 2 2 2 2" xfId="5404"/>
    <cellStyle name="Normal 12 4 2 2 2 2 3" xfId="5405"/>
    <cellStyle name="Normal 12 4 2 2 2 2 3 2" xfId="13837"/>
    <cellStyle name="Normal 12 4 2 2 2 2 4" xfId="9975"/>
    <cellStyle name="Normal 12 4 2 2 2 2 4 2" xfId="15767"/>
    <cellStyle name="Normal 12 4 2 2 2 2 5" xfId="11905"/>
    <cellStyle name="Normal 12 4 2 2 2 3" xfId="3061"/>
    <cellStyle name="Normal 12 4 2 2 2 3 2" xfId="5406"/>
    <cellStyle name="Normal 12 4 2 2 2 4" xfId="5407"/>
    <cellStyle name="Normal 12 4 2 2 2 4 2" xfId="12873"/>
    <cellStyle name="Normal 12 4 2 2 2 5" xfId="9011"/>
    <cellStyle name="Normal 12 4 2 2 2 5 2" xfId="14803"/>
    <cellStyle name="Normal 12 4 2 2 2 6" xfId="10941"/>
    <cellStyle name="Normal 12 4 2 2 3" xfId="1610"/>
    <cellStyle name="Normal 12 4 2 2 3 2" xfId="3543"/>
    <cellStyle name="Normal 12 4 2 2 3 2 2" xfId="5408"/>
    <cellStyle name="Normal 12 4 2 2 3 3" xfId="5409"/>
    <cellStyle name="Normal 12 4 2 2 3 3 2" xfId="13355"/>
    <cellStyle name="Normal 12 4 2 2 3 4" xfId="9493"/>
    <cellStyle name="Normal 12 4 2 2 3 4 2" xfId="15285"/>
    <cellStyle name="Normal 12 4 2 2 3 5" xfId="11423"/>
    <cellStyle name="Normal 12 4 2 2 4" xfId="2579"/>
    <cellStyle name="Normal 12 4 2 2 4 2" xfId="5410"/>
    <cellStyle name="Normal 12 4 2 2 5" xfId="5411"/>
    <cellStyle name="Normal 12 4 2 2 5 2" xfId="12391"/>
    <cellStyle name="Normal 12 4 2 2 6" xfId="8529"/>
    <cellStyle name="Normal 12 4 2 2 6 2" xfId="14321"/>
    <cellStyle name="Normal 12 4 2 2 7" xfId="10459"/>
    <cellStyle name="Normal 12 4 2 3" xfId="718"/>
    <cellStyle name="Normal 12 4 2 3 2" xfId="1265"/>
    <cellStyle name="Normal 12 4 2 3 2 2" xfId="2252"/>
    <cellStyle name="Normal 12 4 2 3 2 2 2" xfId="4185"/>
    <cellStyle name="Normal 12 4 2 3 2 2 2 2" xfId="5412"/>
    <cellStyle name="Normal 12 4 2 3 2 2 3" xfId="5413"/>
    <cellStyle name="Normal 12 4 2 3 2 2 3 2" xfId="13997"/>
    <cellStyle name="Normal 12 4 2 3 2 2 4" xfId="10135"/>
    <cellStyle name="Normal 12 4 2 3 2 2 4 2" xfId="15927"/>
    <cellStyle name="Normal 12 4 2 3 2 2 5" xfId="12065"/>
    <cellStyle name="Normal 12 4 2 3 2 3" xfId="3222"/>
    <cellStyle name="Normal 12 4 2 3 2 3 2" xfId="5414"/>
    <cellStyle name="Normal 12 4 2 3 2 4" xfId="5415"/>
    <cellStyle name="Normal 12 4 2 3 2 4 2" xfId="13034"/>
    <cellStyle name="Normal 12 4 2 3 2 5" xfId="9172"/>
    <cellStyle name="Normal 12 4 2 3 2 5 2" xfId="14964"/>
    <cellStyle name="Normal 12 4 2 3 2 6" xfId="11102"/>
    <cellStyle name="Normal 12 4 2 3 3" xfId="1771"/>
    <cellStyle name="Normal 12 4 2 3 3 2" xfId="3704"/>
    <cellStyle name="Normal 12 4 2 3 3 2 2" xfId="5416"/>
    <cellStyle name="Normal 12 4 2 3 3 3" xfId="5417"/>
    <cellStyle name="Normal 12 4 2 3 3 3 2" xfId="13516"/>
    <cellStyle name="Normal 12 4 2 3 3 4" xfId="9654"/>
    <cellStyle name="Normal 12 4 2 3 3 4 2" xfId="15446"/>
    <cellStyle name="Normal 12 4 2 3 3 5" xfId="11584"/>
    <cellStyle name="Normal 12 4 2 3 4" xfId="2740"/>
    <cellStyle name="Normal 12 4 2 3 4 2" xfId="5418"/>
    <cellStyle name="Normal 12 4 2 3 5" xfId="5419"/>
    <cellStyle name="Normal 12 4 2 3 5 2" xfId="12552"/>
    <cellStyle name="Normal 12 4 2 3 6" xfId="8690"/>
    <cellStyle name="Normal 12 4 2 3 6 2" xfId="14482"/>
    <cellStyle name="Normal 12 4 2 3 7" xfId="10620"/>
    <cellStyle name="Normal 12 4 2 4" xfId="944"/>
    <cellStyle name="Normal 12 4 2 4 2" xfId="1932"/>
    <cellStyle name="Normal 12 4 2 4 2 2" xfId="3865"/>
    <cellStyle name="Normal 12 4 2 4 2 2 2" xfId="5420"/>
    <cellStyle name="Normal 12 4 2 4 2 3" xfId="5421"/>
    <cellStyle name="Normal 12 4 2 4 2 3 2" xfId="13677"/>
    <cellStyle name="Normal 12 4 2 4 2 4" xfId="9815"/>
    <cellStyle name="Normal 12 4 2 4 2 4 2" xfId="15607"/>
    <cellStyle name="Normal 12 4 2 4 2 5" xfId="11745"/>
    <cellStyle name="Normal 12 4 2 4 3" xfId="2901"/>
    <cellStyle name="Normal 12 4 2 4 3 2" xfId="5422"/>
    <cellStyle name="Normal 12 4 2 4 4" xfId="5423"/>
    <cellStyle name="Normal 12 4 2 4 4 2" xfId="12713"/>
    <cellStyle name="Normal 12 4 2 4 5" xfId="8851"/>
    <cellStyle name="Normal 12 4 2 4 5 2" xfId="14643"/>
    <cellStyle name="Normal 12 4 2 4 6" xfId="10781"/>
    <cellStyle name="Normal 12 4 2 5" xfId="1450"/>
    <cellStyle name="Normal 12 4 2 5 2" xfId="3383"/>
    <cellStyle name="Normal 12 4 2 5 2 2" xfId="5424"/>
    <cellStyle name="Normal 12 4 2 5 3" xfId="5425"/>
    <cellStyle name="Normal 12 4 2 5 3 2" xfId="13195"/>
    <cellStyle name="Normal 12 4 2 5 4" xfId="9333"/>
    <cellStyle name="Normal 12 4 2 5 4 2" xfId="15125"/>
    <cellStyle name="Normal 12 4 2 5 5" xfId="11263"/>
    <cellStyle name="Normal 12 4 2 6" xfId="2419"/>
    <cellStyle name="Normal 12 4 2 6 2" xfId="5426"/>
    <cellStyle name="Normal 12 4 2 7" xfId="5427"/>
    <cellStyle name="Normal 12 4 2 7 2" xfId="12231"/>
    <cellStyle name="Normal 12 4 2 8" xfId="8369"/>
    <cellStyle name="Normal 12 4 2 8 2" xfId="14161"/>
    <cellStyle name="Normal 12 4 2 9" xfId="10299"/>
    <cellStyle name="Normal 12 4 3" xfId="476"/>
    <cellStyle name="Normal 12 4 3 2" xfId="1024"/>
    <cellStyle name="Normal 12 4 3 2 2" xfId="2012"/>
    <cellStyle name="Normal 12 4 3 2 2 2" xfId="3945"/>
    <cellStyle name="Normal 12 4 3 2 2 2 2" xfId="5428"/>
    <cellStyle name="Normal 12 4 3 2 2 3" xfId="5429"/>
    <cellStyle name="Normal 12 4 3 2 2 3 2" xfId="13757"/>
    <cellStyle name="Normal 12 4 3 2 2 4" xfId="9895"/>
    <cellStyle name="Normal 12 4 3 2 2 4 2" xfId="15687"/>
    <cellStyle name="Normal 12 4 3 2 2 5" xfId="11825"/>
    <cellStyle name="Normal 12 4 3 2 3" xfId="2981"/>
    <cellStyle name="Normal 12 4 3 2 3 2" xfId="5430"/>
    <cellStyle name="Normal 12 4 3 2 4" xfId="5431"/>
    <cellStyle name="Normal 12 4 3 2 4 2" xfId="12793"/>
    <cellStyle name="Normal 12 4 3 2 5" xfId="8931"/>
    <cellStyle name="Normal 12 4 3 2 5 2" xfId="14723"/>
    <cellStyle name="Normal 12 4 3 2 6" xfId="10861"/>
    <cellStyle name="Normal 12 4 3 3" xfId="1530"/>
    <cellStyle name="Normal 12 4 3 3 2" xfId="3463"/>
    <cellStyle name="Normal 12 4 3 3 2 2" xfId="5432"/>
    <cellStyle name="Normal 12 4 3 3 3" xfId="5433"/>
    <cellStyle name="Normal 12 4 3 3 3 2" xfId="13275"/>
    <cellStyle name="Normal 12 4 3 3 4" xfId="9413"/>
    <cellStyle name="Normal 12 4 3 3 4 2" xfId="15205"/>
    <cellStyle name="Normal 12 4 3 3 5" xfId="11343"/>
    <cellStyle name="Normal 12 4 3 4" xfId="2499"/>
    <cellStyle name="Normal 12 4 3 4 2" xfId="5434"/>
    <cellStyle name="Normal 12 4 3 5" xfId="5435"/>
    <cellStyle name="Normal 12 4 3 5 2" xfId="12311"/>
    <cellStyle name="Normal 12 4 3 6" xfId="8449"/>
    <cellStyle name="Normal 12 4 3 6 2" xfId="14241"/>
    <cellStyle name="Normal 12 4 3 7" xfId="10379"/>
    <cellStyle name="Normal 12 4 4" xfId="638"/>
    <cellStyle name="Normal 12 4 4 2" xfId="1185"/>
    <cellStyle name="Normal 12 4 4 2 2" xfId="2172"/>
    <cellStyle name="Normal 12 4 4 2 2 2" xfId="4105"/>
    <cellStyle name="Normal 12 4 4 2 2 2 2" xfId="5436"/>
    <cellStyle name="Normal 12 4 4 2 2 3" xfId="5437"/>
    <cellStyle name="Normal 12 4 4 2 2 3 2" xfId="13917"/>
    <cellStyle name="Normal 12 4 4 2 2 4" xfId="10055"/>
    <cellStyle name="Normal 12 4 4 2 2 4 2" xfId="15847"/>
    <cellStyle name="Normal 12 4 4 2 2 5" xfId="11985"/>
    <cellStyle name="Normal 12 4 4 2 3" xfId="3142"/>
    <cellStyle name="Normal 12 4 4 2 3 2" xfId="5438"/>
    <cellStyle name="Normal 12 4 4 2 4" xfId="5439"/>
    <cellStyle name="Normal 12 4 4 2 4 2" xfId="12954"/>
    <cellStyle name="Normal 12 4 4 2 5" xfId="9092"/>
    <cellStyle name="Normal 12 4 4 2 5 2" xfId="14884"/>
    <cellStyle name="Normal 12 4 4 2 6" xfId="11022"/>
    <cellStyle name="Normal 12 4 4 3" xfId="1691"/>
    <cellStyle name="Normal 12 4 4 3 2" xfId="3624"/>
    <cellStyle name="Normal 12 4 4 3 2 2" xfId="5440"/>
    <cellStyle name="Normal 12 4 4 3 3" xfId="5441"/>
    <cellStyle name="Normal 12 4 4 3 3 2" xfId="13436"/>
    <cellStyle name="Normal 12 4 4 3 4" xfId="9574"/>
    <cellStyle name="Normal 12 4 4 3 4 2" xfId="15366"/>
    <cellStyle name="Normal 12 4 4 3 5" xfId="11504"/>
    <cellStyle name="Normal 12 4 4 4" xfId="2660"/>
    <cellStyle name="Normal 12 4 4 4 2" xfId="5442"/>
    <cellStyle name="Normal 12 4 4 5" xfId="5443"/>
    <cellStyle name="Normal 12 4 4 5 2" xfId="12472"/>
    <cellStyle name="Normal 12 4 4 6" xfId="8610"/>
    <cellStyle name="Normal 12 4 4 6 2" xfId="14402"/>
    <cellStyle name="Normal 12 4 4 7" xfId="10540"/>
    <cellStyle name="Normal 12 4 5" xfId="864"/>
    <cellStyle name="Normal 12 4 5 2" xfId="1852"/>
    <cellStyle name="Normal 12 4 5 2 2" xfId="3785"/>
    <cellStyle name="Normal 12 4 5 2 2 2" xfId="5444"/>
    <cellStyle name="Normal 12 4 5 2 3" xfId="5445"/>
    <cellStyle name="Normal 12 4 5 2 3 2" xfId="13597"/>
    <cellStyle name="Normal 12 4 5 2 4" xfId="9735"/>
    <cellStyle name="Normal 12 4 5 2 4 2" xfId="15527"/>
    <cellStyle name="Normal 12 4 5 2 5" xfId="11665"/>
    <cellStyle name="Normal 12 4 5 3" xfId="2821"/>
    <cellStyle name="Normal 12 4 5 3 2" xfId="5446"/>
    <cellStyle name="Normal 12 4 5 4" xfId="5447"/>
    <cellStyle name="Normal 12 4 5 4 2" xfId="12633"/>
    <cellStyle name="Normal 12 4 5 5" xfId="8771"/>
    <cellStyle name="Normal 12 4 5 5 2" xfId="14563"/>
    <cellStyle name="Normal 12 4 5 6" xfId="10701"/>
    <cellStyle name="Normal 12 4 6" xfId="1370"/>
    <cellStyle name="Normal 12 4 6 2" xfId="3303"/>
    <cellStyle name="Normal 12 4 6 2 2" xfId="5448"/>
    <cellStyle name="Normal 12 4 6 3" xfId="5449"/>
    <cellStyle name="Normal 12 4 6 3 2" xfId="13115"/>
    <cellStyle name="Normal 12 4 6 4" xfId="9253"/>
    <cellStyle name="Normal 12 4 6 4 2" xfId="15045"/>
    <cellStyle name="Normal 12 4 6 5" xfId="11183"/>
    <cellStyle name="Normal 12 4 7" xfId="2339"/>
    <cellStyle name="Normal 12 4 7 2" xfId="5450"/>
    <cellStyle name="Normal 12 4 8" xfId="5451"/>
    <cellStyle name="Normal 12 4 8 2" xfId="12151"/>
    <cellStyle name="Normal 12 4 9" xfId="8289"/>
    <cellStyle name="Normal 12 4 9 2" xfId="14081"/>
    <cellStyle name="Normal 12 5" xfId="356"/>
    <cellStyle name="Normal 12 5 2" xfId="516"/>
    <cellStyle name="Normal 12 5 2 2" xfId="1064"/>
    <cellStyle name="Normal 12 5 2 2 2" xfId="2052"/>
    <cellStyle name="Normal 12 5 2 2 2 2" xfId="3985"/>
    <cellStyle name="Normal 12 5 2 2 2 2 2" xfId="5452"/>
    <cellStyle name="Normal 12 5 2 2 2 3" xfId="5453"/>
    <cellStyle name="Normal 12 5 2 2 2 3 2" xfId="13797"/>
    <cellStyle name="Normal 12 5 2 2 2 4" xfId="9935"/>
    <cellStyle name="Normal 12 5 2 2 2 4 2" xfId="15727"/>
    <cellStyle name="Normal 12 5 2 2 2 5" xfId="11865"/>
    <cellStyle name="Normal 12 5 2 2 3" xfId="3021"/>
    <cellStyle name="Normal 12 5 2 2 3 2" xfId="5454"/>
    <cellStyle name="Normal 12 5 2 2 4" xfId="5455"/>
    <cellStyle name="Normal 12 5 2 2 4 2" xfId="12833"/>
    <cellStyle name="Normal 12 5 2 2 5" xfId="8971"/>
    <cellStyle name="Normal 12 5 2 2 5 2" xfId="14763"/>
    <cellStyle name="Normal 12 5 2 2 6" xfId="10901"/>
    <cellStyle name="Normal 12 5 2 3" xfId="1570"/>
    <cellStyle name="Normal 12 5 2 3 2" xfId="3503"/>
    <cellStyle name="Normal 12 5 2 3 2 2" xfId="5456"/>
    <cellStyle name="Normal 12 5 2 3 3" xfId="5457"/>
    <cellStyle name="Normal 12 5 2 3 3 2" xfId="13315"/>
    <cellStyle name="Normal 12 5 2 3 4" xfId="9453"/>
    <cellStyle name="Normal 12 5 2 3 4 2" xfId="15245"/>
    <cellStyle name="Normal 12 5 2 3 5" xfId="11383"/>
    <cellStyle name="Normal 12 5 2 4" xfId="2539"/>
    <cellStyle name="Normal 12 5 2 4 2" xfId="5458"/>
    <cellStyle name="Normal 12 5 2 5" xfId="5459"/>
    <cellStyle name="Normal 12 5 2 5 2" xfId="12351"/>
    <cellStyle name="Normal 12 5 2 6" xfId="8489"/>
    <cellStyle name="Normal 12 5 2 6 2" xfId="14281"/>
    <cellStyle name="Normal 12 5 2 7" xfId="10419"/>
    <cellStyle name="Normal 12 5 3" xfId="678"/>
    <cellStyle name="Normal 12 5 3 2" xfId="1225"/>
    <cellStyle name="Normal 12 5 3 2 2" xfId="2212"/>
    <cellStyle name="Normal 12 5 3 2 2 2" xfId="4145"/>
    <cellStyle name="Normal 12 5 3 2 2 2 2" xfId="5460"/>
    <cellStyle name="Normal 12 5 3 2 2 3" xfId="5461"/>
    <cellStyle name="Normal 12 5 3 2 2 3 2" xfId="13957"/>
    <cellStyle name="Normal 12 5 3 2 2 4" xfId="10095"/>
    <cellStyle name="Normal 12 5 3 2 2 4 2" xfId="15887"/>
    <cellStyle name="Normal 12 5 3 2 2 5" xfId="12025"/>
    <cellStyle name="Normal 12 5 3 2 3" xfId="3182"/>
    <cellStyle name="Normal 12 5 3 2 3 2" xfId="5462"/>
    <cellStyle name="Normal 12 5 3 2 4" xfId="5463"/>
    <cellStyle name="Normal 12 5 3 2 4 2" xfId="12994"/>
    <cellStyle name="Normal 12 5 3 2 5" xfId="9132"/>
    <cellStyle name="Normal 12 5 3 2 5 2" xfId="14924"/>
    <cellStyle name="Normal 12 5 3 2 6" xfId="11062"/>
    <cellStyle name="Normal 12 5 3 3" xfId="1731"/>
    <cellStyle name="Normal 12 5 3 3 2" xfId="3664"/>
    <cellStyle name="Normal 12 5 3 3 2 2" xfId="5464"/>
    <cellStyle name="Normal 12 5 3 3 3" xfId="5465"/>
    <cellStyle name="Normal 12 5 3 3 3 2" xfId="13476"/>
    <cellStyle name="Normal 12 5 3 3 4" xfId="9614"/>
    <cellStyle name="Normal 12 5 3 3 4 2" xfId="15406"/>
    <cellStyle name="Normal 12 5 3 3 5" xfId="11544"/>
    <cellStyle name="Normal 12 5 3 4" xfId="2700"/>
    <cellStyle name="Normal 12 5 3 4 2" xfId="5466"/>
    <cellStyle name="Normal 12 5 3 5" xfId="5467"/>
    <cellStyle name="Normal 12 5 3 5 2" xfId="12512"/>
    <cellStyle name="Normal 12 5 3 6" xfId="8650"/>
    <cellStyle name="Normal 12 5 3 6 2" xfId="14442"/>
    <cellStyle name="Normal 12 5 3 7" xfId="10580"/>
    <cellStyle name="Normal 12 5 4" xfId="904"/>
    <cellStyle name="Normal 12 5 4 2" xfId="1892"/>
    <cellStyle name="Normal 12 5 4 2 2" xfId="3825"/>
    <cellStyle name="Normal 12 5 4 2 2 2" xfId="5468"/>
    <cellStyle name="Normal 12 5 4 2 3" xfId="5469"/>
    <cellStyle name="Normal 12 5 4 2 3 2" xfId="13637"/>
    <cellStyle name="Normal 12 5 4 2 4" xfId="9775"/>
    <cellStyle name="Normal 12 5 4 2 4 2" xfId="15567"/>
    <cellStyle name="Normal 12 5 4 2 5" xfId="11705"/>
    <cellStyle name="Normal 12 5 4 3" xfId="2861"/>
    <cellStyle name="Normal 12 5 4 3 2" xfId="5470"/>
    <cellStyle name="Normal 12 5 4 4" xfId="5471"/>
    <cellStyle name="Normal 12 5 4 4 2" xfId="12673"/>
    <cellStyle name="Normal 12 5 4 5" xfId="8811"/>
    <cellStyle name="Normal 12 5 4 5 2" xfId="14603"/>
    <cellStyle name="Normal 12 5 4 6" xfId="10741"/>
    <cellStyle name="Normal 12 5 5" xfId="1410"/>
    <cellStyle name="Normal 12 5 5 2" xfId="3343"/>
    <cellStyle name="Normal 12 5 5 2 2" xfId="5472"/>
    <cellStyle name="Normal 12 5 5 3" xfId="5473"/>
    <cellStyle name="Normal 12 5 5 3 2" xfId="13155"/>
    <cellStyle name="Normal 12 5 5 4" xfId="9293"/>
    <cellStyle name="Normal 12 5 5 4 2" xfId="15085"/>
    <cellStyle name="Normal 12 5 5 5" xfId="11223"/>
    <cellStyle name="Normal 12 5 6" xfId="2379"/>
    <cellStyle name="Normal 12 5 6 2" xfId="5474"/>
    <cellStyle name="Normal 12 5 7" xfId="5475"/>
    <cellStyle name="Normal 12 5 7 2" xfId="12191"/>
    <cellStyle name="Normal 12 5 8" xfId="8329"/>
    <cellStyle name="Normal 12 5 8 2" xfId="14121"/>
    <cellStyle name="Normal 12 5 9" xfId="10259"/>
    <cellStyle name="Normal 12 6" xfId="436"/>
    <cellStyle name="Normal 12 6 2" xfId="984"/>
    <cellStyle name="Normal 12 6 2 2" xfId="1972"/>
    <cellStyle name="Normal 12 6 2 2 2" xfId="3905"/>
    <cellStyle name="Normal 12 6 2 2 2 2" xfId="5476"/>
    <cellStyle name="Normal 12 6 2 2 3" xfId="5477"/>
    <cellStyle name="Normal 12 6 2 2 3 2" xfId="13717"/>
    <cellStyle name="Normal 12 6 2 2 4" xfId="9855"/>
    <cellStyle name="Normal 12 6 2 2 4 2" xfId="15647"/>
    <cellStyle name="Normal 12 6 2 2 5" xfId="11785"/>
    <cellStyle name="Normal 12 6 2 3" xfId="2941"/>
    <cellStyle name="Normal 12 6 2 3 2" xfId="5478"/>
    <cellStyle name="Normal 12 6 2 4" xfId="5479"/>
    <cellStyle name="Normal 12 6 2 4 2" xfId="12753"/>
    <cellStyle name="Normal 12 6 2 5" xfId="8891"/>
    <cellStyle name="Normal 12 6 2 5 2" xfId="14683"/>
    <cellStyle name="Normal 12 6 2 6" xfId="10821"/>
    <cellStyle name="Normal 12 6 3" xfId="1490"/>
    <cellStyle name="Normal 12 6 3 2" xfId="3423"/>
    <cellStyle name="Normal 12 6 3 2 2" xfId="5480"/>
    <cellStyle name="Normal 12 6 3 3" xfId="5481"/>
    <cellStyle name="Normal 12 6 3 3 2" xfId="13235"/>
    <cellStyle name="Normal 12 6 3 4" xfId="9373"/>
    <cellStyle name="Normal 12 6 3 4 2" xfId="15165"/>
    <cellStyle name="Normal 12 6 3 5" xfId="11303"/>
    <cellStyle name="Normal 12 6 4" xfId="2459"/>
    <cellStyle name="Normal 12 6 4 2" xfId="5482"/>
    <cellStyle name="Normal 12 6 5" xfId="5483"/>
    <cellStyle name="Normal 12 6 5 2" xfId="12271"/>
    <cellStyle name="Normal 12 6 6" xfId="8409"/>
    <cellStyle name="Normal 12 6 6 2" xfId="14201"/>
    <cellStyle name="Normal 12 6 7" xfId="10339"/>
    <cellStyle name="Normal 12 7" xfId="598"/>
    <cellStyle name="Normal 12 7 2" xfId="1145"/>
    <cellStyle name="Normal 12 7 2 2" xfId="2132"/>
    <cellStyle name="Normal 12 7 2 2 2" xfId="4065"/>
    <cellStyle name="Normal 12 7 2 2 2 2" xfId="5484"/>
    <cellStyle name="Normal 12 7 2 2 3" xfId="5485"/>
    <cellStyle name="Normal 12 7 2 2 3 2" xfId="13877"/>
    <cellStyle name="Normal 12 7 2 2 4" xfId="10015"/>
    <cellStyle name="Normal 12 7 2 2 4 2" xfId="15807"/>
    <cellStyle name="Normal 12 7 2 2 5" xfId="11945"/>
    <cellStyle name="Normal 12 7 2 3" xfId="3102"/>
    <cellStyle name="Normal 12 7 2 3 2" xfId="5486"/>
    <cellStyle name="Normal 12 7 2 4" xfId="5487"/>
    <cellStyle name="Normal 12 7 2 4 2" xfId="12914"/>
    <cellStyle name="Normal 12 7 2 5" xfId="9052"/>
    <cellStyle name="Normal 12 7 2 5 2" xfId="14844"/>
    <cellStyle name="Normal 12 7 2 6" xfId="10982"/>
    <cellStyle name="Normal 12 7 3" xfId="1651"/>
    <cellStyle name="Normal 12 7 3 2" xfId="3584"/>
    <cellStyle name="Normal 12 7 3 2 2" xfId="5488"/>
    <cellStyle name="Normal 12 7 3 3" xfId="5489"/>
    <cellStyle name="Normal 12 7 3 3 2" xfId="13396"/>
    <cellStyle name="Normal 12 7 3 4" xfId="9534"/>
    <cellStyle name="Normal 12 7 3 4 2" xfId="15326"/>
    <cellStyle name="Normal 12 7 3 5" xfId="11464"/>
    <cellStyle name="Normal 12 7 4" xfId="2620"/>
    <cellStyle name="Normal 12 7 4 2" xfId="5490"/>
    <cellStyle name="Normal 12 7 5" xfId="5491"/>
    <cellStyle name="Normal 12 7 5 2" xfId="12432"/>
    <cellStyle name="Normal 12 7 6" xfId="8570"/>
    <cellStyle name="Normal 12 7 6 2" xfId="14362"/>
    <cellStyle name="Normal 12 7 7" xfId="10500"/>
    <cellStyle name="Normal 12 8" xfId="810"/>
    <cellStyle name="Normal 12 8 2" xfId="1812"/>
    <cellStyle name="Normal 12 8 2 2" xfId="3745"/>
    <cellStyle name="Normal 12 8 2 2 2" xfId="5492"/>
    <cellStyle name="Normal 12 8 2 3" xfId="5493"/>
    <cellStyle name="Normal 12 8 2 3 2" xfId="13557"/>
    <cellStyle name="Normal 12 8 2 4" xfId="9695"/>
    <cellStyle name="Normal 12 8 2 4 2" xfId="15487"/>
    <cellStyle name="Normal 12 8 2 5" xfId="11625"/>
    <cellStyle name="Normal 12 8 3" xfId="2781"/>
    <cellStyle name="Normal 12 8 3 2" xfId="5494"/>
    <cellStyle name="Normal 12 8 4" xfId="5495"/>
    <cellStyle name="Normal 12 8 4 2" xfId="12593"/>
    <cellStyle name="Normal 12 8 5" xfId="8731"/>
    <cellStyle name="Normal 12 8 5 2" xfId="14523"/>
    <cellStyle name="Normal 12 8 6" xfId="10661"/>
    <cellStyle name="Normal 12 9" xfId="1330"/>
    <cellStyle name="Normal 12 9 2" xfId="3263"/>
    <cellStyle name="Normal 12 9 2 2" xfId="5496"/>
    <cellStyle name="Normal 12 9 3" xfId="5497"/>
    <cellStyle name="Normal 12 9 3 2" xfId="13075"/>
    <cellStyle name="Normal 12 9 4" xfId="9213"/>
    <cellStyle name="Normal 12 9 4 2" xfId="15005"/>
    <cellStyle name="Normal 12 9 5" xfId="11143"/>
    <cellStyle name="Normal 13" xfId="177"/>
    <cellStyle name="Normal 13 10" xfId="5498"/>
    <cellStyle name="Normal 13 10 2" xfId="12112"/>
    <cellStyle name="Normal 13 11" xfId="8250"/>
    <cellStyle name="Normal 13 11 2" xfId="14042"/>
    <cellStyle name="Normal 13 12" xfId="10180"/>
    <cellStyle name="Normal 13 2" xfId="252"/>
    <cellStyle name="Normal 13 2 10" xfId="8270"/>
    <cellStyle name="Normal 13 2 10 2" xfId="14062"/>
    <cellStyle name="Normal 13 2 11" xfId="10200"/>
    <cellStyle name="Normal 13 2 2" xfId="337"/>
    <cellStyle name="Normal 13 2 2 10" xfId="10240"/>
    <cellStyle name="Normal 13 2 2 2" xfId="417"/>
    <cellStyle name="Normal 13 2 2 2 2" xfId="577"/>
    <cellStyle name="Normal 13 2 2 2 2 2" xfId="1125"/>
    <cellStyle name="Normal 13 2 2 2 2 2 2" xfId="2113"/>
    <cellStyle name="Normal 13 2 2 2 2 2 2 2" xfId="4046"/>
    <cellStyle name="Normal 13 2 2 2 2 2 2 2 2" xfId="5499"/>
    <cellStyle name="Normal 13 2 2 2 2 2 2 3" xfId="5500"/>
    <cellStyle name="Normal 13 2 2 2 2 2 2 3 2" xfId="13858"/>
    <cellStyle name="Normal 13 2 2 2 2 2 2 4" xfId="9996"/>
    <cellStyle name="Normal 13 2 2 2 2 2 2 4 2" xfId="15788"/>
    <cellStyle name="Normal 13 2 2 2 2 2 2 5" xfId="11926"/>
    <cellStyle name="Normal 13 2 2 2 2 2 3" xfId="3082"/>
    <cellStyle name="Normal 13 2 2 2 2 2 3 2" xfId="5501"/>
    <cellStyle name="Normal 13 2 2 2 2 2 4" xfId="5502"/>
    <cellStyle name="Normal 13 2 2 2 2 2 4 2" xfId="12894"/>
    <cellStyle name="Normal 13 2 2 2 2 2 5" xfId="9032"/>
    <cellStyle name="Normal 13 2 2 2 2 2 5 2" xfId="14824"/>
    <cellStyle name="Normal 13 2 2 2 2 2 6" xfId="10962"/>
    <cellStyle name="Normal 13 2 2 2 2 3" xfId="1631"/>
    <cellStyle name="Normal 13 2 2 2 2 3 2" xfId="3564"/>
    <cellStyle name="Normal 13 2 2 2 2 3 2 2" xfId="5503"/>
    <cellStyle name="Normal 13 2 2 2 2 3 3" xfId="5504"/>
    <cellStyle name="Normal 13 2 2 2 2 3 3 2" xfId="13376"/>
    <cellStyle name="Normal 13 2 2 2 2 3 4" xfId="9514"/>
    <cellStyle name="Normal 13 2 2 2 2 3 4 2" xfId="15306"/>
    <cellStyle name="Normal 13 2 2 2 2 3 5" xfId="11444"/>
    <cellStyle name="Normal 13 2 2 2 2 4" xfId="2600"/>
    <cellStyle name="Normal 13 2 2 2 2 4 2" xfId="5505"/>
    <cellStyle name="Normal 13 2 2 2 2 5" xfId="5506"/>
    <cellStyle name="Normal 13 2 2 2 2 5 2" xfId="12412"/>
    <cellStyle name="Normal 13 2 2 2 2 6" xfId="8550"/>
    <cellStyle name="Normal 13 2 2 2 2 6 2" xfId="14342"/>
    <cellStyle name="Normal 13 2 2 2 2 7" xfId="10480"/>
    <cellStyle name="Normal 13 2 2 2 3" xfId="739"/>
    <cellStyle name="Normal 13 2 2 2 3 2" xfId="1286"/>
    <cellStyle name="Normal 13 2 2 2 3 2 2" xfId="2273"/>
    <cellStyle name="Normal 13 2 2 2 3 2 2 2" xfId="4206"/>
    <cellStyle name="Normal 13 2 2 2 3 2 2 2 2" xfId="5507"/>
    <cellStyle name="Normal 13 2 2 2 3 2 2 3" xfId="5508"/>
    <cellStyle name="Normal 13 2 2 2 3 2 2 3 2" xfId="14018"/>
    <cellStyle name="Normal 13 2 2 2 3 2 2 4" xfId="10156"/>
    <cellStyle name="Normal 13 2 2 2 3 2 2 4 2" xfId="15948"/>
    <cellStyle name="Normal 13 2 2 2 3 2 2 5" xfId="12086"/>
    <cellStyle name="Normal 13 2 2 2 3 2 3" xfId="3243"/>
    <cellStyle name="Normal 13 2 2 2 3 2 3 2" xfId="5509"/>
    <cellStyle name="Normal 13 2 2 2 3 2 4" xfId="5510"/>
    <cellStyle name="Normal 13 2 2 2 3 2 4 2" xfId="13055"/>
    <cellStyle name="Normal 13 2 2 2 3 2 5" xfId="9193"/>
    <cellStyle name="Normal 13 2 2 2 3 2 5 2" xfId="14985"/>
    <cellStyle name="Normal 13 2 2 2 3 2 6" xfId="11123"/>
    <cellStyle name="Normal 13 2 2 2 3 3" xfId="1792"/>
    <cellStyle name="Normal 13 2 2 2 3 3 2" xfId="3725"/>
    <cellStyle name="Normal 13 2 2 2 3 3 2 2" xfId="5511"/>
    <cellStyle name="Normal 13 2 2 2 3 3 3" xfId="5512"/>
    <cellStyle name="Normal 13 2 2 2 3 3 3 2" xfId="13537"/>
    <cellStyle name="Normal 13 2 2 2 3 3 4" xfId="9675"/>
    <cellStyle name="Normal 13 2 2 2 3 3 4 2" xfId="15467"/>
    <cellStyle name="Normal 13 2 2 2 3 3 5" xfId="11605"/>
    <cellStyle name="Normal 13 2 2 2 3 4" xfId="2761"/>
    <cellStyle name="Normal 13 2 2 2 3 4 2" xfId="5513"/>
    <cellStyle name="Normal 13 2 2 2 3 5" xfId="5514"/>
    <cellStyle name="Normal 13 2 2 2 3 5 2" xfId="12573"/>
    <cellStyle name="Normal 13 2 2 2 3 6" xfId="8711"/>
    <cellStyle name="Normal 13 2 2 2 3 6 2" xfId="14503"/>
    <cellStyle name="Normal 13 2 2 2 3 7" xfId="10641"/>
    <cellStyle name="Normal 13 2 2 2 4" xfId="965"/>
    <cellStyle name="Normal 13 2 2 2 4 2" xfId="1953"/>
    <cellStyle name="Normal 13 2 2 2 4 2 2" xfId="3886"/>
    <cellStyle name="Normal 13 2 2 2 4 2 2 2" xfId="5515"/>
    <cellStyle name="Normal 13 2 2 2 4 2 3" xfId="5516"/>
    <cellStyle name="Normal 13 2 2 2 4 2 3 2" xfId="13698"/>
    <cellStyle name="Normal 13 2 2 2 4 2 4" xfId="9836"/>
    <cellStyle name="Normal 13 2 2 2 4 2 4 2" xfId="15628"/>
    <cellStyle name="Normal 13 2 2 2 4 2 5" xfId="11766"/>
    <cellStyle name="Normal 13 2 2 2 4 3" xfId="2922"/>
    <cellStyle name="Normal 13 2 2 2 4 3 2" xfId="5517"/>
    <cellStyle name="Normal 13 2 2 2 4 4" xfId="5518"/>
    <cellStyle name="Normal 13 2 2 2 4 4 2" xfId="12734"/>
    <cellStyle name="Normal 13 2 2 2 4 5" xfId="8872"/>
    <cellStyle name="Normal 13 2 2 2 4 5 2" xfId="14664"/>
    <cellStyle name="Normal 13 2 2 2 4 6" xfId="10802"/>
    <cellStyle name="Normal 13 2 2 2 5" xfId="1471"/>
    <cellStyle name="Normal 13 2 2 2 5 2" xfId="3404"/>
    <cellStyle name="Normal 13 2 2 2 5 2 2" xfId="5519"/>
    <cellStyle name="Normal 13 2 2 2 5 3" xfId="5520"/>
    <cellStyle name="Normal 13 2 2 2 5 3 2" xfId="13216"/>
    <cellStyle name="Normal 13 2 2 2 5 4" xfId="9354"/>
    <cellStyle name="Normal 13 2 2 2 5 4 2" xfId="15146"/>
    <cellStyle name="Normal 13 2 2 2 5 5" xfId="11284"/>
    <cellStyle name="Normal 13 2 2 2 6" xfId="2440"/>
    <cellStyle name="Normal 13 2 2 2 6 2" xfId="5521"/>
    <cellStyle name="Normal 13 2 2 2 7" xfId="5522"/>
    <cellStyle name="Normal 13 2 2 2 7 2" xfId="12252"/>
    <cellStyle name="Normal 13 2 2 2 8" xfId="8390"/>
    <cellStyle name="Normal 13 2 2 2 8 2" xfId="14182"/>
    <cellStyle name="Normal 13 2 2 2 9" xfId="10320"/>
    <cellStyle name="Normal 13 2 2 3" xfId="497"/>
    <cellStyle name="Normal 13 2 2 3 2" xfId="1045"/>
    <cellStyle name="Normal 13 2 2 3 2 2" xfId="2033"/>
    <cellStyle name="Normal 13 2 2 3 2 2 2" xfId="3966"/>
    <cellStyle name="Normal 13 2 2 3 2 2 2 2" xfId="5523"/>
    <cellStyle name="Normal 13 2 2 3 2 2 3" xfId="5524"/>
    <cellStyle name="Normal 13 2 2 3 2 2 3 2" xfId="13778"/>
    <cellStyle name="Normal 13 2 2 3 2 2 4" xfId="9916"/>
    <cellStyle name="Normal 13 2 2 3 2 2 4 2" xfId="15708"/>
    <cellStyle name="Normal 13 2 2 3 2 2 5" xfId="11846"/>
    <cellStyle name="Normal 13 2 2 3 2 3" xfId="3002"/>
    <cellStyle name="Normal 13 2 2 3 2 3 2" xfId="5525"/>
    <cellStyle name="Normal 13 2 2 3 2 4" xfId="5526"/>
    <cellStyle name="Normal 13 2 2 3 2 4 2" xfId="12814"/>
    <cellStyle name="Normal 13 2 2 3 2 5" xfId="8952"/>
    <cellStyle name="Normal 13 2 2 3 2 5 2" xfId="14744"/>
    <cellStyle name="Normal 13 2 2 3 2 6" xfId="10882"/>
    <cellStyle name="Normal 13 2 2 3 3" xfId="1551"/>
    <cellStyle name="Normal 13 2 2 3 3 2" xfId="3484"/>
    <cellStyle name="Normal 13 2 2 3 3 2 2" xfId="5527"/>
    <cellStyle name="Normal 13 2 2 3 3 3" xfId="5528"/>
    <cellStyle name="Normal 13 2 2 3 3 3 2" xfId="13296"/>
    <cellStyle name="Normal 13 2 2 3 3 4" xfId="9434"/>
    <cellStyle name="Normal 13 2 2 3 3 4 2" xfId="15226"/>
    <cellStyle name="Normal 13 2 2 3 3 5" xfId="11364"/>
    <cellStyle name="Normal 13 2 2 3 4" xfId="2520"/>
    <cellStyle name="Normal 13 2 2 3 4 2" xfId="5529"/>
    <cellStyle name="Normal 13 2 2 3 5" xfId="5530"/>
    <cellStyle name="Normal 13 2 2 3 5 2" xfId="12332"/>
    <cellStyle name="Normal 13 2 2 3 6" xfId="8470"/>
    <cellStyle name="Normal 13 2 2 3 6 2" xfId="14262"/>
    <cellStyle name="Normal 13 2 2 3 7" xfId="10400"/>
    <cellStyle name="Normal 13 2 2 4" xfId="659"/>
    <cellStyle name="Normal 13 2 2 4 2" xfId="1206"/>
    <cellStyle name="Normal 13 2 2 4 2 2" xfId="2193"/>
    <cellStyle name="Normal 13 2 2 4 2 2 2" xfId="4126"/>
    <cellStyle name="Normal 13 2 2 4 2 2 2 2" xfId="5531"/>
    <cellStyle name="Normal 13 2 2 4 2 2 3" xfId="5532"/>
    <cellStyle name="Normal 13 2 2 4 2 2 3 2" xfId="13938"/>
    <cellStyle name="Normal 13 2 2 4 2 2 4" xfId="10076"/>
    <cellStyle name="Normal 13 2 2 4 2 2 4 2" xfId="15868"/>
    <cellStyle name="Normal 13 2 2 4 2 2 5" xfId="12006"/>
    <cellStyle name="Normal 13 2 2 4 2 3" xfId="3163"/>
    <cellStyle name="Normal 13 2 2 4 2 3 2" xfId="5533"/>
    <cellStyle name="Normal 13 2 2 4 2 4" xfId="5534"/>
    <cellStyle name="Normal 13 2 2 4 2 4 2" xfId="12975"/>
    <cellStyle name="Normal 13 2 2 4 2 5" xfId="9113"/>
    <cellStyle name="Normal 13 2 2 4 2 5 2" xfId="14905"/>
    <cellStyle name="Normal 13 2 2 4 2 6" xfId="11043"/>
    <cellStyle name="Normal 13 2 2 4 3" xfId="1712"/>
    <cellStyle name="Normal 13 2 2 4 3 2" xfId="3645"/>
    <cellStyle name="Normal 13 2 2 4 3 2 2" xfId="5535"/>
    <cellStyle name="Normal 13 2 2 4 3 3" xfId="5536"/>
    <cellStyle name="Normal 13 2 2 4 3 3 2" xfId="13457"/>
    <cellStyle name="Normal 13 2 2 4 3 4" xfId="9595"/>
    <cellStyle name="Normal 13 2 2 4 3 4 2" xfId="15387"/>
    <cellStyle name="Normal 13 2 2 4 3 5" xfId="11525"/>
    <cellStyle name="Normal 13 2 2 4 4" xfId="2681"/>
    <cellStyle name="Normal 13 2 2 4 4 2" xfId="5537"/>
    <cellStyle name="Normal 13 2 2 4 5" xfId="5538"/>
    <cellStyle name="Normal 13 2 2 4 5 2" xfId="12493"/>
    <cellStyle name="Normal 13 2 2 4 6" xfId="8631"/>
    <cellStyle name="Normal 13 2 2 4 6 2" xfId="14423"/>
    <cellStyle name="Normal 13 2 2 4 7" xfId="10561"/>
    <cellStyle name="Normal 13 2 2 5" xfId="885"/>
    <cellStyle name="Normal 13 2 2 5 2" xfId="1873"/>
    <cellStyle name="Normal 13 2 2 5 2 2" xfId="3806"/>
    <cellStyle name="Normal 13 2 2 5 2 2 2" xfId="5539"/>
    <cellStyle name="Normal 13 2 2 5 2 3" xfId="5540"/>
    <cellStyle name="Normal 13 2 2 5 2 3 2" xfId="13618"/>
    <cellStyle name="Normal 13 2 2 5 2 4" xfId="9756"/>
    <cellStyle name="Normal 13 2 2 5 2 4 2" xfId="15548"/>
    <cellStyle name="Normal 13 2 2 5 2 5" xfId="11686"/>
    <cellStyle name="Normal 13 2 2 5 3" xfId="2842"/>
    <cellStyle name="Normal 13 2 2 5 3 2" xfId="5541"/>
    <cellStyle name="Normal 13 2 2 5 4" xfId="5542"/>
    <cellStyle name="Normal 13 2 2 5 4 2" xfId="12654"/>
    <cellStyle name="Normal 13 2 2 5 5" xfId="8792"/>
    <cellStyle name="Normal 13 2 2 5 5 2" xfId="14584"/>
    <cellStyle name="Normal 13 2 2 5 6" xfId="10722"/>
    <cellStyle name="Normal 13 2 2 6" xfId="1391"/>
    <cellStyle name="Normal 13 2 2 6 2" xfId="3324"/>
    <cellStyle name="Normal 13 2 2 6 2 2" xfId="5543"/>
    <cellStyle name="Normal 13 2 2 6 3" xfId="5544"/>
    <cellStyle name="Normal 13 2 2 6 3 2" xfId="13136"/>
    <cellStyle name="Normal 13 2 2 6 4" xfId="9274"/>
    <cellStyle name="Normal 13 2 2 6 4 2" xfId="15066"/>
    <cellStyle name="Normal 13 2 2 6 5" xfId="11204"/>
    <cellStyle name="Normal 13 2 2 7" xfId="2360"/>
    <cellStyle name="Normal 13 2 2 7 2" xfId="5545"/>
    <cellStyle name="Normal 13 2 2 8" xfId="5546"/>
    <cellStyle name="Normal 13 2 2 8 2" xfId="12172"/>
    <cellStyle name="Normal 13 2 2 9" xfId="8310"/>
    <cellStyle name="Normal 13 2 2 9 2" xfId="14102"/>
    <cellStyle name="Normal 13 2 3" xfId="377"/>
    <cellStyle name="Normal 13 2 3 2" xfId="537"/>
    <cellStyle name="Normal 13 2 3 2 2" xfId="1085"/>
    <cellStyle name="Normal 13 2 3 2 2 2" xfId="2073"/>
    <cellStyle name="Normal 13 2 3 2 2 2 2" xfId="4006"/>
    <cellStyle name="Normal 13 2 3 2 2 2 2 2" xfId="5547"/>
    <cellStyle name="Normal 13 2 3 2 2 2 3" xfId="5548"/>
    <cellStyle name="Normal 13 2 3 2 2 2 3 2" xfId="13818"/>
    <cellStyle name="Normal 13 2 3 2 2 2 4" xfId="9956"/>
    <cellStyle name="Normal 13 2 3 2 2 2 4 2" xfId="15748"/>
    <cellStyle name="Normal 13 2 3 2 2 2 5" xfId="11886"/>
    <cellStyle name="Normal 13 2 3 2 2 3" xfId="3042"/>
    <cellStyle name="Normal 13 2 3 2 2 3 2" xfId="5549"/>
    <cellStyle name="Normal 13 2 3 2 2 4" xfId="5550"/>
    <cellStyle name="Normal 13 2 3 2 2 4 2" xfId="12854"/>
    <cellStyle name="Normal 13 2 3 2 2 5" xfId="8992"/>
    <cellStyle name="Normal 13 2 3 2 2 5 2" xfId="14784"/>
    <cellStyle name="Normal 13 2 3 2 2 6" xfId="10922"/>
    <cellStyle name="Normal 13 2 3 2 3" xfId="1591"/>
    <cellStyle name="Normal 13 2 3 2 3 2" xfId="3524"/>
    <cellStyle name="Normal 13 2 3 2 3 2 2" xfId="5551"/>
    <cellStyle name="Normal 13 2 3 2 3 3" xfId="5552"/>
    <cellStyle name="Normal 13 2 3 2 3 3 2" xfId="13336"/>
    <cellStyle name="Normal 13 2 3 2 3 4" xfId="9474"/>
    <cellStyle name="Normal 13 2 3 2 3 4 2" xfId="15266"/>
    <cellStyle name="Normal 13 2 3 2 3 5" xfId="11404"/>
    <cellStyle name="Normal 13 2 3 2 4" xfId="2560"/>
    <cellStyle name="Normal 13 2 3 2 4 2" xfId="5553"/>
    <cellStyle name="Normal 13 2 3 2 5" xfId="5554"/>
    <cellStyle name="Normal 13 2 3 2 5 2" xfId="12372"/>
    <cellStyle name="Normal 13 2 3 2 6" xfId="8510"/>
    <cellStyle name="Normal 13 2 3 2 6 2" xfId="14302"/>
    <cellStyle name="Normal 13 2 3 2 7" xfId="10440"/>
    <cellStyle name="Normal 13 2 3 3" xfId="699"/>
    <cellStyle name="Normal 13 2 3 3 2" xfId="1246"/>
    <cellStyle name="Normal 13 2 3 3 2 2" xfId="2233"/>
    <cellStyle name="Normal 13 2 3 3 2 2 2" xfId="4166"/>
    <cellStyle name="Normal 13 2 3 3 2 2 2 2" xfId="5555"/>
    <cellStyle name="Normal 13 2 3 3 2 2 3" xfId="5556"/>
    <cellStyle name="Normal 13 2 3 3 2 2 3 2" xfId="13978"/>
    <cellStyle name="Normal 13 2 3 3 2 2 4" xfId="10116"/>
    <cellStyle name="Normal 13 2 3 3 2 2 4 2" xfId="15908"/>
    <cellStyle name="Normal 13 2 3 3 2 2 5" xfId="12046"/>
    <cellStyle name="Normal 13 2 3 3 2 3" xfId="3203"/>
    <cellStyle name="Normal 13 2 3 3 2 3 2" xfId="5557"/>
    <cellStyle name="Normal 13 2 3 3 2 4" xfId="5558"/>
    <cellStyle name="Normal 13 2 3 3 2 4 2" xfId="13015"/>
    <cellStyle name="Normal 13 2 3 3 2 5" xfId="9153"/>
    <cellStyle name="Normal 13 2 3 3 2 5 2" xfId="14945"/>
    <cellStyle name="Normal 13 2 3 3 2 6" xfId="11083"/>
    <cellStyle name="Normal 13 2 3 3 3" xfId="1752"/>
    <cellStyle name="Normal 13 2 3 3 3 2" xfId="3685"/>
    <cellStyle name="Normal 13 2 3 3 3 2 2" xfId="5559"/>
    <cellStyle name="Normal 13 2 3 3 3 3" xfId="5560"/>
    <cellStyle name="Normal 13 2 3 3 3 3 2" xfId="13497"/>
    <cellStyle name="Normal 13 2 3 3 3 4" xfId="9635"/>
    <cellStyle name="Normal 13 2 3 3 3 4 2" xfId="15427"/>
    <cellStyle name="Normal 13 2 3 3 3 5" xfId="11565"/>
    <cellStyle name="Normal 13 2 3 3 4" xfId="2721"/>
    <cellStyle name="Normal 13 2 3 3 4 2" xfId="5561"/>
    <cellStyle name="Normal 13 2 3 3 5" xfId="5562"/>
    <cellStyle name="Normal 13 2 3 3 5 2" xfId="12533"/>
    <cellStyle name="Normal 13 2 3 3 6" xfId="8671"/>
    <cellStyle name="Normal 13 2 3 3 6 2" xfId="14463"/>
    <cellStyle name="Normal 13 2 3 3 7" xfId="10601"/>
    <cellStyle name="Normal 13 2 3 4" xfId="925"/>
    <cellStyle name="Normal 13 2 3 4 2" xfId="1913"/>
    <cellStyle name="Normal 13 2 3 4 2 2" xfId="3846"/>
    <cellStyle name="Normal 13 2 3 4 2 2 2" xfId="5563"/>
    <cellStyle name="Normal 13 2 3 4 2 3" xfId="5564"/>
    <cellStyle name="Normal 13 2 3 4 2 3 2" xfId="13658"/>
    <cellStyle name="Normal 13 2 3 4 2 4" xfId="9796"/>
    <cellStyle name="Normal 13 2 3 4 2 4 2" xfId="15588"/>
    <cellStyle name="Normal 13 2 3 4 2 5" xfId="11726"/>
    <cellStyle name="Normal 13 2 3 4 3" xfId="2882"/>
    <cellStyle name="Normal 13 2 3 4 3 2" xfId="5565"/>
    <cellStyle name="Normal 13 2 3 4 4" xfId="5566"/>
    <cellStyle name="Normal 13 2 3 4 4 2" xfId="12694"/>
    <cellStyle name="Normal 13 2 3 4 5" xfId="8832"/>
    <cellStyle name="Normal 13 2 3 4 5 2" xfId="14624"/>
    <cellStyle name="Normal 13 2 3 4 6" xfId="10762"/>
    <cellStyle name="Normal 13 2 3 5" xfId="1431"/>
    <cellStyle name="Normal 13 2 3 5 2" xfId="3364"/>
    <cellStyle name="Normal 13 2 3 5 2 2" xfId="5567"/>
    <cellStyle name="Normal 13 2 3 5 3" xfId="5568"/>
    <cellStyle name="Normal 13 2 3 5 3 2" xfId="13176"/>
    <cellStyle name="Normal 13 2 3 5 4" xfId="9314"/>
    <cellStyle name="Normal 13 2 3 5 4 2" xfId="15106"/>
    <cellStyle name="Normal 13 2 3 5 5" xfId="11244"/>
    <cellStyle name="Normal 13 2 3 6" xfId="2400"/>
    <cellStyle name="Normal 13 2 3 6 2" xfId="5569"/>
    <cellStyle name="Normal 13 2 3 7" xfId="5570"/>
    <cellStyle name="Normal 13 2 3 7 2" xfId="12212"/>
    <cellStyle name="Normal 13 2 3 8" xfId="8350"/>
    <cellStyle name="Normal 13 2 3 8 2" xfId="14142"/>
    <cellStyle name="Normal 13 2 3 9" xfId="10280"/>
    <cellStyle name="Normal 13 2 4" xfId="457"/>
    <cellStyle name="Normal 13 2 4 2" xfId="1005"/>
    <cellStyle name="Normal 13 2 4 2 2" xfId="1993"/>
    <cellStyle name="Normal 13 2 4 2 2 2" xfId="3926"/>
    <cellStyle name="Normal 13 2 4 2 2 2 2" xfId="5571"/>
    <cellStyle name="Normal 13 2 4 2 2 3" xfId="5572"/>
    <cellStyle name="Normal 13 2 4 2 2 3 2" xfId="13738"/>
    <cellStyle name="Normal 13 2 4 2 2 4" xfId="9876"/>
    <cellStyle name="Normal 13 2 4 2 2 4 2" xfId="15668"/>
    <cellStyle name="Normal 13 2 4 2 2 5" xfId="11806"/>
    <cellStyle name="Normal 13 2 4 2 3" xfId="2962"/>
    <cellStyle name="Normal 13 2 4 2 3 2" xfId="5573"/>
    <cellStyle name="Normal 13 2 4 2 4" xfId="5574"/>
    <cellStyle name="Normal 13 2 4 2 4 2" xfId="12774"/>
    <cellStyle name="Normal 13 2 4 2 5" xfId="8912"/>
    <cellStyle name="Normal 13 2 4 2 5 2" xfId="14704"/>
    <cellStyle name="Normal 13 2 4 2 6" xfId="10842"/>
    <cellStyle name="Normal 13 2 4 3" xfId="1511"/>
    <cellStyle name="Normal 13 2 4 3 2" xfId="3444"/>
    <cellStyle name="Normal 13 2 4 3 2 2" xfId="5575"/>
    <cellStyle name="Normal 13 2 4 3 3" xfId="5576"/>
    <cellStyle name="Normal 13 2 4 3 3 2" xfId="13256"/>
    <cellStyle name="Normal 13 2 4 3 4" xfId="9394"/>
    <cellStyle name="Normal 13 2 4 3 4 2" xfId="15186"/>
    <cellStyle name="Normal 13 2 4 3 5" xfId="11324"/>
    <cellStyle name="Normal 13 2 4 4" xfId="2480"/>
    <cellStyle name="Normal 13 2 4 4 2" xfId="5577"/>
    <cellStyle name="Normal 13 2 4 5" xfId="5578"/>
    <cellStyle name="Normal 13 2 4 5 2" xfId="12292"/>
    <cellStyle name="Normal 13 2 4 6" xfId="8430"/>
    <cellStyle name="Normal 13 2 4 6 2" xfId="14222"/>
    <cellStyle name="Normal 13 2 4 7" xfId="10360"/>
    <cellStyle name="Normal 13 2 5" xfId="619"/>
    <cellStyle name="Normal 13 2 5 2" xfId="1166"/>
    <cellStyle name="Normal 13 2 5 2 2" xfId="2153"/>
    <cellStyle name="Normal 13 2 5 2 2 2" xfId="4086"/>
    <cellStyle name="Normal 13 2 5 2 2 2 2" xfId="5579"/>
    <cellStyle name="Normal 13 2 5 2 2 3" xfId="5580"/>
    <cellStyle name="Normal 13 2 5 2 2 3 2" xfId="13898"/>
    <cellStyle name="Normal 13 2 5 2 2 4" xfId="10036"/>
    <cellStyle name="Normal 13 2 5 2 2 4 2" xfId="15828"/>
    <cellStyle name="Normal 13 2 5 2 2 5" xfId="11966"/>
    <cellStyle name="Normal 13 2 5 2 3" xfId="3123"/>
    <cellStyle name="Normal 13 2 5 2 3 2" xfId="5581"/>
    <cellStyle name="Normal 13 2 5 2 4" xfId="5582"/>
    <cellStyle name="Normal 13 2 5 2 4 2" xfId="12935"/>
    <cellStyle name="Normal 13 2 5 2 5" xfId="9073"/>
    <cellStyle name="Normal 13 2 5 2 5 2" xfId="14865"/>
    <cellStyle name="Normal 13 2 5 2 6" xfId="11003"/>
    <cellStyle name="Normal 13 2 5 3" xfId="1672"/>
    <cellStyle name="Normal 13 2 5 3 2" xfId="3605"/>
    <cellStyle name="Normal 13 2 5 3 2 2" xfId="5583"/>
    <cellStyle name="Normal 13 2 5 3 3" xfId="5584"/>
    <cellStyle name="Normal 13 2 5 3 3 2" xfId="13417"/>
    <cellStyle name="Normal 13 2 5 3 4" xfId="9555"/>
    <cellStyle name="Normal 13 2 5 3 4 2" xfId="15347"/>
    <cellStyle name="Normal 13 2 5 3 5" xfId="11485"/>
    <cellStyle name="Normal 13 2 5 4" xfId="2641"/>
    <cellStyle name="Normal 13 2 5 4 2" xfId="5585"/>
    <cellStyle name="Normal 13 2 5 5" xfId="5586"/>
    <cellStyle name="Normal 13 2 5 5 2" xfId="12453"/>
    <cellStyle name="Normal 13 2 5 6" xfId="8591"/>
    <cellStyle name="Normal 13 2 5 6 2" xfId="14383"/>
    <cellStyle name="Normal 13 2 5 7" xfId="10521"/>
    <cellStyle name="Normal 13 2 6" xfId="837"/>
    <cellStyle name="Normal 13 2 6 2" xfId="1833"/>
    <cellStyle name="Normal 13 2 6 2 2" xfId="3766"/>
    <cellStyle name="Normal 13 2 6 2 2 2" xfId="5587"/>
    <cellStyle name="Normal 13 2 6 2 3" xfId="5588"/>
    <cellStyle name="Normal 13 2 6 2 3 2" xfId="13578"/>
    <cellStyle name="Normal 13 2 6 2 4" xfId="9716"/>
    <cellStyle name="Normal 13 2 6 2 4 2" xfId="15508"/>
    <cellStyle name="Normal 13 2 6 2 5" xfId="11646"/>
    <cellStyle name="Normal 13 2 6 3" xfId="2802"/>
    <cellStyle name="Normal 13 2 6 3 2" xfId="5589"/>
    <cellStyle name="Normal 13 2 6 4" xfId="5590"/>
    <cellStyle name="Normal 13 2 6 4 2" xfId="12614"/>
    <cellStyle name="Normal 13 2 6 5" xfId="8752"/>
    <cellStyle name="Normal 13 2 6 5 2" xfId="14544"/>
    <cellStyle name="Normal 13 2 6 6" xfId="10682"/>
    <cellStyle name="Normal 13 2 7" xfId="1351"/>
    <cellStyle name="Normal 13 2 7 2" xfId="3284"/>
    <cellStyle name="Normal 13 2 7 2 2" xfId="5591"/>
    <cellStyle name="Normal 13 2 7 3" xfId="5592"/>
    <cellStyle name="Normal 13 2 7 3 2" xfId="13096"/>
    <cellStyle name="Normal 13 2 7 4" xfId="9234"/>
    <cellStyle name="Normal 13 2 7 4 2" xfId="15026"/>
    <cellStyle name="Normal 13 2 7 5" xfId="11164"/>
    <cellStyle name="Normal 13 2 8" xfId="2320"/>
    <cellStyle name="Normal 13 2 8 2" xfId="5593"/>
    <cellStyle name="Normal 13 2 9" xfId="5594"/>
    <cellStyle name="Normal 13 2 9 2" xfId="12132"/>
    <cellStyle name="Normal 13 3" xfId="317"/>
    <cellStyle name="Normal 13 3 10" xfId="10220"/>
    <cellStyle name="Normal 13 3 2" xfId="397"/>
    <cellStyle name="Normal 13 3 2 2" xfId="557"/>
    <cellStyle name="Normal 13 3 2 2 2" xfId="1105"/>
    <cellStyle name="Normal 13 3 2 2 2 2" xfId="2093"/>
    <cellStyle name="Normal 13 3 2 2 2 2 2" xfId="4026"/>
    <cellStyle name="Normal 13 3 2 2 2 2 2 2" xfId="5595"/>
    <cellStyle name="Normal 13 3 2 2 2 2 3" xfId="5596"/>
    <cellStyle name="Normal 13 3 2 2 2 2 3 2" xfId="13838"/>
    <cellStyle name="Normal 13 3 2 2 2 2 4" xfId="9976"/>
    <cellStyle name="Normal 13 3 2 2 2 2 4 2" xfId="15768"/>
    <cellStyle name="Normal 13 3 2 2 2 2 5" xfId="11906"/>
    <cellStyle name="Normal 13 3 2 2 2 3" xfId="3062"/>
    <cellStyle name="Normal 13 3 2 2 2 3 2" xfId="5597"/>
    <cellStyle name="Normal 13 3 2 2 2 4" xfId="5598"/>
    <cellStyle name="Normal 13 3 2 2 2 4 2" xfId="12874"/>
    <cellStyle name="Normal 13 3 2 2 2 5" xfId="9012"/>
    <cellStyle name="Normal 13 3 2 2 2 5 2" xfId="14804"/>
    <cellStyle name="Normal 13 3 2 2 2 6" xfId="10942"/>
    <cellStyle name="Normal 13 3 2 2 3" xfId="1611"/>
    <cellStyle name="Normal 13 3 2 2 3 2" xfId="3544"/>
    <cellStyle name="Normal 13 3 2 2 3 2 2" xfId="5599"/>
    <cellStyle name="Normal 13 3 2 2 3 3" xfId="5600"/>
    <cellStyle name="Normal 13 3 2 2 3 3 2" xfId="13356"/>
    <cellStyle name="Normal 13 3 2 2 3 4" xfId="9494"/>
    <cellStyle name="Normal 13 3 2 2 3 4 2" xfId="15286"/>
    <cellStyle name="Normal 13 3 2 2 3 5" xfId="11424"/>
    <cellStyle name="Normal 13 3 2 2 4" xfId="2580"/>
    <cellStyle name="Normal 13 3 2 2 4 2" xfId="5601"/>
    <cellStyle name="Normal 13 3 2 2 5" xfId="5602"/>
    <cellStyle name="Normal 13 3 2 2 5 2" xfId="12392"/>
    <cellStyle name="Normal 13 3 2 2 6" xfId="8530"/>
    <cellStyle name="Normal 13 3 2 2 6 2" xfId="14322"/>
    <cellStyle name="Normal 13 3 2 2 7" xfId="10460"/>
    <cellStyle name="Normal 13 3 2 3" xfId="719"/>
    <cellStyle name="Normal 13 3 2 3 2" xfId="1266"/>
    <cellStyle name="Normal 13 3 2 3 2 2" xfId="2253"/>
    <cellStyle name="Normal 13 3 2 3 2 2 2" xfId="4186"/>
    <cellStyle name="Normal 13 3 2 3 2 2 2 2" xfId="5603"/>
    <cellStyle name="Normal 13 3 2 3 2 2 3" xfId="5604"/>
    <cellStyle name="Normal 13 3 2 3 2 2 3 2" xfId="13998"/>
    <cellStyle name="Normal 13 3 2 3 2 2 4" xfId="10136"/>
    <cellStyle name="Normal 13 3 2 3 2 2 4 2" xfId="15928"/>
    <cellStyle name="Normal 13 3 2 3 2 2 5" xfId="12066"/>
    <cellStyle name="Normal 13 3 2 3 2 3" xfId="3223"/>
    <cellStyle name="Normal 13 3 2 3 2 3 2" xfId="5605"/>
    <cellStyle name="Normal 13 3 2 3 2 4" xfId="5606"/>
    <cellStyle name="Normal 13 3 2 3 2 4 2" xfId="13035"/>
    <cellStyle name="Normal 13 3 2 3 2 5" xfId="9173"/>
    <cellStyle name="Normal 13 3 2 3 2 5 2" xfId="14965"/>
    <cellStyle name="Normal 13 3 2 3 2 6" xfId="11103"/>
    <cellStyle name="Normal 13 3 2 3 3" xfId="1772"/>
    <cellStyle name="Normal 13 3 2 3 3 2" xfId="3705"/>
    <cellStyle name="Normal 13 3 2 3 3 2 2" xfId="5607"/>
    <cellStyle name="Normal 13 3 2 3 3 3" xfId="5608"/>
    <cellStyle name="Normal 13 3 2 3 3 3 2" xfId="13517"/>
    <cellStyle name="Normal 13 3 2 3 3 4" xfId="9655"/>
    <cellStyle name="Normal 13 3 2 3 3 4 2" xfId="15447"/>
    <cellStyle name="Normal 13 3 2 3 3 5" xfId="11585"/>
    <cellStyle name="Normal 13 3 2 3 4" xfId="2741"/>
    <cellStyle name="Normal 13 3 2 3 4 2" xfId="5609"/>
    <cellStyle name="Normal 13 3 2 3 5" xfId="5610"/>
    <cellStyle name="Normal 13 3 2 3 5 2" xfId="12553"/>
    <cellStyle name="Normal 13 3 2 3 6" xfId="8691"/>
    <cellStyle name="Normal 13 3 2 3 6 2" xfId="14483"/>
    <cellStyle name="Normal 13 3 2 3 7" xfId="10621"/>
    <cellStyle name="Normal 13 3 2 4" xfId="945"/>
    <cellStyle name="Normal 13 3 2 4 2" xfId="1933"/>
    <cellStyle name="Normal 13 3 2 4 2 2" xfId="3866"/>
    <cellStyle name="Normal 13 3 2 4 2 2 2" xfId="5611"/>
    <cellStyle name="Normal 13 3 2 4 2 3" xfId="5612"/>
    <cellStyle name="Normal 13 3 2 4 2 3 2" xfId="13678"/>
    <cellStyle name="Normal 13 3 2 4 2 4" xfId="9816"/>
    <cellStyle name="Normal 13 3 2 4 2 4 2" xfId="15608"/>
    <cellStyle name="Normal 13 3 2 4 2 5" xfId="11746"/>
    <cellStyle name="Normal 13 3 2 4 3" xfId="2902"/>
    <cellStyle name="Normal 13 3 2 4 3 2" xfId="5613"/>
    <cellStyle name="Normal 13 3 2 4 4" xfId="5614"/>
    <cellStyle name="Normal 13 3 2 4 4 2" xfId="12714"/>
    <cellStyle name="Normal 13 3 2 4 5" xfId="8852"/>
    <cellStyle name="Normal 13 3 2 4 5 2" xfId="14644"/>
    <cellStyle name="Normal 13 3 2 4 6" xfId="10782"/>
    <cellStyle name="Normal 13 3 2 5" xfId="1451"/>
    <cellStyle name="Normal 13 3 2 5 2" xfId="3384"/>
    <cellStyle name="Normal 13 3 2 5 2 2" xfId="5615"/>
    <cellStyle name="Normal 13 3 2 5 3" xfId="5616"/>
    <cellStyle name="Normal 13 3 2 5 3 2" xfId="13196"/>
    <cellStyle name="Normal 13 3 2 5 4" xfId="9334"/>
    <cellStyle name="Normal 13 3 2 5 4 2" xfId="15126"/>
    <cellStyle name="Normal 13 3 2 5 5" xfId="11264"/>
    <cellStyle name="Normal 13 3 2 6" xfId="2420"/>
    <cellStyle name="Normal 13 3 2 6 2" xfId="5617"/>
    <cellStyle name="Normal 13 3 2 7" xfId="5618"/>
    <cellStyle name="Normal 13 3 2 7 2" xfId="12232"/>
    <cellStyle name="Normal 13 3 2 8" xfId="8370"/>
    <cellStyle name="Normal 13 3 2 8 2" xfId="14162"/>
    <cellStyle name="Normal 13 3 2 9" xfId="10300"/>
    <cellStyle name="Normal 13 3 3" xfId="477"/>
    <cellStyle name="Normal 13 3 3 2" xfId="1025"/>
    <cellStyle name="Normal 13 3 3 2 2" xfId="2013"/>
    <cellStyle name="Normal 13 3 3 2 2 2" xfId="3946"/>
    <cellStyle name="Normal 13 3 3 2 2 2 2" xfId="5619"/>
    <cellStyle name="Normal 13 3 3 2 2 3" xfId="5620"/>
    <cellStyle name="Normal 13 3 3 2 2 3 2" xfId="13758"/>
    <cellStyle name="Normal 13 3 3 2 2 4" xfId="9896"/>
    <cellStyle name="Normal 13 3 3 2 2 4 2" xfId="15688"/>
    <cellStyle name="Normal 13 3 3 2 2 5" xfId="11826"/>
    <cellStyle name="Normal 13 3 3 2 3" xfId="2982"/>
    <cellStyle name="Normal 13 3 3 2 3 2" xfId="5621"/>
    <cellStyle name="Normal 13 3 3 2 4" xfId="5622"/>
    <cellStyle name="Normal 13 3 3 2 4 2" xfId="12794"/>
    <cellStyle name="Normal 13 3 3 2 5" xfId="8932"/>
    <cellStyle name="Normal 13 3 3 2 5 2" xfId="14724"/>
    <cellStyle name="Normal 13 3 3 2 6" xfId="10862"/>
    <cellStyle name="Normal 13 3 3 3" xfId="1531"/>
    <cellStyle name="Normal 13 3 3 3 2" xfId="3464"/>
    <cellStyle name="Normal 13 3 3 3 2 2" xfId="5623"/>
    <cellStyle name="Normal 13 3 3 3 3" xfId="5624"/>
    <cellStyle name="Normal 13 3 3 3 3 2" xfId="13276"/>
    <cellStyle name="Normal 13 3 3 3 4" xfId="9414"/>
    <cellStyle name="Normal 13 3 3 3 4 2" xfId="15206"/>
    <cellStyle name="Normal 13 3 3 3 5" xfId="11344"/>
    <cellStyle name="Normal 13 3 3 4" xfId="2500"/>
    <cellStyle name="Normal 13 3 3 4 2" xfId="5625"/>
    <cellStyle name="Normal 13 3 3 5" xfId="5626"/>
    <cellStyle name="Normal 13 3 3 5 2" xfId="12312"/>
    <cellStyle name="Normal 13 3 3 6" xfId="8450"/>
    <cellStyle name="Normal 13 3 3 6 2" xfId="14242"/>
    <cellStyle name="Normal 13 3 3 7" xfId="10380"/>
    <cellStyle name="Normal 13 3 4" xfId="639"/>
    <cellStyle name="Normal 13 3 4 2" xfId="1186"/>
    <cellStyle name="Normal 13 3 4 2 2" xfId="2173"/>
    <cellStyle name="Normal 13 3 4 2 2 2" xfId="4106"/>
    <cellStyle name="Normal 13 3 4 2 2 2 2" xfId="5627"/>
    <cellStyle name="Normal 13 3 4 2 2 3" xfId="5628"/>
    <cellStyle name="Normal 13 3 4 2 2 3 2" xfId="13918"/>
    <cellStyle name="Normal 13 3 4 2 2 4" xfId="10056"/>
    <cellStyle name="Normal 13 3 4 2 2 4 2" xfId="15848"/>
    <cellStyle name="Normal 13 3 4 2 2 5" xfId="11986"/>
    <cellStyle name="Normal 13 3 4 2 3" xfId="3143"/>
    <cellStyle name="Normal 13 3 4 2 3 2" xfId="5629"/>
    <cellStyle name="Normal 13 3 4 2 4" xfId="5630"/>
    <cellStyle name="Normal 13 3 4 2 4 2" xfId="12955"/>
    <cellStyle name="Normal 13 3 4 2 5" xfId="9093"/>
    <cellStyle name="Normal 13 3 4 2 5 2" xfId="14885"/>
    <cellStyle name="Normal 13 3 4 2 6" xfId="11023"/>
    <cellStyle name="Normal 13 3 4 3" xfId="1692"/>
    <cellStyle name="Normal 13 3 4 3 2" xfId="3625"/>
    <cellStyle name="Normal 13 3 4 3 2 2" xfId="5631"/>
    <cellStyle name="Normal 13 3 4 3 3" xfId="5632"/>
    <cellStyle name="Normal 13 3 4 3 3 2" xfId="13437"/>
    <cellStyle name="Normal 13 3 4 3 4" xfId="9575"/>
    <cellStyle name="Normal 13 3 4 3 4 2" xfId="15367"/>
    <cellStyle name="Normal 13 3 4 3 5" xfId="11505"/>
    <cellStyle name="Normal 13 3 4 4" xfId="2661"/>
    <cellStyle name="Normal 13 3 4 4 2" xfId="5633"/>
    <cellStyle name="Normal 13 3 4 5" xfId="5634"/>
    <cellStyle name="Normal 13 3 4 5 2" xfId="12473"/>
    <cellStyle name="Normal 13 3 4 6" xfId="8611"/>
    <cellStyle name="Normal 13 3 4 6 2" xfId="14403"/>
    <cellStyle name="Normal 13 3 4 7" xfId="10541"/>
    <cellStyle name="Normal 13 3 5" xfId="865"/>
    <cellStyle name="Normal 13 3 5 2" xfId="1853"/>
    <cellStyle name="Normal 13 3 5 2 2" xfId="3786"/>
    <cellStyle name="Normal 13 3 5 2 2 2" xfId="5635"/>
    <cellStyle name="Normal 13 3 5 2 3" xfId="5636"/>
    <cellStyle name="Normal 13 3 5 2 3 2" xfId="13598"/>
    <cellStyle name="Normal 13 3 5 2 4" xfId="9736"/>
    <cellStyle name="Normal 13 3 5 2 4 2" xfId="15528"/>
    <cellStyle name="Normal 13 3 5 2 5" xfId="11666"/>
    <cellStyle name="Normal 13 3 5 3" xfId="2822"/>
    <cellStyle name="Normal 13 3 5 3 2" xfId="5637"/>
    <cellStyle name="Normal 13 3 5 4" xfId="5638"/>
    <cellStyle name="Normal 13 3 5 4 2" xfId="12634"/>
    <cellStyle name="Normal 13 3 5 5" xfId="8772"/>
    <cellStyle name="Normal 13 3 5 5 2" xfId="14564"/>
    <cellStyle name="Normal 13 3 5 6" xfId="10702"/>
    <cellStyle name="Normal 13 3 6" xfId="1371"/>
    <cellStyle name="Normal 13 3 6 2" xfId="3304"/>
    <cellStyle name="Normal 13 3 6 2 2" xfId="5639"/>
    <cellStyle name="Normal 13 3 6 3" xfId="5640"/>
    <cellStyle name="Normal 13 3 6 3 2" xfId="13116"/>
    <cellStyle name="Normal 13 3 6 4" xfId="9254"/>
    <cellStyle name="Normal 13 3 6 4 2" xfId="15046"/>
    <cellStyle name="Normal 13 3 6 5" xfId="11184"/>
    <cellStyle name="Normal 13 3 7" xfId="2340"/>
    <cellStyle name="Normal 13 3 7 2" xfId="5641"/>
    <cellStyle name="Normal 13 3 8" xfId="5642"/>
    <cellStyle name="Normal 13 3 8 2" xfId="12152"/>
    <cellStyle name="Normal 13 3 9" xfId="8290"/>
    <cellStyle name="Normal 13 3 9 2" xfId="14082"/>
    <cellStyle name="Normal 13 4" xfId="357"/>
    <cellStyle name="Normal 13 4 2" xfId="517"/>
    <cellStyle name="Normal 13 4 2 2" xfId="1065"/>
    <cellStyle name="Normal 13 4 2 2 2" xfId="2053"/>
    <cellStyle name="Normal 13 4 2 2 2 2" xfId="3986"/>
    <cellStyle name="Normal 13 4 2 2 2 2 2" xfId="5643"/>
    <cellStyle name="Normal 13 4 2 2 2 3" xfId="5644"/>
    <cellStyle name="Normal 13 4 2 2 2 3 2" xfId="13798"/>
    <cellStyle name="Normal 13 4 2 2 2 4" xfId="9936"/>
    <cellStyle name="Normal 13 4 2 2 2 4 2" xfId="15728"/>
    <cellStyle name="Normal 13 4 2 2 2 5" xfId="11866"/>
    <cellStyle name="Normal 13 4 2 2 3" xfId="3022"/>
    <cellStyle name="Normal 13 4 2 2 3 2" xfId="5645"/>
    <cellStyle name="Normal 13 4 2 2 4" xfId="5646"/>
    <cellStyle name="Normal 13 4 2 2 4 2" xfId="12834"/>
    <cellStyle name="Normal 13 4 2 2 5" xfId="8972"/>
    <cellStyle name="Normal 13 4 2 2 5 2" xfId="14764"/>
    <cellStyle name="Normal 13 4 2 2 6" xfId="10902"/>
    <cellStyle name="Normal 13 4 2 3" xfId="1571"/>
    <cellStyle name="Normal 13 4 2 3 2" xfId="3504"/>
    <cellStyle name="Normal 13 4 2 3 2 2" xfId="5647"/>
    <cellStyle name="Normal 13 4 2 3 3" xfId="5648"/>
    <cellStyle name="Normal 13 4 2 3 3 2" xfId="13316"/>
    <cellStyle name="Normal 13 4 2 3 4" xfId="9454"/>
    <cellStyle name="Normal 13 4 2 3 4 2" xfId="15246"/>
    <cellStyle name="Normal 13 4 2 3 5" xfId="11384"/>
    <cellStyle name="Normal 13 4 2 4" xfId="2540"/>
    <cellStyle name="Normal 13 4 2 4 2" xfId="5649"/>
    <cellStyle name="Normal 13 4 2 5" xfId="5650"/>
    <cellStyle name="Normal 13 4 2 5 2" xfId="12352"/>
    <cellStyle name="Normal 13 4 2 6" xfId="8490"/>
    <cellStyle name="Normal 13 4 2 6 2" xfId="14282"/>
    <cellStyle name="Normal 13 4 2 7" xfId="10420"/>
    <cellStyle name="Normal 13 4 3" xfId="679"/>
    <cellStyle name="Normal 13 4 3 2" xfId="1226"/>
    <cellStyle name="Normal 13 4 3 2 2" xfId="2213"/>
    <cellStyle name="Normal 13 4 3 2 2 2" xfId="4146"/>
    <cellStyle name="Normal 13 4 3 2 2 2 2" xfId="5651"/>
    <cellStyle name="Normal 13 4 3 2 2 3" xfId="5652"/>
    <cellStyle name="Normal 13 4 3 2 2 3 2" xfId="13958"/>
    <cellStyle name="Normal 13 4 3 2 2 4" xfId="10096"/>
    <cellStyle name="Normal 13 4 3 2 2 4 2" xfId="15888"/>
    <cellStyle name="Normal 13 4 3 2 2 5" xfId="12026"/>
    <cellStyle name="Normal 13 4 3 2 3" xfId="3183"/>
    <cellStyle name="Normal 13 4 3 2 3 2" xfId="5653"/>
    <cellStyle name="Normal 13 4 3 2 4" xfId="5654"/>
    <cellStyle name="Normal 13 4 3 2 4 2" xfId="12995"/>
    <cellStyle name="Normal 13 4 3 2 5" xfId="9133"/>
    <cellStyle name="Normal 13 4 3 2 5 2" xfId="14925"/>
    <cellStyle name="Normal 13 4 3 2 6" xfId="11063"/>
    <cellStyle name="Normal 13 4 3 3" xfId="1732"/>
    <cellStyle name="Normal 13 4 3 3 2" xfId="3665"/>
    <cellStyle name="Normal 13 4 3 3 2 2" xfId="5655"/>
    <cellStyle name="Normal 13 4 3 3 3" xfId="5656"/>
    <cellStyle name="Normal 13 4 3 3 3 2" xfId="13477"/>
    <cellStyle name="Normal 13 4 3 3 4" xfId="9615"/>
    <cellStyle name="Normal 13 4 3 3 4 2" xfId="15407"/>
    <cellStyle name="Normal 13 4 3 3 5" xfId="11545"/>
    <cellStyle name="Normal 13 4 3 4" xfId="2701"/>
    <cellStyle name="Normal 13 4 3 4 2" xfId="5657"/>
    <cellStyle name="Normal 13 4 3 5" xfId="5658"/>
    <cellStyle name="Normal 13 4 3 5 2" xfId="12513"/>
    <cellStyle name="Normal 13 4 3 6" xfId="8651"/>
    <cellStyle name="Normal 13 4 3 6 2" xfId="14443"/>
    <cellStyle name="Normal 13 4 3 7" xfId="10581"/>
    <cellStyle name="Normal 13 4 4" xfId="905"/>
    <cellStyle name="Normal 13 4 4 2" xfId="1893"/>
    <cellStyle name="Normal 13 4 4 2 2" xfId="3826"/>
    <cellStyle name="Normal 13 4 4 2 2 2" xfId="5659"/>
    <cellStyle name="Normal 13 4 4 2 3" xfId="5660"/>
    <cellStyle name="Normal 13 4 4 2 3 2" xfId="13638"/>
    <cellStyle name="Normal 13 4 4 2 4" xfId="9776"/>
    <cellStyle name="Normal 13 4 4 2 4 2" xfId="15568"/>
    <cellStyle name="Normal 13 4 4 2 5" xfId="11706"/>
    <cellStyle name="Normal 13 4 4 3" xfId="2862"/>
    <cellStyle name="Normal 13 4 4 3 2" xfId="5661"/>
    <cellStyle name="Normal 13 4 4 4" xfId="5662"/>
    <cellStyle name="Normal 13 4 4 4 2" xfId="12674"/>
    <cellStyle name="Normal 13 4 4 5" xfId="8812"/>
    <cellStyle name="Normal 13 4 4 5 2" xfId="14604"/>
    <cellStyle name="Normal 13 4 4 6" xfId="10742"/>
    <cellStyle name="Normal 13 4 5" xfId="1411"/>
    <cellStyle name="Normal 13 4 5 2" xfId="3344"/>
    <cellStyle name="Normal 13 4 5 2 2" xfId="5663"/>
    <cellStyle name="Normal 13 4 5 3" xfId="5664"/>
    <cellStyle name="Normal 13 4 5 3 2" xfId="13156"/>
    <cellStyle name="Normal 13 4 5 4" xfId="9294"/>
    <cellStyle name="Normal 13 4 5 4 2" xfId="15086"/>
    <cellStyle name="Normal 13 4 5 5" xfId="11224"/>
    <cellStyle name="Normal 13 4 6" xfId="2380"/>
    <cellStyle name="Normal 13 4 6 2" xfId="5665"/>
    <cellStyle name="Normal 13 4 7" xfId="5666"/>
    <cellStyle name="Normal 13 4 7 2" xfId="12192"/>
    <cellStyle name="Normal 13 4 8" xfId="8330"/>
    <cellStyle name="Normal 13 4 8 2" xfId="14122"/>
    <cellStyle name="Normal 13 4 9" xfId="10260"/>
    <cellStyle name="Normal 13 5" xfId="437"/>
    <cellStyle name="Normal 13 5 2" xfId="985"/>
    <cellStyle name="Normal 13 5 2 2" xfId="1973"/>
    <cellStyle name="Normal 13 5 2 2 2" xfId="3906"/>
    <cellStyle name="Normal 13 5 2 2 2 2" xfId="5667"/>
    <cellStyle name="Normal 13 5 2 2 3" xfId="5668"/>
    <cellStyle name="Normal 13 5 2 2 3 2" xfId="13718"/>
    <cellStyle name="Normal 13 5 2 2 4" xfId="9856"/>
    <cellStyle name="Normal 13 5 2 2 4 2" xfId="15648"/>
    <cellStyle name="Normal 13 5 2 2 5" xfId="11786"/>
    <cellStyle name="Normal 13 5 2 3" xfId="2942"/>
    <cellStyle name="Normal 13 5 2 3 2" xfId="5669"/>
    <cellStyle name="Normal 13 5 2 4" xfId="5670"/>
    <cellStyle name="Normal 13 5 2 4 2" xfId="12754"/>
    <cellStyle name="Normal 13 5 2 5" xfId="8892"/>
    <cellStyle name="Normal 13 5 2 5 2" xfId="14684"/>
    <cellStyle name="Normal 13 5 2 6" xfId="10822"/>
    <cellStyle name="Normal 13 5 3" xfId="1491"/>
    <cellStyle name="Normal 13 5 3 2" xfId="3424"/>
    <cellStyle name="Normal 13 5 3 2 2" xfId="5671"/>
    <cellStyle name="Normal 13 5 3 3" xfId="5672"/>
    <cellStyle name="Normal 13 5 3 3 2" xfId="13236"/>
    <cellStyle name="Normal 13 5 3 4" xfId="9374"/>
    <cellStyle name="Normal 13 5 3 4 2" xfId="15166"/>
    <cellStyle name="Normal 13 5 3 5" xfId="11304"/>
    <cellStyle name="Normal 13 5 4" xfId="2460"/>
    <cellStyle name="Normal 13 5 4 2" xfId="5673"/>
    <cellStyle name="Normal 13 5 5" xfId="5674"/>
    <cellStyle name="Normal 13 5 5 2" xfId="12272"/>
    <cellStyle name="Normal 13 5 6" xfId="8410"/>
    <cellStyle name="Normal 13 5 6 2" xfId="14202"/>
    <cellStyle name="Normal 13 5 7" xfId="10340"/>
    <cellStyle name="Normal 13 6" xfId="599"/>
    <cellStyle name="Normal 13 6 2" xfId="1146"/>
    <cellStyle name="Normal 13 6 2 2" xfId="2133"/>
    <cellStyle name="Normal 13 6 2 2 2" xfId="4066"/>
    <cellStyle name="Normal 13 6 2 2 2 2" xfId="5675"/>
    <cellStyle name="Normal 13 6 2 2 3" xfId="5676"/>
    <cellStyle name="Normal 13 6 2 2 3 2" xfId="13878"/>
    <cellStyle name="Normal 13 6 2 2 4" xfId="10016"/>
    <cellStyle name="Normal 13 6 2 2 4 2" xfId="15808"/>
    <cellStyle name="Normal 13 6 2 2 5" xfId="11946"/>
    <cellStyle name="Normal 13 6 2 3" xfId="3103"/>
    <cellStyle name="Normal 13 6 2 3 2" xfId="5677"/>
    <cellStyle name="Normal 13 6 2 4" xfId="5678"/>
    <cellStyle name="Normal 13 6 2 4 2" xfId="12915"/>
    <cellStyle name="Normal 13 6 2 5" xfId="9053"/>
    <cellStyle name="Normal 13 6 2 5 2" xfId="14845"/>
    <cellStyle name="Normal 13 6 2 6" xfId="10983"/>
    <cellStyle name="Normal 13 6 3" xfId="1652"/>
    <cellStyle name="Normal 13 6 3 2" xfId="3585"/>
    <cellStyle name="Normal 13 6 3 2 2" xfId="5679"/>
    <cellStyle name="Normal 13 6 3 3" xfId="5680"/>
    <cellStyle name="Normal 13 6 3 3 2" xfId="13397"/>
    <cellStyle name="Normal 13 6 3 4" xfId="9535"/>
    <cellStyle name="Normal 13 6 3 4 2" xfId="15327"/>
    <cellStyle name="Normal 13 6 3 5" xfId="11465"/>
    <cellStyle name="Normal 13 6 4" xfId="2621"/>
    <cellStyle name="Normal 13 6 4 2" xfId="5681"/>
    <cellStyle name="Normal 13 6 5" xfId="5682"/>
    <cellStyle name="Normal 13 6 5 2" xfId="12433"/>
    <cellStyle name="Normal 13 6 6" xfId="8571"/>
    <cellStyle name="Normal 13 6 6 2" xfId="14363"/>
    <cellStyle name="Normal 13 6 7" xfId="10501"/>
    <cellStyle name="Normal 13 7" xfId="811"/>
    <cellStyle name="Normal 13 7 2" xfId="1813"/>
    <cellStyle name="Normal 13 7 2 2" xfId="3746"/>
    <cellStyle name="Normal 13 7 2 2 2" xfId="5683"/>
    <cellStyle name="Normal 13 7 2 3" xfId="5684"/>
    <cellStyle name="Normal 13 7 2 3 2" xfId="13558"/>
    <cellStyle name="Normal 13 7 2 4" xfId="9696"/>
    <cellStyle name="Normal 13 7 2 4 2" xfId="15488"/>
    <cellStyle name="Normal 13 7 2 5" xfId="11626"/>
    <cellStyle name="Normal 13 7 3" xfId="2782"/>
    <cellStyle name="Normal 13 7 3 2" xfId="5685"/>
    <cellStyle name="Normal 13 7 4" xfId="5686"/>
    <cellStyle name="Normal 13 7 4 2" xfId="12594"/>
    <cellStyle name="Normal 13 7 5" xfId="8732"/>
    <cellStyle name="Normal 13 7 5 2" xfId="14524"/>
    <cellStyle name="Normal 13 7 6" xfId="10662"/>
    <cellStyle name="Normal 13 8" xfId="1331"/>
    <cellStyle name="Normal 13 8 2" xfId="3264"/>
    <cellStyle name="Normal 13 8 2 2" xfId="5687"/>
    <cellStyle name="Normal 13 8 3" xfId="5688"/>
    <cellStyle name="Normal 13 8 3 2" xfId="13076"/>
    <cellStyle name="Normal 13 8 4" xfId="9214"/>
    <cellStyle name="Normal 13 8 4 2" xfId="15006"/>
    <cellStyle name="Normal 13 8 5" xfId="11144"/>
    <cellStyle name="Normal 13 9" xfId="2300"/>
    <cellStyle name="Normal 13 9 2" xfId="5689"/>
    <cellStyle name="Normal 14" xfId="178"/>
    <cellStyle name="Normal 15" xfId="242"/>
    <cellStyle name="Normal 15 10" xfId="8260"/>
    <cellStyle name="Normal 15 10 2" xfId="14052"/>
    <cellStyle name="Normal 15 11" xfId="10190"/>
    <cellStyle name="Normal 15 2" xfId="327"/>
    <cellStyle name="Normal 15 2 10" xfId="10230"/>
    <cellStyle name="Normal 15 2 2" xfId="407"/>
    <cellStyle name="Normal 15 2 2 2" xfId="567"/>
    <cellStyle name="Normal 15 2 2 2 2" xfId="1115"/>
    <cellStyle name="Normal 15 2 2 2 2 2" xfId="2103"/>
    <cellStyle name="Normal 15 2 2 2 2 2 2" xfId="4036"/>
    <cellStyle name="Normal 15 2 2 2 2 2 2 2" xfId="5690"/>
    <cellStyle name="Normal 15 2 2 2 2 2 3" xfId="5691"/>
    <cellStyle name="Normal 15 2 2 2 2 2 3 2" xfId="13848"/>
    <cellStyle name="Normal 15 2 2 2 2 2 4" xfId="9986"/>
    <cellStyle name="Normal 15 2 2 2 2 2 4 2" xfId="15778"/>
    <cellStyle name="Normal 15 2 2 2 2 2 5" xfId="11916"/>
    <cellStyle name="Normal 15 2 2 2 2 3" xfId="3072"/>
    <cellStyle name="Normal 15 2 2 2 2 3 2" xfId="5692"/>
    <cellStyle name="Normal 15 2 2 2 2 4" xfId="5693"/>
    <cellStyle name="Normal 15 2 2 2 2 4 2" xfId="12884"/>
    <cellStyle name="Normal 15 2 2 2 2 5" xfId="9022"/>
    <cellStyle name="Normal 15 2 2 2 2 5 2" xfId="14814"/>
    <cellStyle name="Normal 15 2 2 2 2 6" xfId="10952"/>
    <cellStyle name="Normal 15 2 2 2 3" xfId="1621"/>
    <cellStyle name="Normal 15 2 2 2 3 2" xfId="3554"/>
    <cellStyle name="Normal 15 2 2 2 3 2 2" xfId="5694"/>
    <cellStyle name="Normal 15 2 2 2 3 3" xfId="5695"/>
    <cellStyle name="Normal 15 2 2 2 3 3 2" xfId="13366"/>
    <cellStyle name="Normal 15 2 2 2 3 4" xfId="9504"/>
    <cellStyle name="Normal 15 2 2 2 3 4 2" xfId="15296"/>
    <cellStyle name="Normal 15 2 2 2 3 5" xfId="11434"/>
    <cellStyle name="Normal 15 2 2 2 4" xfId="2590"/>
    <cellStyle name="Normal 15 2 2 2 4 2" xfId="5696"/>
    <cellStyle name="Normal 15 2 2 2 5" xfId="5697"/>
    <cellStyle name="Normal 15 2 2 2 5 2" xfId="12402"/>
    <cellStyle name="Normal 15 2 2 2 6" xfId="8540"/>
    <cellStyle name="Normal 15 2 2 2 6 2" xfId="14332"/>
    <cellStyle name="Normal 15 2 2 2 7" xfId="10470"/>
    <cellStyle name="Normal 15 2 2 3" xfId="729"/>
    <cellStyle name="Normal 15 2 2 3 2" xfId="1276"/>
    <cellStyle name="Normal 15 2 2 3 2 2" xfId="2263"/>
    <cellStyle name="Normal 15 2 2 3 2 2 2" xfId="4196"/>
    <cellStyle name="Normal 15 2 2 3 2 2 2 2" xfId="5698"/>
    <cellStyle name="Normal 15 2 2 3 2 2 3" xfId="5699"/>
    <cellStyle name="Normal 15 2 2 3 2 2 3 2" xfId="14008"/>
    <cellStyle name="Normal 15 2 2 3 2 2 4" xfId="10146"/>
    <cellStyle name="Normal 15 2 2 3 2 2 4 2" xfId="15938"/>
    <cellStyle name="Normal 15 2 2 3 2 2 5" xfId="12076"/>
    <cellStyle name="Normal 15 2 2 3 2 3" xfId="3233"/>
    <cellStyle name="Normal 15 2 2 3 2 3 2" xfId="5700"/>
    <cellStyle name="Normal 15 2 2 3 2 4" xfId="5701"/>
    <cellStyle name="Normal 15 2 2 3 2 4 2" xfId="13045"/>
    <cellStyle name="Normal 15 2 2 3 2 5" xfId="9183"/>
    <cellStyle name="Normal 15 2 2 3 2 5 2" xfId="14975"/>
    <cellStyle name="Normal 15 2 2 3 2 6" xfId="11113"/>
    <cellStyle name="Normal 15 2 2 3 3" xfId="1782"/>
    <cellStyle name="Normal 15 2 2 3 3 2" xfId="3715"/>
    <cellStyle name="Normal 15 2 2 3 3 2 2" xfId="5702"/>
    <cellStyle name="Normal 15 2 2 3 3 3" xfId="5703"/>
    <cellStyle name="Normal 15 2 2 3 3 3 2" xfId="13527"/>
    <cellStyle name="Normal 15 2 2 3 3 4" xfId="9665"/>
    <cellStyle name="Normal 15 2 2 3 3 4 2" xfId="15457"/>
    <cellStyle name="Normal 15 2 2 3 3 5" xfId="11595"/>
    <cellStyle name="Normal 15 2 2 3 4" xfId="2751"/>
    <cellStyle name="Normal 15 2 2 3 4 2" xfId="5704"/>
    <cellStyle name="Normal 15 2 2 3 5" xfId="5705"/>
    <cellStyle name="Normal 15 2 2 3 5 2" xfId="12563"/>
    <cellStyle name="Normal 15 2 2 3 6" xfId="8701"/>
    <cellStyle name="Normal 15 2 2 3 6 2" xfId="14493"/>
    <cellStyle name="Normal 15 2 2 3 7" xfId="10631"/>
    <cellStyle name="Normal 15 2 2 4" xfId="955"/>
    <cellStyle name="Normal 15 2 2 4 2" xfId="1943"/>
    <cellStyle name="Normal 15 2 2 4 2 2" xfId="3876"/>
    <cellStyle name="Normal 15 2 2 4 2 2 2" xfId="5706"/>
    <cellStyle name="Normal 15 2 2 4 2 3" xfId="5707"/>
    <cellStyle name="Normal 15 2 2 4 2 3 2" xfId="13688"/>
    <cellStyle name="Normal 15 2 2 4 2 4" xfId="9826"/>
    <cellStyle name="Normal 15 2 2 4 2 4 2" xfId="15618"/>
    <cellStyle name="Normal 15 2 2 4 2 5" xfId="11756"/>
    <cellStyle name="Normal 15 2 2 4 3" xfId="2912"/>
    <cellStyle name="Normal 15 2 2 4 3 2" xfId="5708"/>
    <cellStyle name="Normal 15 2 2 4 4" xfId="5709"/>
    <cellStyle name="Normal 15 2 2 4 4 2" xfId="12724"/>
    <cellStyle name="Normal 15 2 2 4 5" xfId="8862"/>
    <cellStyle name="Normal 15 2 2 4 5 2" xfId="14654"/>
    <cellStyle name="Normal 15 2 2 4 6" xfId="10792"/>
    <cellStyle name="Normal 15 2 2 5" xfId="1461"/>
    <cellStyle name="Normal 15 2 2 5 2" xfId="3394"/>
    <cellStyle name="Normal 15 2 2 5 2 2" xfId="5710"/>
    <cellStyle name="Normal 15 2 2 5 3" xfId="5711"/>
    <cellStyle name="Normal 15 2 2 5 3 2" xfId="13206"/>
    <cellStyle name="Normal 15 2 2 5 4" xfId="9344"/>
    <cellStyle name="Normal 15 2 2 5 4 2" xfId="15136"/>
    <cellStyle name="Normal 15 2 2 5 5" xfId="11274"/>
    <cellStyle name="Normal 15 2 2 6" xfId="2430"/>
    <cellStyle name="Normal 15 2 2 6 2" xfId="5712"/>
    <cellStyle name="Normal 15 2 2 7" xfId="5713"/>
    <cellStyle name="Normal 15 2 2 7 2" xfId="12242"/>
    <cellStyle name="Normal 15 2 2 8" xfId="8380"/>
    <cellStyle name="Normal 15 2 2 8 2" xfId="14172"/>
    <cellStyle name="Normal 15 2 2 9" xfId="10310"/>
    <cellStyle name="Normal 15 2 3" xfId="487"/>
    <cellStyle name="Normal 15 2 3 2" xfId="1035"/>
    <cellStyle name="Normal 15 2 3 2 2" xfId="2023"/>
    <cellStyle name="Normal 15 2 3 2 2 2" xfId="3956"/>
    <cellStyle name="Normal 15 2 3 2 2 2 2" xfId="5714"/>
    <cellStyle name="Normal 15 2 3 2 2 3" xfId="5715"/>
    <cellStyle name="Normal 15 2 3 2 2 3 2" xfId="13768"/>
    <cellStyle name="Normal 15 2 3 2 2 4" xfId="9906"/>
    <cellStyle name="Normal 15 2 3 2 2 4 2" xfId="15698"/>
    <cellStyle name="Normal 15 2 3 2 2 5" xfId="11836"/>
    <cellStyle name="Normal 15 2 3 2 3" xfId="2992"/>
    <cellStyle name="Normal 15 2 3 2 3 2" xfId="5716"/>
    <cellStyle name="Normal 15 2 3 2 4" xfId="5717"/>
    <cellStyle name="Normal 15 2 3 2 4 2" xfId="12804"/>
    <cellStyle name="Normal 15 2 3 2 5" xfId="8942"/>
    <cellStyle name="Normal 15 2 3 2 5 2" xfId="14734"/>
    <cellStyle name="Normal 15 2 3 2 6" xfId="10872"/>
    <cellStyle name="Normal 15 2 3 3" xfId="1541"/>
    <cellStyle name="Normal 15 2 3 3 2" xfId="3474"/>
    <cellStyle name="Normal 15 2 3 3 2 2" xfId="5718"/>
    <cellStyle name="Normal 15 2 3 3 3" xfId="5719"/>
    <cellStyle name="Normal 15 2 3 3 3 2" xfId="13286"/>
    <cellStyle name="Normal 15 2 3 3 4" xfId="9424"/>
    <cellStyle name="Normal 15 2 3 3 4 2" xfId="15216"/>
    <cellStyle name="Normal 15 2 3 3 5" xfId="11354"/>
    <cellStyle name="Normal 15 2 3 4" xfId="2510"/>
    <cellStyle name="Normal 15 2 3 4 2" xfId="5720"/>
    <cellStyle name="Normal 15 2 3 5" xfId="5721"/>
    <cellStyle name="Normal 15 2 3 5 2" xfId="12322"/>
    <cellStyle name="Normal 15 2 3 6" xfId="8460"/>
    <cellStyle name="Normal 15 2 3 6 2" xfId="14252"/>
    <cellStyle name="Normal 15 2 3 7" xfId="10390"/>
    <cellStyle name="Normal 15 2 4" xfId="649"/>
    <cellStyle name="Normal 15 2 4 2" xfId="1196"/>
    <cellStyle name="Normal 15 2 4 2 2" xfId="2183"/>
    <cellStyle name="Normal 15 2 4 2 2 2" xfId="4116"/>
    <cellStyle name="Normal 15 2 4 2 2 2 2" xfId="5722"/>
    <cellStyle name="Normal 15 2 4 2 2 3" xfId="5723"/>
    <cellStyle name="Normal 15 2 4 2 2 3 2" xfId="13928"/>
    <cellStyle name="Normal 15 2 4 2 2 4" xfId="10066"/>
    <cellStyle name="Normal 15 2 4 2 2 4 2" xfId="15858"/>
    <cellStyle name="Normal 15 2 4 2 2 5" xfId="11996"/>
    <cellStyle name="Normal 15 2 4 2 3" xfId="3153"/>
    <cellStyle name="Normal 15 2 4 2 3 2" xfId="5724"/>
    <cellStyle name="Normal 15 2 4 2 4" xfId="5725"/>
    <cellStyle name="Normal 15 2 4 2 4 2" xfId="12965"/>
    <cellStyle name="Normal 15 2 4 2 5" xfId="9103"/>
    <cellStyle name="Normal 15 2 4 2 5 2" xfId="14895"/>
    <cellStyle name="Normal 15 2 4 2 6" xfId="11033"/>
    <cellStyle name="Normal 15 2 4 3" xfId="1702"/>
    <cellStyle name="Normal 15 2 4 3 2" xfId="3635"/>
    <cellStyle name="Normal 15 2 4 3 2 2" xfId="5726"/>
    <cellStyle name="Normal 15 2 4 3 3" xfId="5727"/>
    <cellStyle name="Normal 15 2 4 3 3 2" xfId="13447"/>
    <cellStyle name="Normal 15 2 4 3 4" xfId="9585"/>
    <cellStyle name="Normal 15 2 4 3 4 2" xfId="15377"/>
    <cellStyle name="Normal 15 2 4 3 5" xfId="11515"/>
    <cellStyle name="Normal 15 2 4 4" xfId="2671"/>
    <cellStyle name="Normal 15 2 4 4 2" xfId="5728"/>
    <cellStyle name="Normal 15 2 4 5" xfId="5729"/>
    <cellStyle name="Normal 15 2 4 5 2" xfId="12483"/>
    <cellStyle name="Normal 15 2 4 6" xfId="8621"/>
    <cellStyle name="Normal 15 2 4 6 2" xfId="14413"/>
    <cellStyle name="Normal 15 2 4 7" xfId="10551"/>
    <cellStyle name="Normal 15 2 5" xfId="875"/>
    <cellStyle name="Normal 15 2 5 2" xfId="1863"/>
    <cellStyle name="Normal 15 2 5 2 2" xfId="3796"/>
    <cellStyle name="Normal 15 2 5 2 2 2" xfId="5730"/>
    <cellStyle name="Normal 15 2 5 2 3" xfId="5731"/>
    <cellStyle name="Normal 15 2 5 2 3 2" xfId="13608"/>
    <cellStyle name="Normal 15 2 5 2 4" xfId="9746"/>
    <cellStyle name="Normal 15 2 5 2 4 2" xfId="15538"/>
    <cellStyle name="Normal 15 2 5 2 5" xfId="11676"/>
    <cellStyle name="Normal 15 2 5 3" xfId="2832"/>
    <cellStyle name="Normal 15 2 5 3 2" xfId="5732"/>
    <cellStyle name="Normal 15 2 5 4" xfId="5733"/>
    <cellStyle name="Normal 15 2 5 4 2" xfId="12644"/>
    <cellStyle name="Normal 15 2 5 5" xfId="8782"/>
    <cellStyle name="Normal 15 2 5 5 2" xfId="14574"/>
    <cellStyle name="Normal 15 2 5 6" xfId="10712"/>
    <cellStyle name="Normal 15 2 6" xfId="1381"/>
    <cellStyle name="Normal 15 2 6 2" xfId="3314"/>
    <cellStyle name="Normal 15 2 6 2 2" xfId="5734"/>
    <cellStyle name="Normal 15 2 6 3" xfId="5735"/>
    <cellStyle name="Normal 15 2 6 3 2" xfId="13126"/>
    <cellStyle name="Normal 15 2 6 4" xfId="9264"/>
    <cellStyle name="Normal 15 2 6 4 2" xfId="15056"/>
    <cellStyle name="Normal 15 2 6 5" xfId="11194"/>
    <cellStyle name="Normal 15 2 7" xfId="2350"/>
    <cellStyle name="Normal 15 2 7 2" xfId="5736"/>
    <cellStyle name="Normal 15 2 8" xfId="5737"/>
    <cellStyle name="Normal 15 2 8 2" xfId="12162"/>
    <cellStyle name="Normal 15 2 9" xfId="8300"/>
    <cellStyle name="Normal 15 2 9 2" xfId="14092"/>
    <cellStyle name="Normal 15 3" xfId="367"/>
    <cellStyle name="Normal 15 3 2" xfId="527"/>
    <cellStyle name="Normal 15 3 2 2" xfId="1075"/>
    <cellStyle name="Normal 15 3 2 2 2" xfId="2063"/>
    <cellStyle name="Normal 15 3 2 2 2 2" xfId="3996"/>
    <cellStyle name="Normal 15 3 2 2 2 2 2" xfId="5738"/>
    <cellStyle name="Normal 15 3 2 2 2 3" xfId="5739"/>
    <cellStyle name="Normal 15 3 2 2 2 3 2" xfId="13808"/>
    <cellStyle name="Normal 15 3 2 2 2 4" xfId="9946"/>
    <cellStyle name="Normal 15 3 2 2 2 4 2" xfId="15738"/>
    <cellStyle name="Normal 15 3 2 2 2 5" xfId="11876"/>
    <cellStyle name="Normal 15 3 2 2 3" xfId="3032"/>
    <cellStyle name="Normal 15 3 2 2 3 2" xfId="5740"/>
    <cellStyle name="Normal 15 3 2 2 4" xfId="5741"/>
    <cellStyle name="Normal 15 3 2 2 4 2" xfId="12844"/>
    <cellStyle name="Normal 15 3 2 2 5" xfId="8982"/>
    <cellStyle name="Normal 15 3 2 2 5 2" xfId="14774"/>
    <cellStyle name="Normal 15 3 2 2 6" xfId="10912"/>
    <cellStyle name="Normal 15 3 2 3" xfId="1581"/>
    <cellStyle name="Normal 15 3 2 3 2" xfId="3514"/>
    <cellStyle name="Normal 15 3 2 3 2 2" xfId="5742"/>
    <cellStyle name="Normal 15 3 2 3 3" xfId="5743"/>
    <cellStyle name="Normal 15 3 2 3 3 2" xfId="13326"/>
    <cellStyle name="Normal 15 3 2 3 4" xfId="9464"/>
    <cellStyle name="Normal 15 3 2 3 4 2" xfId="15256"/>
    <cellStyle name="Normal 15 3 2 3 5" xfId="11394"/>
    <cellStyle name="Normal 15 3 2 4" xfId="2550"/>
    <cellStyle name="Normal 15 3 2 4 2" xfId="5744"/>
    <cellStyle name="Normal 15 3 2 5" xfId="5745"/>
    <cellStyle name="Normal 15 3 2 5 2" xfId="12362"/>
    <cellStyle name="Normal 15 3 2 6" xfId="8500"/>
    <cellStyle name="Normal 15 3 2 6 2" xfId="14292"/>
    <cellStyle name="Normal 15 3 2 7" xfId="10430"/>
    <cellStyle name="Normal 15 3 3" xfId="689"/>
    <cellStyle name="Normal 15 3 3 2" xfId="1236"/>
    <cellStyle name="Normal 15 3 3 2 2" xfId="2223"/>
    <cellStyle name="Normal 15 3 3 2 2 2" xfId="4156"/>
    <cellStyle name="Normal 15 3 3 2 2 2 2" xfId="5746"/>
    <cellStyle name="Normal 15 3 3 2 2 3" xfId="5747"/>
    <cellStyle name="Normal 15 3 3 2 2 3 2" xfId="13968"/>
    <cellStyle name="Normal 15 3 3 2 2 4" xfId="10106"/>
    <cellStyle name="Normal 15 3 3 2 2 4 2" xfId="15898"/>
    <cellStyle name="Normal 15 3 3 2 2 5" xfId="12036"/>
    <cellStyle name="Normal 15 3 3 2 3" xfId="3193"/>
    <cellStyle name="Normal 15 3 3 2 3 2" xfId="5748"/>
    <cellStyle name="Normal 15 3 3 2 4" xfId="5749"/>
    <cellStyle name="Normal 15 3 3 2 4 2" xfId="13005"/>
    <cellStyle name="Normal 15 3 3 2 5" xfId="9143"/>
    <cellStyle name="Normal 15 3 3 2 5 2" xfId="14935"/>
    <cellStyle name="Normal 15 3 3 2 6" xfId="11073"/>
    <cellStyle name="Normal 15 3 3 3" xfId="1742"/>
    <cellStyle name="Normal 15 3 3 3 2" xfId="3675"/>
    <cellStyle name="Normal 15 3 3 3 2 2" xfId="5750"/>
    <cellStyle name="Normal 15 3 3 3 3" xfId="5751"/>
    <cellStyle name="Normal 15 3 3 3 3 2" xfId="13487"/>
    <cellStyle name="Normal 15 3 3 3 4" xfId="9625"/>
    <cellStyle name="Normal 15 3 3 3 4 2" xfId="15417"/>
    <cellStyle name="Normal 15 3 3 3 5" xfId="11555"/>
    <cellStyle name="Normal 15 3 3 4" xfId="2711"/>
    <cellStyle name="Normal 15 3 3 4 2" xfId="5752"/>
    <cellStyle name="Normal 15 3 3 5" xfId="5753"/>
    <cellStyle name="Normal 15 3 3 5 2" xfId="12523"/>
    <cellStyle name="Normal 15 3 3 6" xfId="8661"/>
    <cellStyle name="Normal 15 3 3 6 2" xfId="14453"/>
    <cellStyle name="Normal 15 3 3 7" xfId="10591"/>
    <cellStyle name="Normal 15 3 4" xfId="915"/>
    <cellStyle name="Normal 15 3 4 2" xfId="1903"/>
    <cellStyle name="Normal 15 3 4 2 2" xfId="3836"/>
    <cellStyle name="Normal 15 3 4 2 2 2" xfId="5754"/>
    <cellStyle name="Normal 15 3 4 2 3" xfId="5755"/>
    <cellStyle name="Normal 15 3 4 2 3 2" xfId="13648"/>
    <cellStyle name="Normal 15 3 4 2 4" xfId="9786"/>
    <cellStyle name="Normal 15 3 4 2 4 2" xfId="15578"/>
    <cellStyle name="Normal 15 3 4 2 5" xfId="11716"/>
    <cellStyle name="Normal 15 3 4 3" xfId="2872"/>
    <cellStyle name="Normal 15 3 4 3 2" xfId="5756"/>
    <cellStyle name="Normal 15 3 4 4" xfId="5757"/>
    <cellStyle name="Normal 15 3 4 4 2" xfId="12684"/>
    <cellStyle name="Normal 15 3 4 5" xfId="8822"/>
    <cellStyle name="Normal 15 3 4 5 2" xfId="14614"/>
    <cellStyle name="Normal 15 3 4 6" xfId="10752"/>
    <cellStyle name="Normal 15 3 5" xfId="1421"/>
    <cellStyle name="Normal 15 3 5 2" xfId="3354"/>
    <cellStyle name="Normal 15 3 5 2 2" xfId="5758"/>
    <cellStyle name="Normal 15 3 5 3" xfId="5759"/>
    <cellStyle name="Normal 15 3 5 3 2" xfId="13166"/>
    <cellStyle name="Normal 15 3 5 4" xfId="9304"/>
    <cellStyle name="Normal 15 3 5 4 2" xfId="15096"/>
    <cellStyle name="Normal 15 3 5 5" xfId="11234"/>
    <cellStyle name="Normal 15 3 6" xfId="2390"/>
    <cellStyle name="Normal 15 3 6 2" xfId="5760"/>
    <cellStyle name="Normal 15 3 7" xfId="5761"/>
    <cellStyle name="Normal 15 3 7 2" xfId="12202"/>
    <cellStyle name="Normal 15 3 8" xfId="8340"/>
    <cellStyle name="Normal 15 3 8 2" xfId="14132"/>
    <cellStyle name="Normal 15 3 9" xfId="10270"/>
    <cellStyle name="Normal 15 4" xfId="447"/>
    <cellStyle name="Normal 15 4 2" xfId="995"/>
    <cellStyle name="Normal 15 4 2 2" xfId="1983"/>
    <cellStyle name="Normal 15 4 2 2 2" xfId="3916"/>
    <cellStyle name="Normal 15 4 2 2 2 2" xfId="5762"/>
    <cellStyle name="Normal 15 4 2 2 3" xfId="5763"/>
    <cellStyle name="Normal 15 4 2 2 3 2" xfId="13728"/>
    <cellStyle name="Normal 15 4 2 2 4" xfId="9866"/>
    <cellStyle name="Normal 15 4 2 2 4 2" xfId="15658"/>
    <cellStyle name="Normal 15 4 2 2 5" xfId="11796"/>
    <cellStyle name="Normal 15 4 2 3" xfId="2952"/>
    <cellStyle name="Normal 15 4 2 3 2" xfId="5764"/>
    <cellStyle name="Normal 15 4 2 4" xfId="5765"/>
    <cellStyle name="Normal 15 4 2 4 2" xfId="12764"/>
    <cellStyle name="Normal 15 4 2 5" xfId="8902"/>
    <cellStyle name="Normal 15 4 2 5 2" xfId="14694"/>
    <cellStyle name="Normal 15 4 2 6" xfId="10832"/>
    <cellStyle name="Normal 15 4 3" xfId="1501"/>
    <cellStyle name="Normal 15 4 3 2" xfId="3434"/>
    <cellStyle name="Normal 15 4 3 2 2" xfId="5766"/>
    <cellStyle name="Normal 15 4 3 3" xfId="5767"/>
    <cellStyle name="Normal 15 4 3 3 2" xfId="13246"/>
    <cellStyle name="Normal 15 4 3 4" xfId="9384"/>
    <cellStyle name="Normal 15 4 3 4 2" xfId="15176"/>
    <cellStyle name="Normal 15 4 3 5" xfId="11314"/>
    <cellStyle name="Normal 15 4 4" xfId="2470"/>
    <cellStyle name="Normal 15 4 4 2" xfId="5768"/>
    <cellStyle name="Normal 15 4 5" xfId="5769"/>
    <cellStyle name="Normal 15 4 5 2" xfId="12282"/>
    <cellStyle name="Normal 15 4 6" xfId="8420"/>
    <cellStyle name="Normal 15 4 6 2" xfId="14212"/>
    <cellStyle name="Normal 15 4 7" xfId="10350"/>
    <cellStyle name="Normal 15 5" xfId="609"/>
    <cellStyle name="Normal 15 5 2" xfId="1156"/>
    <cellStyle name="Normal 15 5 2 2" xfId="2143"/>
    <cellStyle name="Normal 15 5 2 2 2" xfId="4076"/>
    <cellStyle name="Normal 15 5 2 2 2 2" xfId="5770"/>
    <cellStyle name="Normal 15 5 2 2 3" xfId="5771"/>
    <cellStyle name="Normal 15 5 2 2 3 2" xfId="13888"/>
    <cellStyle name="Normal 15 5 2 2 4" xfId="10026"/>
    <cellStyle name="Normal 15 5 2 2 4 2" xfId="15818"/>
    <cellStyle name="Normal 15 5 2 2 5" xfId="11956"/>
    <cellStyle name="Normal 15 5 2 3" xfId="3113"/>
    <cellStyle name="Normal 15 5 2 3 2" xfId="5772"/>
    <cellStyle name="Normal 15 5 2 4" xfId="5773"/>
    <cellStyle name="Normal 15 5 2 4 2" xfId="12925"/>
    <cellStyle name="Normal 15 5 2 5" xfId="9063"/>
    <cellStyle name="Normal 15 5 2 5 2" xfId="14855"/>
    <cellStyle name="Normal 15 5 2 6" xfId="10993"/>
    <cellStyle name="Normal 15 5 3" xfId="1662"/>
    <cellStyle name="Normal 15 5 3 2" xfId="3595"/>
    <cellStyle name="Normal 15 5 3 2 2" xfId="5774"/>
    <cellStyle name="Normal 15 5 3 3" xfId="5775"/>
    <cellStyle name="Normal 15 5 3 3 2" xfId="13407"/>
    <cellStyle name="Normal 15 5 3 4" xfId="9545"/>
    <cellStyle name="Normal 15 5 3 4 2" xfId="15337"/>
    <cellStyle name="Normal 15 5 3 5" xfId="11475"/>
    <cellStyle name="Normal 15 5 4" xfId="2631"/>
    <cellStyle name="Normal 15 5 4 2" xfId="5776"/>
    <cellStyle name="Normal 15 5 5" xfId="5777"/>
    <cellStyle name="Normal 15 5 5 2" xfId="12443"/>
    <cellStyle name="Normal 15 5 6" xfId="8581"/>
    <cellStyle name="Normal 15 5 6 2" xfId="14373"/>
    <cellStyle name="Normal 15 5 7" xfId="10511"/>
    <cellStyle name="Normal 15 6" xfId="827"/>
    <cellStyle name="Normal 15 6 2" xfId="1823"/>
    <cellStyle name="Normal 15 6 2 2" xfId="3756"/>
    <cellStyle name="Normal 15 6 2 2 2" xfId="5778"/>
    <cellStyle name="Normal 15 6 2 3" xfId="5779"/>
    <cellStyle name="Normal 15 6 2 3 2" xfId="13568"/>
    <cellStyle name="Normal 15 6 2 4" xfId="9706"/>
    <cellStyle name="Normal 15 6 2 4 2" xfId="15498"/>
    <cellStyle name="Normal 15 6 2 5" xfId="11636"/>
    <cellStyle name="Normal 15 6 3" xfId="2792"/>
    <cellStyle name="Normal 15 6 3 2" xfId="5780"/>
    <cellStyle name="Normal 15 6 4" xfId="5781"/>
    <cellStyle name="Normal 15 6 4 2" xfId="12604"/>
    <cellStyle name="Normal 15 6 5" xfId="8742"/>
    <cellStyle name="Normal 15 6 5 2" xfId="14534"/>
    <cellStyle name="Normal 15 6 6" xfId="10672"/>
    <cellStyle name="Normal 15 7" xfId="1341"/>
    <cellStyle name="Normal 15 7 2" xfId="3274"/>
    <cellStyle name="Normal 15 7 2 2" xfId="5782"/>
    <cellStyle name="Normal 15 7 3" xfId="5783"/>
    <cellStyle name="Normal 15 7 3 2" xfId="13086"/>
    <cellStyle name="Normal 15 7 4" xfId="9224"/>
    <cellStyle name="Normal 15 7 4 2" xfId="15016"/>
    <cellStyle name="Normal 15 7 5" xfId="11154"/>
    <cellStyle name="Normal 15 8" xfId="2310"/>
    <cellStyle name="Normal 15 8 2" xfId="5784"/>
    <cellStyle name="Normal 15 9" xfId="5785"/>
    <cellStyle name="Normal 15 9 2" xfId="12122"/>
    <cellStyle name="Normal 16" xfId="262"/>
    <cellStyle name="Normal 16 2" xfId="750"/>
    <cellStyle name="Normal 16 3" xfId="2287"/>
    <cellStyle name="Normal 16 3 2" xfId="4256"/>
    <cellStyle name="Normal 16 3 2 2" xfId="4264"/>
    <cellStyle name="Normal 17" xfId="263"/>
    <cellStyle name="Normal 17 10" xfId="10210"/>
    <cellStyle name="Normal 17 2" xfId="387"/>
    <cellStyle name="Normal 17 2 2" xfId="547"/>
    <cellStyle name="Normal 17 2 2 2" xfId="1095"/>
    <cellStyle name="Normal 17 2 2 2 2" xfId="2083"/>
    <cellStyle name="Normal 17 2 2 2 2 2" xfId="4016"/>
    <cellStyle name="Normal 17 2 2 2 2 2 2" xfId="5786"/>
    <cellStyle name="Normal 17 2 2 2 2 3" xfId="5787"/>
    <cellStyle name="Normal 17 2 2 2 2 3 2" xfId="13828"/>
    <cellStyle name="Normal 17 2 2 2 2 4" xfId="9966"/>
    <cellStyle name="Normal 17 2 2 2 2 4 2" xfId="15758"/>
    <cellStyle name="Normal 17 2 2 2 2 5" xfId="11896"/>
    <cellStyle name="Normal 17 2 2 2 3" xfId="3052"/>
    <cellStyle name="Normal 17 2 2 2 3 2" xfId="5788"/>
    <cellStyle name="Normal 17 2 2 2 4" xfId="5789"/>
    <cellStyle name="Normal 17 2 2 2 4 2" xfId="12864"/>
    <cellStyle name="Normal 17 2 2 2 5" xfId="9002"/>
    <cellStyle name="Normal 17 2 2 2 5 2" xfId="14794"/>
    <cellStyle name="Normal 17 2 2 2 6" xfId="10932"/>
    <cellStyle name="Normal 17 2 2 3" xfId="1601"/>
    <cellStyle name="Normal 17 2 2 3 2" xfId="3534"/>
    <cellStyle name="Normal 17 2 2 3 2 2" xfId="5790"/>
    <cellStyle name="Normal 17 2 2 3 3" xfId="5791"/>
    <cellStyle name="Normal 17 2 2 3 3 2" xfId="13346"/>
    <cellStyle name="Normal 17 2 2 3 4" xfId="9484"/>
    <cellStyle name="Normal 17 2 2 3 4 2" xfId="15276"/>
    <cellStyle name="Normal 17 2 2 3 5" xfId="11414"/>
    <cellStyle name="Normal 17 2 2 4" xfId="2570"/>
    <cellStyle name="Normal 17 2 2 4 2" xfId="5792"/>
    <cellStyle name="Normal 17 2 2 5" xfId="5793"/>
    <cellStyle name="Normal 17 2 2 5 2" xfId="12382"/>
    <cellStyle name="Normal 17 2 2 6" xfId="8520"/>
    <cellStyle name="Normal 17 2 2 6 2" xfId="14312"/>
    <cellStyle name="Normal 17 2 2 7" xfId="10450"/>
    <cellStyle name="Normal 17 2 3" xfId="709"/>
    <cellStyle name="Normal 17 2 3 2" xfId="1256"/>
    <cellStyle name="Normal 17 2 3 2 2" xfId="2243"/>
    <cellStyle name="Normal 17 2 3 2 2 2" xfId="4176"/>
    <cellStyle name="Normal 17 2 3 2 2 2 2" xfId="5794"/>
    <cellStyle name="Normal 17 2 3 2 2 3" xfId="5795"/>
    <cellStyle name="Normal 17 2 3 2 2 3 2" xfId="13988"/>
    <cellStyle name="Normal 17 2 3 2 2 4" xfId="10126"/>
    <cellStyle name="Normal 17 2 3 2 2 4 2" xfId="15918"/>
    <cellStyle name="Normal 17 2 3 2 2 5" xfId="12056"/>
    <cellStyle name="Normal 17 2 3 2 3" xfId="3213"/>
    <cellStyle name="Normal 17 2 3 2 3 2" xfId="5796"/>
    <cellStyle name="Normal 17 2 3 2 4" xfId="5797"/>
    <cellStyle name="Normal 17 2 3 2 4 2" xfId="13025"/>
    <cellStyle name="Normal 17 2 3 2 5" xfId="9163"/>
    <cellStyle name="Normal 17 2 3 2 5 2" xfId="14955"/>
    <cellStyle name="Normal 17 2 3 2 6" xfId="11093"/>
    <cellStyle name="Normal 17 2 3 3" xfId="1762"/>
    <cellStyle name="Normal 17 2 3 3 2" xfId="3695"/>
    <cellStyle name="Normal 17 2 3 3 2 2" xfId="5798"/>
    <cellStyle name="Normal 17 2 3 3 3" xfId="5799"/>
    <cellStyle name="Normal 17 2 3 3 3 2" xfId="13507"/>
    <cellStyle name="Normal 17 2 3 3 4" xfId="9645"/>
    <cellStyle name="Normal 17 2 3 3 4 2" xfId="15437"/>
    <cellStyle name="Normal 17 2 3 3 5" xfId="11575"/>
    <cellStyle name="Normal 17 2 3 4" xfId="2731"/>
    <cellStyle name="Normal 17 2 3 4 2" xfId="5800"/>
    <cellStyle name="Normal 17 2 3 5" xfId="5801"/>
    <cellStyle name="Normal 17 2 3 5 2" xfId="12543"/>
    <cellStyle name="Normal 17 2 3 6" xfId="8681"/>
    <cellStyle name="Normal 17 2 3 6 2" xfId="14473"/>
    <cellStyle name="Normal 17 2 3 7" xfId="10611"/>
    <cellStyle name="Normal 17 2 4" xfId="935"/>
    <cellStyle name="Normal 17 2 4 2" xfId="1923"/>
    <cellStyle name="Normal 17 2 4 2 2" xfId="3856"/>
    <cellStyle name="Normal 17 2 4 2 2 2" xfId="5802"/>
    <cellStyle name="Normal 17 2 4 2 3" xfId="5803"/>
    <cellStyle name="Normal 17 2 4 2 3 2" xfId="13668"/>
    <cellStyle name="Normal 17 2 4 2 4" xfId="9806"/>
    <cellStyle name="Normal 17 2 4 2 4 2" xfId="15598"/>
    <cellStyle name="Normal 17 2 4 2 5" xfId="11736"/>
    <cellStyle name="Normal 17 2 4 3" xfId="2892"/>
    <cellStyle name="Normal 17 2 4 3 2" xfId="5804"/>
    <cellStyle name="Normal 17 2 4 4" xfId="5805"/>
    <cellStyle name="Normal 17 2 4 4 2" xfId="12704"/>
    <cellStyle name="Normal 17 2 4 5" xfId="8842"/>
    <cellStyle name="Normal 17 2 4 5 2" xfId="14634"/>
    <cellStyle name="Normal 17 2 4 6" xfId="10772"/>
    <cellStyle name="Normal 17 2 5" xfId="1441"/>
    <cellStyle name="Normal 17 2 5 2" xfId="3374"/>
    <cellStyle name="Normal 17 2 5 2 2" xfId="5806"/>
    <cellStyle name="Normal 17 2 5 3" xfId="5807"/>
    <cellStyle name="Normal 17 2 5 3 2" xfId="13186"/>
    <cellStyle name="Normal 17 2 5 4" xfId="9324"/>
    <cellStyle name="Normal 17 2 5 4 2" xfId="15116"/>
    <cellStyle name="Normal 17 2 5 5" xfId="11254"/>
    <cellStyle name="Normal 17 2 6" xfId="2410"/>
    <cellStyle name="Normal 17 2 6 2" xfId="5808"/>
    <cellStyle name="Normal 17 2 7" xfId="5809"/>
    <cellStyle name="Normal 17 2 7 2" xfId="12222"/>
    <cellStyle name="Normal 17 2 8" xfId="8360"/>
    <cellStyle name="Normal 17 2 8 2" xfId="14152"/>
    <cellStyle name="Normal 17 2 9" xfId="10290"/>
    <cellStyle name="Normal 17 3" xfId="467"/>
    <cellStyle name="Normal 17 3 2" xfId="1015"/>
    <cellStyle name="Normal 17 3 2 2" xfId="2003"/>
    <cellStyle name="Normal 17 3 2 2 2" xfId="3936"/>
    <cellStyle name="Normal 17 3 2 2 2 2" xfId="5810"/>
    <cellStyle name="Normal 17 3 2 2 3" xfId="5811"/>
    <cellStyle name="Normal 17 3 2 2 3 2" xfId="13748"/>
    <cellStyle name="Normal 17 3 2 2 4" xfId="9886"/>
    <cellStyle name="Normal 17 3 2 2 4 2" xfId="15678"/>
    <cellStyle name="Normal 17 3 2 2 5" xfId="11816"/>
    <cellStyle name="Normal 17 3 2 3" xfId="2972"/>
    <cellStyle name="Normal 17 3 2 3 2" xfId="5812"/>
    <cellStyle name="Normal 17 3 2 4" xfId="5813"/>
    <cellStyle name="Normal 17 3 2 4 2" xfId="12784"/>
    <cellStyle name="Normal 17 3 2 5" xfId="8922"/>
    <cellStyle name="Normal 17 3 2 5 2" xfId="14714"/>
    <cellStyle name="Normal 17 3 2 6" xfId="10852"/>
    <cellStyle name="Normal 17 3 3" xfId="1521"/>
    <cellStyle name="Normal 17 3 3 2" xfId="3454"/>
    <cellStyle name="Normal 17 3 3 2 2" xfId="5814"/>
    <cellStyle name="Normal 17 3 3 3" xfId="5815"/>
    <cellStyle name="Normal 17 3 3 3 2" xfId="13266"/>
    <cellStyle name="Normal 17 3 3 4" xfId="9404"/>
    <cellStyle name="Normal 17 3 3 4 2" xfId="15196"/>
    <cellStyle name="Normal 17 3 3 5" xfId="11334"/>
    <cellStyle name="Normal 17 3 4" xfId="2490"/>
    <cellStyle name="Normal 17 3 4 2" xfId="5816"/>
    <cellStyle name="Normal 17 3 5" xfId="5817"/>
    <cellStyle name="Normal 17 3 5 2" xfId="12302"/>
    <cellStyle name="Normal 17 3 6" xfId="8440"/>
    <cellStyle name="Normal 17 3 6 2" xfId="14232"/>
    <cellStyle name="Normal 17 3 7" xfId="10370"/>
    <cellStyle name="Normal 17 4" xfId="629"/>
    <cellStyle name="Normal 17 4 2" xfId="1176"/>
    <cellStyle name="Normal 17 4 2 2" xfId="2163"/>
    <cellStyle name="Normal 17 4 2 2 2" xfId="4096"/>
    <cellStyle name="Normal 17 4 2 2 2 2" xfId="5818"/>
    <cellStyle name="Normal 17 4 2 2 3" xfId="5819"/>
    <cellStyle name="Normal 17 4 2 2 3 2" xfId="13908"/>
    <cellStyle name="Normal 17 4 2 2 4" xfId="10046"/>
    <cellStyle name="Normal 17 4 2 2 4 2" xfId="15838"/>
    <cellStyle name="Normal 17 4 2 2 5" xfId="11976"/>
    <cellStyle name="Normal 17 4 2 3" xfId="3133"/>
    <cellStyle name="Normal 17 4 2 3 2" xfId="5820"/>
    <cellStyle name="Normal 17 4 2 4" xfId="5821"/>
    <cellStyle name="Normal 17 4 2 4 2" xfId="12945"/>
    <cellStyle name="Normal 17 4 2 5" xfId="9083"/>
    <cellStyle name="Normal 17 4 2 5 2" xfId="14875"/>
    <cellStyle name="Normal 17 4 2 6" xfId="11013"/>
    <cellStyle name="Normal 17 4 3" xfId="1682"/>
    <cellStyle name="Normal 17 4 3 2" xfId="3615"/>
    <cellStyle name="Normal 17 4 3 2 2" xfId="5822"/>
    <cellStyle name="Normal 17 4 3 3" xfId="5823"/>
    <cellStyle name="Normal 17 4 3 3 2" xfId="13427"/>
    <cellStyle name="Normal 17 4 3 4" xfId="9565"/>
    <cellStyle name="Normal 17 4 3 4 2" xfId="15357"/>
    <cellStyle name="Normal 17 4 3 5" xfId="11495"/>
    <cellStyle name="Normal 17 4 4" xfId="2651"/>
    <cellStyle name="Normal 17 4 4 2" xfId="5824"/>
    <cellStyle name="Normal 17 4 5" xfId="5825"/>
    <cellStyle name="Normal 17 4 5 2" xfId="12463"/>
    <cellStyle name="Normal 17 4 6" xfId="8601"/>
    <cellStyle name="Normal 17 4 6 2" xfId="14393"/>
    <cellStyle name="Normal 17 4 7" xfId="10531"/>
    <cellStyle name="Normal 17 5" xfId="847"/>
    <cellStyle name="Normal 17 5 2" xfId="1843"/>
    <cellStyle name="Normal 17 5 2 2" xfId="3776"/>
    <cellStyle name="Normal 17 5 2 2 2" xfId="5826"/>
    <cellStyle name="Normal 17 5 2 3" xfId="5827"/>
    <cellStyle name="Normal 17 5 2 3 2" xfId="13588"/>
    <cellStyle name="Normal 17 5 2 4" xfId="9726"/>
    <cellStyle name="Normal 17 5 2 4 2" xfId="15518"/>
    <cellStyle name="Normal 17 5 2 5" xfId="11656"/>
    <cellStyle name="Normal 17 5 3" xfId="2812"/>
    <cellStyle name="Normal 17 5 3 2" xfId="5828"/>
    <cellStyle name="Normal 17 5 4" xfId="5829"/>
    <cellStyle name="Normal 17 5 4 2" xfId="12624"/>
    <cellStyle name="Normal 17 5 5" xfId="8762"/>
    <cellStyle name="Normal 17 5 5 2" xfId="14554"/>
    <cellStyle name="Normal 17 5 6" xfId="10692"/>
    <cellStyle name="Normal 17 6" xfId="1361"/>
    <cellStyle name="Normal 17 6 2" xfId="3294"/>
    <cellStyle name="Normal 17 6 2 2" xfId="5830"/>
    <cellStyle name="Normal 17 6 3" xfId="5831"/>
    <cellStyle name="Normal 17 6 3 2" xfId="13106"/>
    <cellStyle name="Normal 17 6 4" xfId="9244"/>
    <cellStyle name="Normal 17 6 4 2" xfId="15036"/>
    <cellStyle name="Normal 17 6 5" xfId="11174"/>
    <cellStyle name="Normal 17 7" xfId="2330"/>
    <cellStyle name="Normal 17 7 2" xfId="5832"/>
    <cellStyle name="Normal 17 8" xfId="5833"/>
    <cellStyle name="Normal 17 8 2" xfId="12142"/>
    <cellStyle name="Normal 17 9" xfId="8280"/>
    <cellStyle name="Normal 17 9 2" xfId="14072"/>
    <cellStyle name="Normal 18" xfId="264"/>
    <cellStyle name="Normal 18 2" xfId="589"/>
    <cellStyle name="Normal 18 3" xfId="2286"/>
    <cellStyle name="Normal 18 3 2" xfId="4255"/>
    <cellStyle name="Normal 18 3 2 2" xfId="4263"/>
    <cellStyle name="Normal 19" xfId="347"/>
    <cellStyle name="Normal 19 2" xfId="507"/>
    <cellStyle name="Normal 19 2 2" xfId="1055"/>
    <cellStyle name="Normal 19 2 2 2" xfId="2043"/>
    <cellStyle name="Normal 19 2 2 2 2" xfId="3976"/>
    <cellStyle name="Normal 19 2 2 2 2 2" xfId="5834"/>
    <cellStyle name="Normal 19 2 2 2 3" xfId="5835"/>
    <cellStyle name="Normal 19 2 2 2 3 2" xfId="13788"/>
    <cellStyle name="Normal 19 2 2 2 4" xfId="9926"/>
    <cellStyle name="Normal 19 2 2 2 4 2" xfId="15718"/>
    <cellStyle name="Normal 19 2 2 2 5" xfId="11856"/>
    <cellStyle name="Normal 19 2 2 3" xfId="3012"/>
    <cellStyle name="Normal 19 2 2 3 2" xfId="5836"/>
    <cellStyle name="Normal 19 2 2 4" xfId="5837"/>
    <cellStyle name="Normal 19 2 2 4 2" xfId="12824"/>
    <cellStyle name="Normal 19 2 2 5" xfId="8962"/>
    <cellStyle name="Normal 19 2 2 5 2" xfId="14754"/>
    <cellStyle name="Normal 19 2 2 6" xfId="10892"/>
    <cellStyle name="Normal 19 2 3" xfId="1561"/>
    <cellStyle name="Normal 19 2 3 2" xfId="3494"/>
    <cellStyle name="Normal 19 2 3 2 2" xfId="5838"/>
    <cellStyle name="Normal 19 2 3 3" xfId="5839"/>
    <cellStyle name="Normal 19 2 3 3 2" xfId="13306"/>
    <cellStyle name="Normal 19 2 3 4" xfId="9444"/>
    <cellStyle name="Normal 19 2 3 4 2" xfId="15236"/>
    <cellStyle name="Normal 19 2 3 5" xfId="11374"/>
    <cellStyle name="Normal 19 2 4" xfId="2530"/>
    <cellStyle name="Normal 19 2 4 2" xfId="5840"/>
    <cellStyle name="Normal 19 2 5" xfId="5841"/>
    <cellStyle name="Normal 19 2 5 2" xfId="12342"/>
    <cellStyle name="Normal 19 2 6" xfId="8480"/>
    <cellStyle name="Normal 19 2 6 2" xfId="14272"/>
    <cellStyle name="Normal 19 2 7" xfId="10410"/>
    <cellStyle name="Normal 19 3" xfId="669"/>
    <cellStyle name="Normal 19 3 2" xfId="1216"/>
    <cellStyle name="Normal 19 3 2 2" xfId="2203"/>
    <cellStyle name="Normal 19 3 2 2 2" xfId="4136"/>
    <cellStyle name="Normal 19 3 2 2 2 2" xfId="5842"/>
    <cellStyle name="Normal 19 3 2 2 3" xfId="5843"/>
    <cellStyle name="Normal 19 3 2 2 3 2" xfId="13948"/>
    <cellStyle name="Normal 19 3 2 2 4" xfId="10086"/>
    <cellStyle name="Normal 19 3 2 2 4 2" xfId="15878"/>
    <cellStyle name="Normal 19 3 2 2 5" xfId="12016"/>
    <cellStyle name="Normal 19 3 2 3" xfId="3173"/>
    <cellStyle name="Normal 19 3 2 3 2" xfId="5844"/>
    <cellStyle name="Normal 19 3 2 4" xfId="5845"/>
    <cellStyle name="Normal 19 3 2 4 2" xfId="12985"/>
    <cellStyle name="Normal 19 3 2 5" xfId="9123"/>
    <cellStyle name="Normal 19 3 2 5 2" xfId="14915"/>
    <cellStyle name="Normal 19 3 2 6" xfId="11053"/>
    <cellStyle name="Normal 19 3 3" xfId="1722"/>
    <cellStyle name="Normal 19 3 3 2" xfId="3655"/>
    <cellStyle name="Normal 19 3 3 2 2" xfId="5846"/>
    <cellStyle name="Normal 19 3 3 3" xfId="5847"/>
    <cellStyle name="Normal 19 3 3 3 2" xfId="13467"/>
    <cellStyle name="Normal 19 3 3 4" xfId="9605"/>
    <cellStyle name="Normal 19 3 3 4 2" xfId="15397"/>
    <cellStyle name="Normal 19 3 3 5" xfId="11535"/>
    <cellStyle name="Normal 19 3 4" xfId="2691"/>
    <cellStyle name="Normal 19 3 4 2" xfId="5848"/>
    <cellStyle name="Normal 19 3 5" xfId="5849"/>
    <cellStyle name="Normal 19 3 5 2" xfId="12503"/>
    <cellStyle name="Normal 19 3 6" xfId="8641"/>
    <cellStyle name="Normal 19 3 6 2" xfId="14433"/>
    <cellStyle name="Normal 19 3 7" xfId="10571"/>
    <cellStyle name="Normal 19 4" xfId="895"/>
    <cellStyle name="Normal 19 4 2" xfId="1883"/>
    <cellStyle name="Normal 19 4 2 2" xfId="3816"/>
    <cellStyle name="Normal 19 4 2 2 2" xfId="5850"/>
    <cellStyle name="Normal 19 4 2 3" xfId="5851"/>
    <cellStyle name="Normal 19 4 2 3 2" xfId="13628"/>
    <cellStyle name="Normal 19 4 2 4" xfId="9766"/>
    <cellStyle name="Normal 19 4 2 4 2" xfId="15558"/>
    <cellStyle name="Normal 19 4 2 5" xfId="11696"/>
    <cellStyle name="Normal 19 4 3" xfId="2852"/>
    <cellStyle name="Normal 19 4 3 2" xfId="5852"/>
    <cellStyle name="Normal 19 4 4" xfId="5853"/>
    <cellStyle name="Normal 19 4 4 2" xfId="12664"/>
    <cellStyle name="Normal 19 4 5" xfId="8802"/>
    <cellStyle name="Normal 19 4 5 2" xfId="14594"/>
    <cellStyle name="Normal 19 4 6" xfId="10732"/>
    <cellStyle name="Normal 19 5" xfId="1401"/>
    <cellStyle name="Normal 19 5 2" xfId="3334"/>
    <cellStyle name="Normal 19 5 2 2" xfId="5854"/>
    <cellStyle name="Normal 19 5 3" xfId="5855"/>
    <cellStyle name="Normal 19 5 3 2" xfId="13146"/>
    <cellStyle name="Normal 19 5 4" xfId="9284"/>
    <cellStyle name="Normal 19 5 4 2" xfId="15076"/>
    <cellStyle name="Normal 19 5 5" xfId="11214"/>
    <cellStyle name="Normal 19 6" xfId="2370"/>
    <cellStyle name="Normal 19 6 2" xfId="5856"/>
    <cellStyle name="Normal 19 7" xfId="5857"/>
    <cellStyle name="Normal 19 7 2" xfId="12182"/>
    <cellStyle name="Normal 19 8" xfId="8320"/>
    <cellStyle name="Normal 19 8 2" xfId="14112"/>
    <cellStyle name="Normal 19 9" xfId="10250"/>
    <cellStyle name="Normal 2" xfId="44"/>
    <cellStyle name="Normal 2 10" xfId="16461"/>
    <cellStyle name="Normal 2 2" xfId="146"/>
    <cellStyle name="Normal 2 2 2" xfId="161"/>
    <cellStyle name="Normal 2 2 2 2" xfId="50"/>
    <cellStyle name="Normal 2 2 2 2 2" xfId="4220"/>
    <cellStyle name="Normal 2 2 2 2 2 2" xfId="4281"/>
    <cellStyle name="Normal 2 2 2 2 3" xfId="4268"/>
    <cellStyle name="Normal 2 2 2 3" xfId="4222"/>
    <cellStyle name="Normal 2 2 2 3 2" xfId="4283"/>
    <cellStyle name="Normal 2 2 2 4" xfId="4270"/>
    <cellStyle name="Normal 2 2 2 5" xfId="16450"/>
    <cellStyle name="Normal 2 2 3" xfId="174"/>
    <cellStyle name="Normal 2 2 3 2" xfId="239"/>
    <cellStyle name="Normal 2 3" xfId="150"/>
    <cellStyle name="Normal 2 3 2" xfId="162"/>
    <cellStyle name="Normal 2 3 2 2" xfId="230"/>
    <cellStyle name="Normal 2 3 3" xfId="226"/>
    <cellStyle name="Normal 2 3 3 2" xfId="4227"/>
    <cellStyle name="Normal 2 3 3 2 2" xfId="4288"/>
    <cellStyle name="Normal 2 3 3 3" xfId="4275"/>
    <cellStyle name="Normal 2 3 4" xfId="4221"/>
    <cellStyle name="Normal 2 3 4 2" xfId="4282"/>
    <cellStyle name="Normal 2 3 5" xfId="4269"/>
    <cellStyle name="Normal 2 4" xfId="163"/>
    <cellStyle name="Normal 2 4 2" xfId="231"/>
    <cellStyle name="Normal 2 4 3" xfId="16451"/>
    <cellStyle name="Normal 2 5" xfId="132"/>
    <cellStyle name="Normal 2 6" xfId="4240"/>
    <cellStyle name="Normal 2 7" xfId="4258"/>
    <cellStyle name="Normal 2 8" xfId="8230"/>
    <cellStyle name="Normal 2 8 2" xfId="16102"/>
    <cellStyle name="Normal 2 8 3" xfId="16100"/>
    <cellStyle name="Normal 2 9" xfId="15968"/>
    <cellStyle name="Normal 20" xfId="427"/>
    <cellStyle name="Normal 20 2" xfId="975"/>
    <cellStyle name="Normal 20 2 2" xfId="1963"/>
    <cellStyle name="Normal 20 2 2 2" xfId="3896"/>
    <cellStyle name="Normal 20 2 2 2 2" xfId="5858"/>
    <cellStyle name="Normal 20 2 2 3" xfId="5859"/>
    <cellStyle name="Normal 20 2 2 3 2" xfId="13708"/>
    <cellStyle name="Normal 20 2 2 4" xfId="9846"/>
    <cellStyle name="Normal 20 2 2 4 2" xfId="15638"/>
    <cellStyle name="Normal 20 2 2 5" xfId="11776"/>
    <cellStyle name="Normal 20 2 3" xfId="2932"/>
    <cellStyle name="Normal 20 2 3 2" xfId="5860"/>
    <cellStyle name="Normal 20 2 4" xfId="5861"/>
    <cellStyle name="Normal 20 2 4 2" xfId="12744"/>
    <cellStyle name="Normal 20 2 5" xfId="8882"/>
    <cellStyle name="Normal 20 2 5 2" xfId="14674"/>
    <cellStyle name="Normal 20 2 6" xfId="10812"/>
    <cellStyle name="Normal 20 3" xfId="1481"/>
    <cellStyle name="Normal 20 3 2" xfId="3414"/>
    <cellStyle name="Normal 20 3 2 2" xfId="5862"/>
    <cellStyle name="Normal 20 3 3" xfId="5863"/>
    <cellStyle name="Normal 20 3 3 2" xfId="13226"/>
    <cellStyle name="Normal 20 3 4" xfId="9364"/>
    <cellStyle name="Normal 20 3 4 2" xfId="15156"/>
    <cellStyle name="Normal 20 3 5" xfId="11294"/>
    <cellStyle name="Normal 20 4" xfId="2450"/>
    <cellStyle name="Normal 20 4 2" xfId="5864"/>
    <cellStyle name="Normal 20 5" xfId="5865"/>
    <cellStyle name="Normal 20 5 2" xfId="12262"/>
    <cellStyle name="Normal 20 6" xfId="8400"/>
    <cellStyle name="Normal 20 6 2" xfId="14192"/>
    <cellStyle name="Normal 20 7" xfId="10330"/>
    <cellStyle name="Normal 21" xfId="588"/>
    <cellStyle name="Normal 21 2" xfId="1136"/>
    <cellStyle name="Normal 21 2 2" xfId="2123"/>
    <cellStyle name="Normal 21 2 2 2" xfId="4056"/>
    <cellStyle name="Normal 21 2 2 2 2" xfId="5866"/>
    <cellStyle name="Normal 21 2 2 3" xfId="5867"/>
    <cellStyle name="Normal 21 2 2 3 2" xfId="13868"/>
    <cellStyle name="Normal 21 2 2 4" xfId="10006"/>
    <cellStyle name="Normal 21 2 2 4 2" xfId="15798"/>
    <cellStyle name="Normal 21 2 2 5" xfId="11936"/>
    <cellStyle name="Normal 21 2 3" xfId="3093"/>
    <cellStyle name="Normal 21 2 3 2" xfId="5868"/>
    <cellStyle name="Normal 21 2 4" xfId="5869"/>
    <cellStyle name="Normal 21 2 4 2" xfId="12905"/>
    <cellStyle name="Normal 21 2 5" xfId="9043"/>
    <cellStyle name="Normal 21 2 5 2" xfId="14835"/>
    <cellStyle name="Normal 21 2 6" xfId="10973"/>
    <cellStyle name="Normal 21 3" xfId="1642"/>
    <cellStyle name="Normal 21 3 2" xfId="3575"/>
    <cellStyle name="Normal 21 3 2 2" xfId="5870"/>
    <cellStyle name="Normal 21 3 3" xfId="5871"/>
    <cellStyle name="Normal 21 3 3 2" xfId="13387"/>
    <cellStyle name="Normal 21 3 4" xfId="9525"/>
    <cellStyle name="Normal 21 3 4 2" xfId="15317"/>
    <cellStyle name="Normal 21 3 5" xfId="11455"/>
    <cellStyle name="Normal 21 4" xfId="2611"/>
    <cellStyle name="Normal 21 4 2" xfId="5872"/>
    <cellStyle name="Normal 21 5" xfId="5873"/>
    <cellStyle name="Normal 21 5 2" xfId="12423"/>
    <cellStyle name="Normal 21 6" xfId="8561"/>
    <cellStyle name="Normal 21 6 2" xfId="14353"/>
    <cellStyle name="Normal 21 7" xfId="10491"/>
    <cellStyle name="Normal 22" xfId="752"/>
    <cellStyle name="Normal 22 2" xfId="2284"/>
    <cellStyle name="Normal 22 3" xfId="2288"/>
    <cellStyle name="Normal 22 3 2" xfId="4257"/>
    <cellStyle name="Normal 22 3 2 2" xfId="4265"/>
    <cellStyle name="Normal 23" xfId="751"/>
    <cellStyle name="Normal 23 2" xfId="1803"/>
    <cellStyle name="Normal 23 2 2" xfId="3736"/>
    <cellStyle name="Normal 23 2 2 2" xfId="5874"/>
    <cellStyle name="Normal 23 2 3" xfId="5875"/>
    <cellStyle name="Normal 23 2 3 2" xfId="13548"/>
    <cellStyle name="Normal 23 2 4" xfId="9686"/>
    <cellStyle name="Normal 23 2 4 2" xfId="15478"/>
    <cellStyle name="Normal 23 2 5" xfId="11616"/>
    <cellStyle name="Normal 23 3" xfId="2772"/>
    <cellStyle name="Normal 23 3 2" xfId="5876"/>
    <cellStyle name="Normal 23 4" xfId="5877"/>
    <cellStyle name="Normal 23 4 2" xfId="12584"/>
    <cellStyle name="Normal 23 5" xfId="8722"/>
    <cellStyle name="Normal 23 5 2" xfId="14514"/>
    <cellStyle name="Normal 23 6" xfId="10652"/>
    <cellStyle name="Normal 24" xfId="51"/>
    <cellStyle name="Normal 24 2" xfId="2285"/>
    <cellStyle name="Normal 24 3" xfId="1306"/>
    <cellStyle name="Normal 24 4" xfId="4249"/>
    <cellStyle name="Normal 24 4 2" xfId="4260"/>
    <cellStyle name="Normal 25" xfId="1321"/>
    <cellStyle name="Normal 25 2" xfId="3254"/>
    <cellStyle name="Normal 25 2 2" xfId="5878"/>
    <cellStyle name="Normal 25 3" xfId="5879"/>
    <cellStyle name="Normal 25 3 2" xfId="13066"/>
    <cellStyle name="Normal 25 4" xfId="9204"/>
    <cellStyle name="Normal 25 4 2" xfId="14996"/>
    <cellStyle name="Normal 25 5" xfId="11134"/>
    <cellStyle name="Normal 26" xfId="53"/>
    <cellStyle name="Normal 26 2" xfId="4251"/>
    <cellStyle name="Normal 26 2 2" xfId="4261"/>
    <cellStyle name="Normal 26 3" xfId="4250"/>
    <cellStyle name="Normal 26 4" xfId="8233"/>
    <cellStyle name="Normal 26 4 2" xfId="15966"/>
    <cellStyle name="Normal 26 4 3" xfId="15965"/>
    <cellStyle name="Normal 26 4 3 2" xfId="16068"/>
    <cellStyle name="Normal 26 4 3 3" xfId="16110"/>
    <cellStyle name="Normal 26 4 3 4" xfId="16275"/>
    <cellStyle name="Normal 27" xfId="2289"/>
    <cellStyle name="Normal 27 2" xfId="5880"/>
    <cellStyle name="Normal 28" xfId="4239"/>
    <cellStyle name="Normal 28 2" xfId="12099"/>
    <cellStyle name="Normal 28 3" xfId="8234"/>
    <cellStyle name="Normal 29" xfId="4304"/>
    <cellStyle name="Normal 29 2" xfId="5881"/>
    <cellStyle name="Normal 29 2 2" xfId="14029"/>
    <cellStyle name="Normal 29 2 3" xfId="8229"/>
    <cellStyle name="Normal 29 3" xfId="8238"/>
    <cellStyle name="Normal 29 4" xfId="15964"/>
    <cellStyle name="Normal 29 4 2" xfId="16067"/>
    <cellStyle name="Normal 29 4 3" xfId="16109"/>
    <cellStyle name="Normal 29 4 4" xfId="16274"/>
    <cellStyle name="Normal 29 5" xfId="8228"/>
    <cellStyle name="Normal 3" xfId="42"/>
    <cellStyle name="Normal 3 2" xfId="48"/>
    <cellStyle name="Normal 3 2 2" xfId="52"/>
    <cellStyle name="Normal 3 2 2 10" xfId="2291"/>
    <cellStyle name="Normal 3 2 2 10 2" xfId="5882"/>
    <cellStyle name="Normal 3 2 2 11" xfId="5883"/>
    <cellStyle name="Normal 3 2 2 11 2" xfId="12101"/>
    <cellStyle name="Normal 3 2 2 12" xfId="8240"/>
    <cellStyle name="Normal 3 2 2 12 2" xfId="14031"/>
    <cellStyle name="Normal 3 2 2 13" xfId="10169"/>
    <cellStyle name="Normal 3 2 2 14" xfId="16069"/>
    <cellStyle name="Normal 3 2 2 2" xfId="232"/>
    <cellStyle name="Normal 3 2 2 2 10" xfId="5884"/>
    <cellStyle name="Normal 3 2 2 2 10 2" xfId="12117"/>
    <cellStyle name="Normal 3 2 2 2 11" xfId="8255"/>
    <cellStyle name="Normal 3 2 2 2 11 2" xfId="14047"/>
    <cellStyle name="Normal 3 2 2 2 12" xfId="10185"/>
    <cellStyle name="Normal 3 2 2 2 2" xfId="257"/>
    <cellStyle name="Normal 3 2 2 2 2 10" xfId="8275"/>
    <cellStyle name="Normal 3 2 2 2 2 10 2" xfId="14067"/>
    <cellStyle name="Normal 3 2 2 2 2 11" xfId="10205"/>
    <cellStyle name="Normal 3 2 2 2 2 2" xfId="342"/>
    <cellStyle name="Normal 3 2 2 2 2 2 10" xfId="10245"/>
    <cellStyle name="Normal 3 2 2 2 2 2 2" xfId="422"/>
    <cellStyle name="Normal 3 2 2 2 2 2 2 2" xfId="582"/>
    <cellStyle name="Normal 3 2 2 2 2 2 2 2 2" xfId="1130"/>
    <cellStyle name="Normal 3 2 2 2 2 2 2 2 2 2" xfId="2118"/>
    <cellStyle name="Normal 3 2 2 2 2 2 2 2 2 2 2" xfId="4051"/>
    <cellStyle name="Normal 3 2 2 2 2 2 2 2 2 2 2 2" xfId="5885"/>
    <cellStyle name="Normal 3 2 2 2 2 2 2 2 2 2 3" xfId="5886"/>
    <cellStyle name="Normal 3 2 2 2 2 2 2 2 2 2 3 2" xfId="13863"/>
    <cellStyle name="Normal 3 2 2 2 2 2 2 2 2 2 4" xfId="10001"/>
    <cellStyle name="Normal 3 2 2 2 2 2 2 2 2 2 4 2" xfId="15793"/>
    <cellStyle name="Normal 3 2 2 2 2 2 2 2 2 2 5" xfId="11931"/>
    <cellStyle name="Normal 3 2 2 2 2 2 2 2 2 3" xfId="3087"/>
    <cellStyle name="Normal 3 2 2 2 2 2 2 2 2 3 2" xfId="5887"/>
    <cellStyle name="Normal 3 2 2 2 2 2 2 2 2 4" xfId="5888"/>
    <cellStyle name="Normal 3 2 2 2 2 2 2 2 2 4 2" xfId="12899"/>
    <cellStyle name="Normal 3 2 2 2 2 2 2 2 2 5" xfId="9037"/>
    <cellStyle name="Normal 3 2 2 2 2 2 2 2 2 5 2" xfId="14829"/>
    <cellStyle name="Normal 3 2 2 2 2 2 2 2 2 6" xfId="10967"/>
    <cellStyle name="Normal 3 2 2 2 2 2 2 2 3" xfId="1636"/>
    <cellStyle name="Normal 3 2 2 2 2 2 2 2 3 2" xfId="3569"/>
    <cellStyle name="Normal 3 2 2 2 2 2 2 2 3 2 2" xfId="5889"/>
    <cellStyle name="Normal 3 2 2 2 2 2 2 2 3 3" xfId="5890"/>
    <cellStyle name="Normal 3 2 2 2 2 2 2 2 3 3 2" xfId="13381"/>
    <cellStyle name="Normal 3 2 2 2 2 2 2 2 3 4" xfId="9519"/>
    <cellStyle name="Normal 3 2 2 2 2 2 2 2 3 4 2" xfId="15311"/>
    <cellStyle name="Normal 3 2 2 2 2 2 2 2 3 5" xfId="11449"/>
    <cellStyle name="Normal 3 2 2 2 2 2 2 2 4" xfId="2605"/>
    <cellStyle name="Normal 3 2 2 2 2 2 2 2 4 2" xfId="5891"/>
    <cellStyle name="Normal 3 2 2 2 2 2 2 2 5" xfId="5892"/>
    <cellStyle name="Normal 3 2 2 2 2 2 2 2 5 2" xfId="12417"/>
    <cellStyle name="Normal 3 2 2 2 2 2 2 2 6" xfId="8555"/>
    <cellStyle name="Normal 3 2 2 2 2 2 2 2 6 2" xfId="14347"/>
    <cellStyle name="Normal 3 2 2 2 2 2 2 2 7" xfId="10485"/>
    <cellStyle name="Normal 3 2 2 2 2 2 2 3" xfId="744"/>
    <cellStyle name="Normal 3 2 2 2 2 2 2 3 2" xfId="1291"/>
    <cellStyle name="Normal 3 2 2 2 2 2 2 3 2 2" xfId="2278"/>
    <cellStyle name="Normal 3 2 2 2 2 2 2 3 2 2 2" xfId="4211"/>
    <cellStyle name="Normal 3 2 2 2 2 2 2 3 2 2 2 2" xfId="5893"/>
    <cellStyle name="Normal 3 2 2 2 2 2 2 3 2 2 3" xfId="5894"/>
    <cellStyle name="Normal 3 2 2 2 2 2 2 3 2 2 3 2" xfId="14023"/>
    <cellStyle name="Normal 3 2 2 2 2 2 2 3 2 2 4" xfId="10161"/>
    <cellStyle name="Normal 3 2 2 2 2 2 2 3 2 2 4 2" xfId="15953"/>
    <cellStyle name="Normal 3 2 2 2 2 2 2 3 2 2 5" xfId="12091"/>
    <cellStyle name="Normal 3 2 2 2 2 2 2 3 2 3" xfId="3248"/>
    <cellStyle name="Normal 3 2 2 2 2 2 2 3 2 3 2" xfId="5895"/>
    <cellStyle name="Normal 3 2 2 2 2 2 2 3 2 4" xfId="5896"/>
    <cellStyle name="Normal 3 2 2 2 2 2 2 3 2 4 2" xfId="13060"/>
    <cellStyle name="Normal 3 2 2 2 2 2 2 3 2 5" xfId="9198"/>
    <cellStyle name="Normal 3 2 2 2 2 2 2 3 2 5 2" xfId="14990"/>
    <cellStyle name="Normal 3 2 2 2 2 2 2 3 2 6" xfId="11128"/>
    <cellStyle name="Normal 3 2 2 2 2 2 2 3 3" xfId="1797"/>
    <cellStyle name="Normal 3 2 2 2 2 2 2 3 3 2" xfId="3730"/>
    <cellStyle name="Normal 3 2 2 2 2 2 2 3 3 2 2" xfId="5897"/>
    <cellStyle name="Normal 3 2 2 2 2 2 2 3 3 3" xfId="5898"/>
    <cellStyle name="Normal 3 2 2 2 2 2 2 3 3 3 2" xfId="13542"/>
    <cellStyle name="Normal 3 2 2 2 2 2 2 3 3 4" xfId="9680"/>
    <cellStyle name="Normal 3 2 2 2 2 2 2 3 3 4 2" xfId="15472"/>
    <cellStyle name="Normal 3 2 2 2 2 2 2 3 3 5" xfId="11610"/>
    <cellStyle name="Normal 3 2 2 2 2 2 2 3 4" xfId="2766"/>
    <cellStyle name="Normal 3 2 2 2 2 2 2 3 4 2" xfId="5899"/>
    <cellStyle name="Normal 3 2 2 2 2 2 2 3 5" xfId="5900"/>
    <cellStyle name="Normal 3 2 2 2 2 2 2 3 5 2" xfId="12578"/>
    <cellStyle name="Normal 3 2 2 2 2 2 2 3 6" xfId="8716"/>
    <cellStyle name="Normal 3 2 2 2 2 2 2 3 6 2" xfId="14508"/>
    <cellStyle name="Normal 3 2 2 2 2 2 2 3 7" xfId="10646"/>
    <cellStyle name="Normal 3 2 2 2 2 2 2 4" xfId="970"/>
    <cellStyle name="Normal 3 2 2 2 2 2 2 4 2" xfId="1958"/>
    <cellStyle name="Normal 3 2 2 2 2 2 2 4 2 2" xfId="3891"/>
    <cellStyle name="Normal 3 2 2 2 2 2 2 4 2 2 2" xfId="5901"/>
    <cellStyle name="Normal 3 2 2 2 2 2 2 4 2 3" xfId="5902"/>
    <cellStyle name="Normal 3 2 2 2 2 2 2 4 2 3 2" xfId="13703"/>
    <cellStyle name="Normal 3 2 2 2 2 2 2 4 2 4" xfId="9841"/>
    <cellStyle name="Normal 3 2 2 2 2 2 2 4 2 4 2" xfId="15633"/>
    <cellStyle name="Normal 3 2 2 2 2 2 2 4 2 5" xfId="11771"/>
    <cellStyle name="Normal 3 2 2 2 2 2 2 4 3" xfId="2927"/>
    <cellStyle name="Normal 3 2 2 2 2 2 2 4 3 2" xfId="5903"/>
    <cellStyle name="Normal 3 2 2 2 2 2 2 4 4" xfId="5904"/>
    <cellStyle name="Normal 3 2 2 2 2 2 2 4 4 2" xfId="12739"/>
    <cellStyle name="Normal 3 2 2 2 2 2 2 4 5" xfId="8877"/>
    <cellStyle name="Normal 3 2 2 2 2 2 2 4 5 2" xfId="14669"/>
    <cellStyle name="Normal 3 2 2 2 2 2 2 4 6" xfId="10807"/>
    <cellStyle name="Normal 3 2 2 2 2 2 2 5" xfId="1476"/>
    <cellStyle name="Normal 3 2 2 2 2 2 2 5 2" xfId="3409"/>
    <cellStyle name="Normal 3 2 2 2 2 2 2 5 2 2" xfId="5905"/>
    <cellStyle name="Normal 3 2 2 2 2 2 2 5 3" xfId="5906"/>
    <cellStyle name="Normal 3 2 2 2 2 2 2 5 3 2" xfId="13221"/>
    <cellStyle name="Normal 3 2 2 2 2 2 2 5 4" xfId="9359"/>
    <cellStyle name="Normal 3 2 2 2 2 2 2 5 4 2" xfId="15151"/>
    <cellStyle name="Normal 3 2 2 2 2 2 2 5 5" xfId="11289"/>
    <cellStyle name="Normal 3 2 2 2 2 2 2 6" xfId="2445"/>
    <cellStyle name="Normal 3 2 2 2 2 2 2 6 2" xfId="5907"/>
    <cellStyle name="Normal 3 2 2 2 2 2 2 7" xfId="5908"/>
    <cellStyle name="Normal 3 2 2 2 2 2 2 7 2" xfId="12257"/>
    <cellStyle name="Normal 3 2 2 2 2 2 2 8" xfId="8395"/>
    <cellStyle name="Normal 3 2 2 2 2 2 2 8 2" xfId="14187"/>
    <cellStyle name="Normal 3 2 2 2 2 2 2 9" xfId="10325"/>
    <cellStyle name="Normal 3 2 2 2 2 2 3" xfId="502"/>
    <cellStyle name="Normal 3 2 2 2 2 2 3 2" xfId="1050"/>
    <cellStyle name="Normal 3 2 2 2 2 2 3 2 2" xfId="2038"/>
    <cellStyle name="Normal 3 2 2 2 2 2 3 2 2 2" xfId="3971"/>
    <cellStyle name="Normal 3 2 2 2 2 2 3 2 2 2 2" xfId="5909"/>
    <cellStyle name="Normal 3 2 2 2 2 2 3 2 2 3" xfId="5910"/>
    <cellStyle name="Normal 3 2 2 2 2 2 3 2 2 3 2" xfId="13783"/>
    <cellStyle name="Normal 3 2 2 2 2 2 3 2 2 4" xfId="9921"/>
    <cellStyle name="Normal 3 2 2 2 2 2 3 2 2 4 2" xfId="15713"/>
    <cellStyle name="Normal 3 2 2 2 2 2 3 2 2 5" xfId="11851"/>
    <cellStyle name="Normal 3 2 2 2 2 2 3 2 3" xfId="3007"/>
    <cellStyle name="Normal 3 2 2 2 2 2 3 2 3 2" xfId="5911"/>
    <cellStyle name="Normal 3 2 2 2 2 2 3 2 4" xfId="5912"/>
    <cellStyle name="Normal 3 2 2 2 2 2 3 2 4 2" xfId="12819"/>
    <cellStyle name="Normal 3 2 2 2 2 2 3 2 5" xfId="8957"/>
    <cellStyle name="Normal 3 2 2 2 2 2 3 2 5 2" xfId="14749"/>
    <cellStyle name="Normal 3 2 2 2 2 2 3 2 6" xfId="10887"/>
    <cellStyle name="Normal 3 2 2 2 2 2 3 3" xfId="1556"/>
    <cellStyle name="Normal 3 2 2 2 2 2 3 3 2" xfId="3489"/>
    <cellStyle name="Normal 3 2 2 2 2 2 3 3 2 2" xfId="5913"/>
    <cellStyle name="Normal 3 2 2 2 2 2 3 3 3" xfId="5914"/>
    <cellStyle name="Normal 3 2 2 2 2 2 3 3 3 2" xfId="13301"/>
    <cellStyle name="Normal 3 2 2 2 2 2 3 3 4" xfId="9439"/>
    <cellStyle name="Normal 3 2 2 2 2 2 3 3 4 2" xfId="15231"/>
    <cellStyle name="Normal 3 2 2 2 2 2 3 3 5" xfId="11369"/>
    <cellStyle name="Normal 3 2 2 2 2 2 3 4" xfId="2525"/>
    <cellStyle name="Normal 3 2 2 2 2 2 3 4 2" xfId="5915"/>
    <cellStyle name="Normal 3 2 2 2 2 2 3 5" xfId="5916"/>
    <cellStyle name="Normal 3 2 2 2 2 2 3 5 2" xfId="12337"/>
    <cellStyle name="Normal 3 2 2 2 2 2 3 6" xfId="8475"/>
    <cellStyle name="Normal 3 2 2 2 2 2 3 6 2" xfId="14267"/>
    <cellStyle name="Normal 3 2 2 2 2 2 3 7" xfId="10405"/>
    <cellStyle name="Normal 3 2 2 2 2 2 4" xfId="664"/>
    <cellStyle name="Normal 3 2 2 2 2 2 4 2" xfId="1211"/>
    <cellStyle name="Normal 3 2 2 2 2 2 4 2 2" xfId="2198"/>
    <cellStyle name="Normal 3 2 2 2 2 2 4 2 2 2" xfId="4131"/>
    <cellStyle name="Normal 3 2 2 2 2 2 4 2 2 2 2" xfId="5917"/>
    <cellStyle name="Normal 3 2 2 2 2 2 4 2 2 3" xfId="5918"/>
    <cellStyle name="Normal 3 2 2 2 2 2 4 2 2 3 2" xfId="13943"/>
    <cellStyle name="Normal 3 2 2 2 2 2 4 2 2 4" xfId="10081"/>
    <cellStyle name="Normal 3 2 2 2 2 2 4 2 2 4 2" xfId="15873"/>
    <cellStyle name="Normal 3 2 2 2 2 2 4 2 2 5" xfId="12011"/>
    <cellStyle name="Normal 3 2 2 2 2 2 4 2 3" xfId="3168"/>
    <cellStyle name="Normal 3 2 2 2 2 2 4 2 3 2" xfId="5919"/>
    <cellStyle name="Normal 3 2 2 2 2 2 4 2 4" xfId="5920"/>
    <cellStyle name="Normal 3 2 2 2 2 2 4 2 4 2" xfId="12980"/>
    <cellStyle name="Normal 3 2 2 2 2 2 4 2 5" xfId="9118"/>
    <cellStyle name="Normal 3 2 2 2 2 2 4 2 5 2" xfId="14910"/>
    <cellStyle name="Normal 3 2 2 2 2 2 4 2 6" xfId="11048"/>
    <cellStyle name="Normal 3 2 2 2 2 2 4 3" xfId="1717"/>
    <cellStyle name="Normal 3 2 2 2 2 2 4 3 2" xfId="3650"/>
    <cellStyle name="Normal 3 2 2 2 2 2 4 3 2 2" xfId="5921"/>
    <cellStyle name="Normal 3 2 2 2 2 2 4 3 3" xfId="5922"/>
    <cellStyle name="Normal 3 2 2 2 2 2 4 3 3 2" xfId="13462"/>
    <cellStyle name="Normal 3 2 2 2 2 2 4 3 4" xfId="9600"/>
    <cellStyle name="Normal 3 2 2 2 2 2 4 3 4 2" xfId="15392"/>
    <cellStyle name="Normal 3 2 2 2 2 2 4 3 5" xfId="11530"/>
    <cellStyle name="Normal 3 2 2 2 2 2 4 4" xfId="2686"/>
    <cellStyle name="Normal 3 2 2 2 2 2 4 4 2" xfId="5923"/>
    <cellStyle name="Normal 3 2 2 2 2 2 4 5" xfId="5924"/>
    <cellStyle name="Normal 3 2 2 2 2 2 4 5 2" xfId="12498"/>
    <cellStyle name="Normal 3 2 2 2 2 2 4 6" xfId="8636"/>
    <cellStyle name="Normal 3 2 2 2 2 2 4 6 2" xfId="14428"/>
    <cellStyle name="Normal 3 2 2 2 2 2 4 7" xfId="10566"/>
    <cellStyle name="Normal 3 2 2 2 2 2 5" xfId="890"/>
    <cellStyle name="Normal 3 2 2 2 2 2 5 2" xfId="1878"/>
    <cellStyle name="Normal 3 2 2 2 2 2 5 2 2" xfId="3811"/>
    <cellStyle name="Normal 3 2 2 2 2 2 5 2 2 2" xfId="5925"/>
    <cellStyle name="Normal 3 2 2 2 2 2 5 2 3" xfId="5926"/>
    <cellStyle name="Normal 3 2 2 2 2 2 5 2 3 2" xfId="13623"/>
    <cellStyle name="Normal 3 2 2 2 2 2 5 2 4" xfId="9761"/>
    <cellStyle name="Normal 3 2 2 2 2 2 5 2 4 2" xfId="15553"/>
    <cellStyle name="Normal 3 2 2 2 2 2 5 2 5" xfId="11691"/>
    <cellStyle name="Normal 3 2 2 2 2 2 5 3" xfId="2847"/>
    <cellStyle name="Normal 3 2 2 2 2 2 5 3 2" xfId="5927"/>
    <cellStyle name="Normal 3 2 2 2 2 2 5 4" xfId="5928"/>
    <cellStyle name="Normal 3 2 2 2 2 2 5 4 2" xfId="12659"/>
    <cellStyle name="Normal 3 2 2 2 2 2 5 5" xfId="8797"/>
    <cellStyle name="Normal 3 2 2 2 2 2 5 5 2" xfId="14589"/>
    <cellStyle name="Normal 3 2 2 2 2 2 5 6" xfId="10727"/>
    <cellStyle name="Normal 3 2 2 2 2 2 6" xfId="1396"/>
    <cellStyle name="Normal 3 2 2 2 2 2 6 2" xfId="3329"/>
    <cellStyle name="Normal 3 2 2 2 2 2 6 2 2" xfId="5929"/>
    <cellStyle name="Normal 3 2 2 2 2 2 6 3" xfId="5930"/>
    <cellStyle name="Normal 3 2 2 2 2 2 6 3 2" xfId="13141"/>
    <cellStyle name="Normal 3 2 2 2 2 2 6 4" xfId="9279"/>
    <cellStyle name="Normal 3 2 2 2 2 2 6 4 2" xfId="15071"/>
    <cellStyle name="Normal 3 2 2 2 2 2 6 5" xfId="11209"/>
    <cellStyle name="Normal 3 2 2 2 2 2 7" xfId="2365"/>
    <cellStyle name="Normal 3 2 2 2 2 2 7 2" xfId="5931"/>
    <cellStyle name="Normal 3 2 2 2 2 2 8" xfId="5932"/>
    <cellStyle name="Normal 3 2 2 2 2 2 8 2" xfId="12177"/>
    <cellStyle name="Normal 3 2 2 2 2 2 9" xfId="8315"/>
    <cellStyle name="Normal 3 2 2 2 2 2 9 2" xfId="14107"/>
    <cellStyle name="Normal 3 2 2 2 2 3" xfId="382"/>
    <cellStyle name="Normal 3 2 2 2 2 3 2" xfId="542"/>
    <cellStyle name="Normal 3 2 2 2 2 3 2 2" xfId="1090"/>
    <cellStyle name="Normal 3 2 2 2 2 3 2 2 2" xfId="2078"/>
    <cellStyle name="Normal 3 2 2 2 2 3 2 2 2 2" xfId="4011"/>
    <cellStyle name="Normal 3 2 2 2 2 3 2 2 2 2 2" xfId="5933"/>
    <cellStyle name="Normal 3 2 2 2 2 3 2 2 2 3" xfId="5934"/>
    <cellStyle name="Normal 3 2 2 2 2 3 2 2 2 3 2" xfId="13823"/>
    <cellStyle name="Normal 3 2 2 2 2 3 2 2 2 4" xfId="9961"/>
    <cellStyle name="Normal 3 2 2 2 2 3 2 2 2 4 2" xfId="15753"/>
    <cellStyle name="Normal 3 2 2 2 2 3 2 2 2 5" xfId="11891"/>
    <cellStyle name="Normal 3 2 2 2 2 3 2 2 3" xfId="3047"/>
    <cellStyle name="Normal 3 2 2 2 2 3 2 2 3 2" xfId="5935"/>
    <cellStyle name="Normal 3 2 2 2 2 3 2 2 4" xfId="5936"/>
    <cellStyle name="Normal 3 2 2 2 2 3 2 2 4 2" xfId="12859"/>
    <cellStyle name="Normal 3 2 2 2 2 3 2 2 5" xfId="8997"/>
    <cellStyle name="Normal 3 2 2 2 2 3 2 2 5 2" xfId="14789"/>
    <cellStyle name="Normal 3 2 2 2 2 3 2 2 6" xfId="10927"/>
    <cellStyle name="Normal 3 2 2 2 2 3 2 3" xfId="1596"/>
    <cellStyle name="Normal 3 2 2 2 2 3 2 3 2" xfId="3529"/>
    <cellStyle name="Normal 3 2 2 2 2 3 2 3 2 2" xfId="5937"/>
    <cellStyle name="Normal 3 2 2 2 2 3 2 3 3" xfId="5938"/>
    <cellStyle name="Normal 3 2 2 2 2 3 2 3 3 2" xfId="13341"/>
    <cellStyle name="Normal 3 2 2 2 2 3 2 3 4" xfId="9479"/>
    <cellStyle name="Normal 3 2 2 2 2 3 2 3 4 2" xfId="15271"/>
    <cellStyle name="Normal 3 2 2 2 2 3 2 3 5" xfId="11409"/>
    <cellStyle name="Normal 3 2 2 2 2 3 2 4" xfId="2565"/>
    <cellStyle name="Normal 3 2 2 2 2 3 2 4 2" xfId="5939"/>
    <cellStyle name="Normal 3 2 2 2 2 3 2 5" xfId="5940"/>
    <cellStyle name="Normal 3 2 2 2 2 3 2 5 2" xfId="12377"/>
    <cellStyle name="Normal 3 2 2 2 2 3 2 6" xfId="8515"/>
    <cellStyle name="Normal 3 2 2 2 2 3 2 6 2" xfId="14307"/>
    <cellStyle name="Normal 3 2 2 2 2 3 2 7" xfId="10445"/>
    <cellStyle name="Normal 3 2 2 2 2 3 3" xfId="704"/>
    <cellStyle name="Normal 3 2 2 2 2 3 3 2" xfId="1251"/>
    <cellStyle name="Normal 3 2 2 2 2 3 3 2 2" xfId="2238"/>
    <cellStyle name="Normal 3 2 2 2 2 3 3 2 2 2" xfId="4171"/>
    <cellStyle name="Normal 3 2 2 2 2 3 3 2 2 2 2" xfId="5941"/>
    <cellStyle name="Normal 3 2 2 2 2 3 3 2 2 3" xfId="5942"/>
    <cellStyle name="Normal 3 2 2 2 2 3 3 2 2 3 2" xfId="13983"/>
    <cellStyle name="Normal 3 2 2 2 2 3 3 2 2 4" xfId="10121"/>
    <cellStyle name="Normal 3 2 2 2 2 3 3 2 2 4 2" xfId="15913"/>
    <cellStyle name="Normal 3 2 2 2 2 3 3 2 2 5" xfId="12051"/>
    <cellStyle name="Normal 3 2 2 2 2 3 3 2 3" xfId="3208"/>
    <cellStyle name="Normal 3 2 2 2 2 3 3 2 3 2" xfId="5943"/>
    <cellStyle name="Normal 3 2 2 2 2 3 3 2 4" xfId="5944"/>
    <cellStyle name="Normal 3 2 2 2 2 3 3 2 4 2" xfId="13020"/>
    <cellStyle name="Normal 3 2 2 2 2 3 3 2 5" xfId="9158"/>
    <cellStyle name="Normal 3 2 2 2 2 3 3 2 5 2" xfId="14950"/>
    <cellStyle name="Normal 3 2 2 2 2 3 3 2 6" xfId="11088"/>
    <cellStyle name="Normal 3 2 2 2 2 3 3 3" xfId="1757"/>
    <cellStyle name="Normal 3 2 2 2 2 3 3 3 2" xfId="3690"/>
    <cellStyle name="Normal 3 2 2 2 2 3 3 3 2 2" xfId="5945"/>
    <cellStyle name="Normal 3 2 2 2 2 3 3 3 3" xfId="5946"/>
    <cellStyle name="Normal 3 2 2 2 2 3 3 3 3 2" xfId="13502"/>
    <cellStyle name="Normal 3 2 2 2 2 3 3 3 4" xfId="9640"/>
    <cellStyle name="Normal 3 2 2 2 2 3 3 3 4 2" xfId="15432"/>
    <cellStyle name="Normal 3 2 2 2 2 3 3 3 5" xfId="11570"/>
    <cellStyle name="Normal 3 2 2 2 2 3 3 4" xfId="2726"/>
    <cellStyle name="Normal 3 2 2 2 2 3 3 4 2" xfId="5947"/>
    <cellStyle name="Normal 3 2 2 2 2 3 3 5" xfId="5948"/>
    <cellStyle name="Normal 3 2 2 2 2 3 3 5 2" xfId="12538"/>
    <cellStyle name="Normal 3 2 2 2 2 3 3 6" xfId="8676"/>
    <cellStyle name="Normal 3 2 2 2 2 3 3 6 2" xfId="14468"/>
    <cellStyle name="Normal 3 2 2 2 2 3 3 7" xfId="10606"/>
    <cellStyle name="Normal 3 2 2 2 2 3 4" xfId="930"/>
    <cellStyle name="Normal 3 2 2 2 2 3 4 2" xfId="1918"/>
    <cellStyle name="Normal 3 2 2 2 2 3 4 2 2" xfId="3851"/>
    <cellStyle name="Normal 3 2 2 2 2 3 4 2 2 2" xfId="5949"/>
    <cellStyle name="Normal 3 2 2 2 2 3 4 2 3" xfId="5950"/>
    <cellStyle name="Normal 3 2 2 2 2 3 4 2 3 2" xfId="13663"/>
    <cellStyle name="Normal 3 2 2 2 2 3 4 2 4" xfId="9801"/>
    <cellStyle name="Normal 3 2 2 2 2 3 4 2 4 2" xfId="15593"/>
    <cellStyle name="Normal 3 2 2 2 2 3 4 2 5" xfId="11731"/>
    <cellStyle name="Normal 3 2 2 2 2 3 4 3" xfId="2887"/>
    <cellStyle name="Normal 3 2 2 2 2 3 4 3 2" xfId="5951"/>
    <cellStyle name="Normal 3 2 2 2 2 3 4 4" xfId="5952"/>
    <cellStyle name="Normal 3 2 2 2 2 3 4 4 2" xfId="12699"/>
    <cellStyle name="Normal 3 2 2 2 2 3 4 5" xfId="8837"/>
    <cellStyle name="Normal 3 2 2 2 2 3 4 5 2" xfId="14629"/>
    <cellStyle name="Normal 3 2 2 2 2 3 4 6" xfId="10767"/>
    <cellStyle name="Normal 3 2 2 2 2 3 5" xfId="1436"/>
    <cellStyle name="Normal 3 2 2 2 2 3 5 2" xfId="3369"/>
    <cellStyle name="Normal 3 2 2 2 2 3 5 2 2" xfId="5953"/>
    <cellStyle name="Normal 3 2 2 2 2 3 5 3" xfId="5954"/>
    <cellStyle name="Normal 3 2 2 2 2 3 5 3 2" xfId="13181"/>
    <cellStyle name="Normal 3 2 2 2 2 3 5 4" xfId="9319"/>
    <cellStyle name="Normal 3 2 2 2 2 3 5 4 2" xfId="15111"/>
    <cellStyle name="Normal 3 2 2 2 2 3 5 5" xfId="11249"/>
    <cellStyle name="Normal 3 2 2 2 2 3 6" xfId="2405"/>
    <cellStyle name="Normal 3 2 2 2 2 3 6 2" xfId="5955"/>
    <cellStyle name="Normal 3 2 2 2 2 3 7" xfId="5956"/>
    <cellStyle name="Normal 3 2 2 2 2 3 7 2" xfId="12217"/>
    <cellStyle name="Normal 3 2 2 2 2 3 8" xfId="8355"/>
    <cellStyle name="Normal 3 2 2 2 2 3 8 2" xfId="14147"/>
    <cellStyle name="Normal 3 2 2 2 2 3 9" xfId="10285"/>
    <cellStyle name="Normal 3 2 2 2 2 4" xfId="462"/>
    <cellStyle name="Normal 3 2 2 2 2 4 2" xfId="1010"/>
    <cellStyle name="Normal 3 2 2 2 2 4 2 2" xfId="1998"/>
    <cellStyle name="Normal 3 2 2 2 2 4 2 2 2" xfId="3931"/>
    <cellStyle name="Normal 3 2 2 2 2 4 2 2 2 2" xfId="5957"/>
    <cellStyle name="Normal 3 2 2 2 2 4 2 2 3" xfId="5958"/>
    <cellStyle name="Normal 3 2 2 2 2 4 2 2 3 2" xfId="13743"/>
    <cellStyle name="Normal 3 2 2 2 2 4 2 2 4" xfId="9881"/>
    <cellStyle name="Normal 3 2 2 2 2 4 2 2 4 2" xfId="15673"/>
    <cellStyle name="Normal 3 2 2 2 2 4 2 2 5" xfId="11811"/>
    <cellStyle name="Normal 3 2 2 2 2 4 2 3" xfId="2967"/>
    <cellStyle name="Normal 3 2 2 2 2 4 2 3 2" xfId="5959"/>
    <cellStyle name="Normal 3 2 2 2 2 4 2 4" xfId="5960"/>
    <cellStyle name="Normal 3 2 2 2 2 4 2 4 2" xfId="12779"/>
    <cellStyle name="Normal 3 2 2 2 2 4 2 5" xfId="8917"/>
    <cellStyle name="Normal 3 2 2 2 2 4 2 5 2" xfId="14709"/>
    <cellStyle name="Normal 3 2 2 2 2 4 2 6" xfId="10847"/>
    <cellStyle name="Normal 3 2 2 2 2 4 3" xfId="1516"/>
    <cellStyle name="Normal 3 2 2 2 2 4 3 2" xfId="3449"/>
    <cellStyle name="Normal 3 2 2 2 2 4 3 2 2" xfId="5961"/>
    <cellStyle name="Normal 3 2 2 2 2 4 3 3" xfId="5962"/>
    <cellStyle name="Normal 3 2 2 2 2 4 3 3 2" xfId="13261"/>
    <cellStyle name="Normal 3 2 2 2 2 4 3 4" xfId="9399"/>
    <cellStyle name="Normal 3 2 2 2 2 4 3 4 2" xfId="15191"/>
    <cellStyle name="Normal 3 2 2 2 2 4 3 5" xfId="11329"/>
    <cellStyle name="Normal 3 2 2 2 2 4 4" xfId="2485"/>
    <cellStyle name="Normal 3 2 2 2 2 4 4 2" xfId="5963"/>
    <cellStyle name="Normal 3 2 2 2 2 4 5" xfId="5964"/>
    <cellStyle name="Normal 3 2 2 2 2 4 5 2" xfId="12297"/>
    <cellStyle name="Normal 3 2 2 2 2 4 6" xfId="8435"/>
    <cellStyle name="Normal 3 2 2 2 2 4 6 2" xfId="14227"/>
    <cellStyle name="Normal 3 2 2 2 2 4 7" xfId="10365"/>
    <cellStyle name="Normal 3 2 2 2 2 5" xfId="624"/>
    <cellStyle name="Normal 3 2 2 2 2 5 2" xfId="1171"/>
    <cellStyle name="Normal 3 2 2 2 2 5 2 2" xfId="2158"/>
    <cellStyle name="Normal 3 2 2 2 2 5 2 2 2" xfId="4091"/>
    <cellStyle name="Normal 3 2 2 2 2 5 2 2 2 2" xfId="5965"/>
    <cellStyle name="Normal 3 2 2 2 2 5 2 2 3" xfId="5966"/>
    <cellStyle name="Normal 3 2 2 2 2 5 2 2 3 2" xfId="13903"/>
    <cellStyle name="Normal 3 2 2 2 2 5 2 2 4" xfId="10041"/>
    <cellStyle name="Normal 3 2 2 2 2 5 2 2 4 2" xfId="15833"/>
    <cellStyle name="Normal 3 2 2 2 2 5 2 2 5" xfId="11971"/>
    <cellStyle name="Normal 3 2 2 2 2 5 2 3" xfId="3128"/>
    <cellStyle name="Normal 3 2 2 2 2 5 2 3 2" xfId="5967"/>
    <cellStyle name="Normal 3 2 2 2 2 5 2 4" xfId="5968"/>
    <cellStyle name="Normal 3 2 2 2 2 5 2 4 2" xfId="12940"/>
    <cellStyle name="Normal 3 2 2 2 2 5 2 5" xfId="9078"/>
    <cellStyle name="Normal 3 2 2 2 2 5 2 5 2" xfId="14870"/>
    <cellStyle name="Normal 3 2 2 2 2 5 2 6" xfId="11008"/>
    <cellStyle name="Normal 3 2 2 2 2 5 3" xfId="1677"/>
    <cellStyle name="Normal 3 2 2 2 2 5 3 2" xfId="3610"/>
    <cellStyle name="Normal 3 2 2 2 2 5 3 2 2" xfId="5969"/>
    <cellStyle name="Normal 3 2 2 2 2 5 3 3" xfId="5970"/>
    <cellStyle name="Normal 3 2 2 2 2 5 3 3 2" xfId="13422"/>
    <cellStyle name="Normal 3 2 2 2 2 5 3 4" xfId="9560"/>
    <cellStyle name="Normal 3 2 2 2 2 5 3 4 2" xfId="15352"/>
    <cellStyle name="Normal 3 2 2 2 2 5 3 5" xfId="11490"/>
    <cellStyle name="Normal 3 2 2 2 2 5 4" xfId="2646"/>
    <cellStyle name="Normal 3 2 2 2 2 5 4 2" xfId="5971"/>
    <cellStyle name="Normal 3 2 2 2 2 5 5" xfId="5972"/>
    <cellStyle name="Normal 3 2 2 2 2 5 5 2" xfId="12458"/>
    <cellStyle name="Normal 3 2 2 2 2 5 6" xfId="8596"/>
    <cellStyle name="Normal 3 2 2 2 2 5 6 2" xfId="14388"/>
    <cellStyle name="Normal 3 2 2 2 2 5 7" xfId="10526"/>
    <cellStyle name="Normal 3 2 2 2 2 6" xfId="842"/>
    <cellStyle name="Normal 3 2 2 2 2 6 2" xfId="1838"/>
    <cellStyle name="Normal 3 2 2 2 2 6 2 2" xfId="3771"/>
    <cellStyle name="Normal 3 2 2 2 2 6 2 2 2" xfId="5973"/>
    <cellStyle name="Normal 3 2 2 2 2 6 2 3" xfId="5974"/>
    <cellStyle name="Normal 3 2 2 2 2 6 2 3 2" xfId="13583"/>
    <cellStyle name="Normal 3 2 2 2 2 6 2 4" xfId="9721"/>
    <cellStyle name="Normal 3 2 2 2 2 6 2 4 2" xfId="15513"/>
    <cellStyle name="Normal 3 2 2 2 2 6 2 5" xfId="11651"/>
    <cellStyle name="Normal 3 2 2 2 2 6 3" xfId="2807"/>
    <cellStyle name="Normal 3 2 2 2 2 6 3 2" xfId="5975"/>
    <cellStyle name="Normal 3 2 2 2 2 6 4" xfId="5976"/>
    <cellStyle name="Normal 3 2 2 2 2 6 4 2" xfId="12619"/>
    <cellStyle name="Normal 3 2 2 2 2 6 5" xfId="8757"/>
    <cellStyle name="Normal 3 2 2 2 2 6 5 2" xfId="14549"/>
    <cellStyle name="Normal 3 2 2 2 2 6 6" xfId="10687"/>
    <cellStyle name="Normal 3 2 2 2 2 7" xfId="1356"/>
    <cellStyle name="Normal 3 2 2 2 2 7 2" xfId="3289"/>
    <cellStyle name="Normal 3 2 2 2 2 7 2 2" xfId="5977"/>
    <cellStyle name="Normal 3 2 2 2 2 7 3" xfId="5978"/>
    <cellStyle name="Normal 3 2 2 2 2 7 3 2" xfId="13101"/>
    <cellStyle name="Normal 3 2 2 2 2 7 4" xfId="9239"/>
    <cellStyle name="Normal 3 2 2 2 2 7 4 2" xfId="15031"/>
    <cellStyle name="Normal 3 2 2 2 2 7 5" xfId="11169"/>
    <cellStyle name="Normal 3 2 2 2 2 8" xfId="2325"/>
    <cellStyle name="Normal 3 2 2 2 2 8 2" xfId="5979"/>
    <cellStyle name="Normal 3 2 2 2 2 9" xfId="5980"/>
    <cellStyle name="Normal 3 2 2 2 2 9 2" xfId="12137"/>
    <cellStyle name="Normal 3 2 2 2 3" xfId="322"/>
    <cellStyle name="Normal 3 2 2 2 3 10" xfId="10225"/>
    <cellStyle name="Normal 3 2 2 2 3 2" xfId="402"/>
    <cellStyle name="Normal 3 2 2 2 3 2 2" xfId="562"/>
    <cellStyle name="Normal 3 2 2 2 3 2 2 2" xfId="1110"/>
    <cellStyle name="Normal 3 2 2 2 3 2 2 2 2" xfId="2098"/>
    <cellStyle name="Normal 3 2 2 2 3 2 2 2 2 2" xfId="4031"/>
    <cellStyle name="Normal 3 2 2 2 3 2 2 2 2 2 2" xfId="5981"/>
    <cellStyle name="Normal 3 2 2 2 3 2 2 2 2 3" xfId="5982"/>
    <cellStyle name="Normal 3 2 2 2 3 2 2 2 2 3 2" xfId="13843"/>
    <cellStyle name="Normal 3 2 2 2 3 2 2 2 2 4" xfId="9981"/>
    <cellStyle name="Normal 3 2 2 2 3 2 2 2 2 4 2" xfId="15773"/>
    <cellStyle name="Normal 3 2 2 2 3 2 2 2 2 5" xfId="11911"/>
    <cellStyle name="Normal 3 2 2 2 3 2 2 2 3" xfId="3067"/>
    <cellStyle name="Normal 3 2 2 2 3 2 2 2 3 2" xfId="5983"/>
    <cellStyle name="Normal 3 2 2 2 3 2 2 2 4" xfId="5984"/>
    <cellStyle name="Normal 3 2 2 2 3 2 2 2 4 2" xfId="12879"/>
    <cellStyle name="Normal 3 2 2 2 3 2 2 2 5" xfId="9017"/>
    <cellStyle name="Normal 3 2 2 2 3 2 2 2 5 2" xfId="14809"/>
    <cellStyle name="Normal 3 2 2 2 3 2 2 2 6" xfId="10947"/>
    <cellStyle name="Normal 3 2 2 2 3 2 2 3" xfId="1616"/>
    <cellStyle name="Normal 3 2 2 2 3 2 2 3 2" xfId="3549"/>
    <cellStyle name="Normal 3 2 2 2 3 2 2 3 2 2" xfId="5985"/>
    <cellStyle name="Normal 3 2 2 2 3 2 2 3 3" xfId="5986"/>
    <cellStyle name="Normal 3 2 2 2 3 2 2 3 3 2" xfId="13361"/>
    <cellStyle name="Normal 3 2 2 2 3 2 2 3 4" xfId="9499"/>
    <cellStyle name="Normal 3 2 2 2 3 2 2 3 4 2" xfId="15291"/>
    <cellStyle name="Normal 3 2 2 2 3 2 2 3 5" xfId="11429"/>
    <cellStyle name="Normal 3 2 2 2 3 2 2 4" xfId="2585"/>
    <cellStyle name="Normal 3 2 2 2 3 2 2 4 2" xfId="5987"/>
    <cellStyle name="Normal 3 2 2 2 3 2 2 5" xfId="5988"/>
    <cellStyle name="Normal 3 2 2 2 3 2 2 5 2" xfId="12397"/>
    <cellStyle name="Normal 3 2 2 2 3 2 2 6" xfId="8535"/>
    <cellStyle name="Normal 3 2 2 2 3 2 2 6 2" xfId="14327"/>
    <cellStyle name="Normal 3 2 2 2 3 2 2 7" xfId="10465"/>
    <cellStyle name="Normal 3 2 2 2 3 2 3" xfId="724"/>
    <cellStyle name="Normal 3 2 2 2 3 2 3 2" xfId="1271"/>
    <cellStyle name="Normal 3 2 2 2 3 2 3 2 2" xfId="2258"/>
    <cellStyle name="Normal 3 2 2 2 3 2 3 2 2 2" xfId="4191"/>
    <cellStyle name="Normal 3 2 2 2 3 2 3 2 2 2 2" xfId="5989"/>
    <cellStyle name="Normal 3 2 2 2 3 2 3 2 2 3" xfId="5990"/>
    <cellStyle name="Normal 3 2 2 2 3 2 3 2 2 3 2" xfId="14003"/>
    <cellStyle name="Normal 3 2 2 2 3 2 3 2 2 4" xfId="10141"/>
    <cellStyle name="Normal 3 2 2 2 3 2 3 2 2 4 2" xfId="15933"/>
    <cellStyle name="Normal 3 2 2 2 3 2 3 2 2 5" xfId="12071"/>
    <cellStyle name="Normal 3 2 2 2 3 2 3 2 3" xfId="3228"/>
    <cellStyle name="Normal 3 2 2 2 3 2 3 2 3 2" xfId="5991"/>
    <cellStyle name="Normal 3 2 2 2 3 2 3 2 4" xfId="5992"/>
    <cellStyle name="Normal 3 2 2 2 3 2 3 2 4 2" xfId="13040"/>
    <cellStyle name="Normal 3 2 2 2 3 2 3 2 5" xfId="9178"/>
    <cellStyle name="Normal 3 2 2 2 3 2 3 2 5 2" xfId="14970"/>
    <cellStyle name="Normal 3 2 2 2 3 2 3 2 6" xfId="11108"/>
    <cellStyle name="Normal 3 2 2 2 3 2 3 3" xfId="1777"/>
    <cellStyle name="Normal 3 2 2 2 3 2 3 3 2" xfId="3710"/>
    <cellStyle name="Normal 3 2 2 2 3 2 3 3 2 2" xfId="5993"/>
    <cellStyle name="Normal 3 2 2 2 3 2 3 3 3" xfId="5994"/>
    <cellStyle name="Normal 3 2 2 2 3 2 3 3 3 2" xfId="13522"/>
    <cellStyle name="Normal 3 2 2 2 3 2 3 3 4" xfId="9660"/>
    <cellStyle name="Normal 3 2 2 2 3 2 3 3 4 2" xfId="15452"/>
    <cellStyle name="Normal 3 2 2 2 3 2 3 3 5" xfId="11590"/>
    <cellStyle name="Normal 3 2 2 2 3 2 3 4" xfId="2746"/>
    <cellStyle name="Normal 3 2 2 2 3 2 3 4 2" xfId="5995"/>
    <cellStyle name="Normal 3 2 2 2 3 2 3 5" xfId="5996"/>
    <cellStyle name="Normal 3 2 2 2 3 2 3 5 2" xfId="12558"/>
    <cellStyle name="Normal 3 2 2 2 3 2 3 6" xfId="8696"/>
    <cellStyle name="Normal 3 2 2 2 3 2 3 6 2" xfId="14488"/>
    <cellStyle name="Normal 3 2 2 2 3 2 3 7" xfId="10626"/>
    <cellStyle name="Normal 3 2 2 2 3 2 4" xfId="950"/>
    <cellStyle name="Normal 3 2 2 2 3 2 4 2" xfId="1938"/>
    <cellStyle name="Normal 3 2 2 2 3 2 4 2 2" xfId="3871"/>
    <cellStyle name="Normal 3 2 2 2 3 2 4 2 2 2" xfId="5997"/>
    <cellStyle name="Normal 3 2 2 2 3 2 4 2 3" xfId="5998"/>
    <cellStyle name="Normal 3 2 2 2 3 2 4 2 3 2" xfId="13683"/>
    <cellStyle name="Normal 3 2 2 2 3 2 4 2 4" xfId="9821"/>
    <cellStyle name="Normal 3 2 2 2 3 2 4 2 4 2" xfId="15613"/>
    <cellStyle name="Normal 3 2 2 2 3 2 4 2 5" xfId="11751"/>
    <cellStyle name="Normal 3 2 2 2 3 2 4 3" xfId="2907"/>
    <cellStyle name="Normal 3 2 2 2 3 2 4 3 2" xfId="5999"/>
    <cellStyle name="Normal 3 2 2 2 3 2 4 4" xfId="6000"/>
    <cellStyle name="Normal 3 2 2 2 3 2 4 4 2" xfId="12719"/>
    <cellStyle name="Normal 3 2 2 2 3 2 4 5" xfId="8857"/>
    <cellStyle name="Normal 3 2 2 2 3 2 4 5 2" xfId="14649"/>
    <cellStyle name="Normal 3 2 2 2 3 2 4 6" xfId="10787"/>
    <cellStyle name="Normal 3 2 2 2 3 2 5" xfId="1456"/>
    <cellStyle name="Normal 3 2 2 2 3 2 5 2" xfId="3389"/>
    <cellStyle name="Normal 3 2 2 2 3 2 5 2 2" xfId="6001"/>
    <cellStyle name="Normal 3 2 2 2 3 2 5 3" xfId="6002"/>
    <cellStyle name="Normal 3 2 2 2 3 2 5 3 2" xfId="13201"/>
    <cellStyle name="Normal 3 2 2 2 3 2 5 4" xfId="9339"/>
    <cellStyle name="Normal 3 2 2 2 3 2 5 4 2" xfId="15131"/>
    <cellStyle name="Normal 3 2 2 2 3 2 5 5" xfId="11269"/>
    <cellStyle name="Normal 3 2 2 2 3 2 6" xfId="2425"/>
    <cellStyle name="Normal 3 2 2 2 3 2 6 2" xfId="6003"/>
    <cellStyle name="Normal 3 2 2 2 3 2 7" xfId="6004"/>
    <cellStyle name="Normal 3 2 2 2 3 2 7 2" xfId="12237"/>
    <cellStyle name="Normal 3 2 2 2 3 2 8" xfId="8375"/>
    <cellStyle name="Normal 3 2 2 2 3 2 8 2" xfId="14167"/>
    <cellStyle name="Normal 3 2 2 2 3 2 9" xfId="10305"/>
    <cellStyle name="Normal 3 2 2 2 3 3" xfId="482"/>
    <cellStyle name="Normal 3 2 2 2 3 3 2" xfId="1030"/>
    <cellStyle name="Normal 3 2 2 2 3 3 2 2" xfId="2018"/>
    <cellStyle name="Normal 3 2 2 2 3 3 2 2 2" xfId="3951"/>
    <cellStyle name="Normal 3 2 2 2 3 3 2 2 2 2" xfId="6005"/>
    <cellStyle name="Normal 3 2 2 2 3 3 2 2 3" xfId="6006"/>
    <cellStyle name="Normal 3 2 2 2 3 3 2 2 3 2" xfId="13763"/>
    <cellStyle name="Normal 3 2 2 2 3 3 2 2 4" xfId="9901"/>
    <cellStyle name="Normal 3 2 2 2 3 3 2 2 4 2" xfId="15693"/>
    <cellStyle name="Normal 3 2 2 2 3 3 2 2 5" xfId="11831"/>
    <cellStyle name="Normal 3 2 2 2 3 3 2 3" xfId="2987"/>
    <cellStyle name="Normal 3 2 2 2 3 3 2 3 2" xfId="6007"/>
    <cellStyle name="Normal 3 2 2 2 3 3 2 4" xfId="6008"/>
    <cellStyle name="Normal 3 2 2 2 3 3 2 4 2" xfId="12799"/>
    <cellStyle name="Normal 3 2 2 2 3 3 2 5" xfId="8937"/>
    <cellStyle name="Normal 3 2 2 2 3 3 2 5 2" xfId="14729"/>
    <cellStyle name="Normal 3 2 2 2 3 3 2 6" xfId="10867"/>
    <cellStyle name="Normal 3 2 2 2 3 3 3" xfId="1536"/>
    <cellStyle name="Normal 3 2 2 2 3 3 3 2" xfId="3469"/>
    <cellStyle name="Normal 3 2 2 2 3 3 3 2 2" xfId="6009"/>
    <cellStyle name="Normal 3 2 2 2 3 3 3 3" xfId="6010"/>
    <cellStyle name="Normal 3 2 2 2 3 3 3 3 2" xfId="13281"/>
    <cellStyle name="Normal 3 2 2 2 3 3 3 4" xfId="9419"/>
    <cellStyle name="Normal 3 2 2 2 3 3 3 4 2" xfId="15211"/>
    <cellStyle name="Normal 3 2 2 2 3 3 3 5" xfId="11349"/>
    <cellStyle name="Normal 3 2 2 2 3 3 4" xfId="2505"/>
    <cellStyle name="Normal 3 2 2 2 3 3 4 2" xfId="6011"/>
    <cellStyle name="Normal 3 2 2 2 3 3 5" xfId="6012"/>
    <cellStyle name="Normal 3 2 2 2 3 3 5 2" xfId="12317"/>
    <cellStyle name="Normal 3 2 2 2 3 3 6" xfId="8455"/>
    <cellStyle name="Normal 3 2 2 2 3 3 6 2" xfId="14247"/>
    <cellStyle name="Normal 3 2 2 2 3 3 7" xfId="10385"/>
    <cellStyle name="Normal 3 2 2 2 3 4" xfId="644"/>
    <cellStyle name="Normal 3 2 2 2 3 4 2" xfId="1191"/>
    <cellStyle name="Normal 3 2 2 2 3 4 2 2" xfId="2178"/>
    <cellStyle name="Normal 3 2 2 2 3 4 2 2 2" xfId="4111"/>
    <cellStyle name="Normal 3 2 2 2 3 4 2 2 2 2" xfId="6013"/>
    <cellStyle name="Normal 3 2 2 2 3 4 2 2 3" xfId="6014"/>
    <cellStyle name="Normal 3 2 2 2 3 4 2 2 3 2" xfId="13923"/>
    <cellStyle name="Normal 3 2 2 2 3 4 2 2 4" xfId="10061"/>
    <cellStyle name="Normal 3 2 2 2 3 4 2 2 4 2" xfId="15853"/>
    <cellStyle name="Normal 3 2 2 2 3 4 2 2 5" xfId="11991"/>
    <cellStyle name="Normal 3 2 2 2 3 4 2 3" xfId="3148"/>
    <cellStyle name="Normal 3 2 2 2 3 4 2 3 2" xfId="6015"/>
    <cellStyle name="Normal 3 2 2 2 3 4 2 4" xfId="6016"/>
    <cellStyle name="Normal 3 2 2 2 3 4 2 4 2" xfId="12960"/>
    <cellStyle name="Normal 3 2 2 2 3 4 2 5" xfId="9098"/>
    <cellStyle name="Normal 3 2 2 2 3 4 2 5 2" xfId="14890"/>
    <cellStyle name="Normal 3 2 2 2 3 4 2 6" xfId="11028"/>
    <cellStyle name="Normal 3 2 2 2 3 4 3" xfId="1697"/>
    <cellStyle name="Normal 3 2 2 2 3 4 3 2" xfId="3630"/>
    <cellStyle name="Normal 3 2 2 2 3 4 3 2 2" xfId="6017"/>
    <cellStyle name="Normal 3 2 2 2 3 4 3 3" xfId="6018"/>
    <cellStyle name="Normal 3 2 2 2 3 4 3 3 2" xfId="13442"/>
    <cellStyle name="Normal 3 2 2 2 3 4 3 4" xfId="9580"/>
    <cellStyle name="Normal 3 2 2 2 3 4 3 4 2" xfId="15372"/>
    <cellStyle name="Normal 3 2 2 2 3 4 3 5" xfId="11510"/>
    <cellStyle name="Normal 3 2 2 2 3 4 4" xfId="2666"/>
    <cellStyle name="Normal 3 2 2 2 3 4 4 2" xfId="6019"/>
    <cellStyle name="Normal 3 2 2 2 3 4 5" xfId="6020"/>
    <cellStyle name="Normal 3 2 2 2 3 4 5 2" xfId="12478"/>
    <cellStyle name="Normal 3 2 2 2 3 4 6" xfId="8616"/>
    <cellStyle name="Normal 3 2 2 2 3 4 6 2" xfId="14408"/>
    <cellStyle name="Normal 3 2 2 2 3 4 7" xfId="10546"/>
    <cellStyle name="Normal 3 2 2 2 3 5" xfId="870"/>
    <cellStyle name="Normal 3 2 2 2 3 5 2" xfId="1858"/>
    <cellStyle name="Normal 3 2 2 2 3 5 2 2" xfId="3791"/>
    <cellStyle name="Normal 3 2 2 2 3 5 2 2 2" xfId="6021"/>
    <cellStyle name="Normal 3 2 2 2 3 5 2 3" xfId="6022"/>
    <cellStyle name="Normal 3 2 2 2 3 5 2 3 2" xfId="13603"/>
    <cellStyle name="Normal 3 2 2 2 3 5 2 4" xfId="9741"/>
    <cellStyle name="Normal 3 2 2 2 3 5 2 4 2" xfId="15533"/>
    <cellStyle name="Normal 3 2 2 2 3 5 2 5" xfId="11671"/>
    <cellStyle name="Normal 3 2 2 2 3 5 3" xfId="2827"/>
    <cellStyle name="Normal 3 2 2 2 3 5 3 2" xfId="6023"/>
    <cellStyle name="Normal 3 2 2 2 3 5 4" xfId="6024"/>
    <cellStyle name="Normal 3 2 2 2 3 5 4 2" xfId="12639"/>
    <cellStyle name="Normal 3 2 2 2 3 5 5" xfId="8777"/>
    <cellStyle name="Normal 3 2 2 2 3 5 5 2" xfId="14569"/>
    <cellStyle name="Normal 3 2 2 2 3 5 6" xfId="10707"/>
    <cellStyle name="Normal 3 2 2 2 3 6" xfId="1376"/>
    <cellStyle name="Normal 3 2 2 2 3 6 2" xfId="3309"/>
    <cellStyle name="Normal 3 2 2 2 3 6 2 2" xfId="6025"/>
    <cellStyle name="Normal 3 2 2 2 3 6 3" xfId="6026"/>
    <cellStyle name="Normal 3 2 2 2 3 6 3 2" xfId="13121"/>
    <cellStyle name="Normal 3 2 2 2 3 6 4" xfId="9259"/>
    <cellStyle name="Normal 3 2 2 2 3 6 4 2" xfId="15051"/>
    <cellStyle name="Normal 3 2 2 2 3 6 5" xfId="11189"/>
    <cellStyle name="Normal 3 2 2 2 3 7" xfId="2345"/>
    <cellStyle name="Normal 3 2 2 2 3 7 2" xfId="6027"/>
    <cellStyle name="Normal 3 2 2 2 3 8" xfId="6028"/>
    <cellStyle name="Normal 3 2 2 2 3 8 2" xfId="12157"/>
    <cellStyle name="Normal 3 2 2 2 3 9" xfId="8295"/>
    <cellStyle name="Normal 3 2 2 2 3 9 2" xfId="14087"/>
    <cellStyle name="Normal 3 2 2 2 4" xfId="362"/>
    <cellStyle name="Normal 3 2 2 2 4 2" xfId="522"/>
    <cellStyle name="Normal 3 2 2 2 4 2 2" xfId="1070"/>
    <cellStyle name="Normal 3 2 2 2 4 2 2 2" xfId="2058"/>
    <cellStyle name="Normal 3 2 2 2 4 2 2 2 2" xfId="3991"/>
    <cellStyle name="Normal 3 2 2 2 4 2 2 2 2 2" xfId="6029"/>
    <cellStyle name="Normal 3 2 2 2 4 2 2 2 3" xfId="6030"/>
    <cellStyle name="Normal 3 2 2 2 4 2 2 2 3 2" xfId="13803"/>
    <cellStyle name="Normal 3 2 2 2 4 2 2 2 4" xfId="9941"/>
    <cellStyle name="Normal 3 2 2 2 4 2 2 2 4 2" xfId="15733"/>
    <cellStyle name="Normal 3 2 2 2 4 2 2 2 5" xfId="11871"/>
    <cellStyle name="Normal 3 2 2 2 4 2 2 3" xfId="3027"/>
    <cellStyle name="Normal 3 2 2 2 4 2 2 3 2" xfId="6031"/>
    <cellStyle name="Normal 3 2 2 2 4 2 2 4" xfId="6032"/>
    <cellStyle name="Normal 3 2 2 2 4 2 2 4 2" xfId="12839"/>
    <cellStyle name="Normal 3 2 2 2 4 2 2 5" xfId="8977"/>
    <cellStyle name="Normal 3 2 2 2 4 2 2 5 2" xfId="14769"/>
    <cellStyle name="Normal 3 2 2 2 4 2 2 6" xfId="10907"/>
    <cellStyle name="Normal 3 2 2 2 4 2 3" xfId="1576"/>
    <cellStyle name="Normal 3 2 2 2 4 2 3 2" xfId="3509"/>
    <cellStyle name="Normal 3 2 2 2 4 2 3 2 2" xfId="6033"/>
    <cellStyle name="Normal 3 2 2 2 4 2 3 3" xfId="6034"/>
    <cellStyle name="Normal 3 2 2 2 4 2 3 3 2" xfId="13321"/>
    <cellStyle name="Normal 3 2 2 2 4 2 3 4" xfId="9459"/>
    <cellStyle name="Normal 3 2 2 2 4 2 3 4 2" xfId="15251"/>
    <cellStyle name="Normal 3 2 2 2 4 2 3 5" xfId="11389"/>
    <cellStyle name="Normal 3 2 2 2 4 2 4" xfId="2545"/>
    <cellStyle name="Normal 3 2 2 2 4 2 4 2" xfId="6035"/>
    <cellStyle name="Normal 3 2 2 2 4 2 5" xfId="6036"/>
    <cellStyle name="Normal 3 2 2 2 4 2 5 2" xfId="12357"/>
    <cellStyle name="Normal 3 2 2 2 4 2 6" xfId="8495"/>
    <cellStyle name="Normal 3 2 2 2 4 2 6 2" xfId="14287"/>
    <cellStyle name="Normal 3 2 2 2 4 2 7" xfId="10425"/>
    <cellStyle name="Normal 3 2 2 2 4 3" xfId="684"/>
    <cellStyle name="Normal 3 2 2 2 4 3 2" xfId="1231"/>
    <cellStyle name="Normal 3 2 2 2 4 3 2 2" xfId="2218"/>
    <cellStyle name="Normal 3 2 2 2 4 3 2 2 2" xfId="4151"/>
    <cellStyle name="Normal 3 2 2 2 4 3 2 2 2 2" xfId="6037"/>
    <cellStyle name="Normal 3 2 2 2 4 3 2 2 3" xfId="6038"/>
    <cellStyle name="Normal 3 2 2 2 4 3 2 2 3 2" xfId="13963"/>
    <cellStyle name="Normal 3 2 2 2 4 3 2 2 4" xfId="10101"/>
    <cellStyle name="Normal 3 2 2 2 4 3 2 2 4 2" xfId="15893"/>
    <cellStyle name="Normal 3 2 2 2 4 3 2 2 5" xfId="12031"/>
    <cellStyle name="Normal 3 2 2 2 4 3 2 3" xfId="3188"/>
    <cellStyle name="Normal 3 2 2 2 4 3 2 3 2" xfId="6039"/>
    <cellStyle name="Normal 3 2 2 2 4 3 2 4" xfId="6040"/>
    <cellStyle name="Normal 3 2 2 2 4 3 2 4 2" xfId="13000"/>
    <cellStyle name="Normal 3 2 2 2 4 3 2 5" xfId="9138"/>
    <cellStyle name="Normal 3 2 2 2 4 3 2 5 2" xfId="14930"/>
    <cellStyle name="Normal 3 2 2 2 4 3 2 6" xfId="11068"/>
    <cellStyle name="Normal 3 2 2 2 4 3 3" xfId="1737"/>
    <cellStyle name="Normal 3 2 2 2 4 3 3 2" xfId="3670"/>
    <cellStyle name="Normal 3 2 2 2 4 3 3 2 2" xfId="6041"/>
    <cellStyle name="Normal 3 2 2 2 4 3 3 3" xfId="6042"/>
    <cellStyle name="Normal 3 2 2 2 4 3 3 3 2" xfId="13482"/>
    <cellStyle name="Normal 3 2 2 2 4 3 3 4" xfId="9620"/>
    <cellStyle name="Normal 3 2 2 2 4 3 3 4 2" xfId="15412"/>
    <cellStyle name="Normal 3 2 2 2 4 3 3 5" xfId="11550"/>
    <cellStyle name="Normal 3 2 2 2 4 3 4" xfId="2706"/>
    <cellStyle name="Normal 3 2 2 2 4 3 4 2" xfId="6043"/>
    <cellStyle name="Normal 3 2 2 2 4 3 5" xfId="6044"/>
    <cellStyle name="Normal 3 2 2 2 4 3 5 2" xfId="12518"/>
    <cellStyle name="Normal 3 2 2 2 4 3 6" xfId="8656"/>
    <cellStyle name="Normal 3 2 2 2 4 3 6 2" xfId="14448"/>
    <cellStyle name="Normal 3 2 2 2 4 3 7" xfId="10586"/>
    <cellStyle name="Normal 3 2 2 2 4 4" xfId="910"/>
    <cellStyle name="Normal 3 2 2 2 4 4 2" xfId="1898"/>
    <cellStyle name="Normal 3 2 2 2 4 4 2 2" xfId="3831"/>
    <cellStyle name="Normal 3 2 2 2 4 4 2 2 2" xfId="6045"/>
    <cellStyle name="Normal 3 2 2 2 4 4 2 3" xfId="6046"/>
    <cellStyle name="Normal 3 2 2 2 4 4 2 3 2" xfId="13643"/>
    <cellStyle name="Normal 3 2 2 2 4 4 2 4" xfId="9781"/>
    <cellStyle name="Normal 3 2 2 2 4 4 2 4 2" xfId="15573"/>
    <cellStyle name="Normal 3 2 2 2 4 4 2 5" xfId="11711"/>
    <cellStyle name="Normal 3 2 2 2 4 4 3" xfId="2867"/>
    <cellStyle name="Normal 3 2 2 2 4 4 3 2" xfId="6047"/>
    <cellStyle name="Normal 3 2 2 2 4 4 4" xfId="6048"/>
    <cellStyle name="Normal 3 2 2 2 4 4 4 2" xfId="12679"/>
    <cellStyle name="Normal 3 2 2 2 4 4 5" xfId="8817"/>
    <cellStyle name="Normal 3 2 2 2 4 4 5 2" xfId="14609"/>
    <cellStyle name="Normal 3 2 2 2 4 4 6" xfId="10747"/>
    <cellStyle name="Normal 3 2 2 2 4 5" xfId="1416"/>
    <cellStyle name="Normal 3 2 2 2 4 5 2" xfId="3349"/>
    <cellStyle name="Normal 3 2 2 2 4 5 2 2" xfId="6049"/>
    <cellStyle name="Normal 3 2 2 2 4 5 3" xfId="6050"/>
    <cellStyle name="Normal 3 2 2 2 4 5 3 2" xfId="13161"/>
    <cellStyle name="Normal 3 2 2 2 4 5 4" xfId="9299"/>
    <cellStyle name="Normal 3 2 2 2 4 5 4 2" xfId="15091"/>
    <cellStyle name="Normal 3 2 2 2 4 5 5" xfId="11229"/>
    <cellStyle name="Normal 3 2 2 2 4 6" xfId="2385"/>
    <cellStyle name="Normal 3 2 2 2 4 6 2" xfId="6051"/>
    <cellStyle name="Normal 3 2 2 2 4 7" xfId="6052"/>
    <cellStyle name="Normal 3 2 2 2 4 7 2" xfId="12197"/>
    <cellStyle name="Normal 3 2 2 2 4 8" xfId="8335"/>
    <cellStyle name="Normal 3 2 2 2 4 8 2" xfId="14127"/>
    <cellStyle name="Normal 3 2 2 2 4 9" xfId="10265"/>
    <cellStyle name="Normal 3 2 2 2 5" xfId="442"/>
    <cellStyle name="Normal 3 2 2 2 5 2" xfId="990"/>
    <cellStyle name="Normal 3 2 2 2 5 2 2" xfId="1978"/>
    <cellStyle name="Normal 3 2 2 2 5 2 2 2" xfId="3911"/>
    <cellStyle name="Normal 3 2 2 2 5 2 2 2 2" xfId="6053"/>
    <cellStyle name="Normal 3 2 2 2 5 2 2 3" xfId="6054"/>
    <cellStyle name="Normal 3 2 2 2 5 2 2 3 2" xfId="13723"/>
    <cellStyle name="Normal 3 2 2 2 5 2 2 4" xfId="9861"/>
    <cellStyle name="Normal 3 2 2 2 5 2 2 4 2" xfId="15653"/>
    <cellStyle name="Normal 3 2 2 2 5 2 2 5" xfId="11791"/>
    <cellStyle name="Normal 3 2 2 2 5 2 3" xfId="2947"/>
    <cellStyle name="Normal 3 2 2 2 5 2 3 2" xfId="6055"/>
    <cellStyle name="Normal 3 2 2 2 5 2 4" xfId="6056"/>
    <cellStyle name="Normal 3 2 2 2 5 2 4 2" xfId="12759"/>
    <cellStyle name="Normal 3 2 2 2 5 2 5" xfId="8897"/>
    <cellStyle name="Normal 3 2 2 2 5 2 5 2" xfId="14689"/>
    <cellStyle name="Normal 3 2 2 2 5 2 6" xfId="10827"/>
    <cellStyle name="Normal 3 2 2 2 5 3" xfId="1496"/>
    <cellStyle name="Normal 3 2 2 2 5 3 2" xfId="3429"/>
    <cellStyle name="Normal 3 2 2 2 5 3 2 2" xfId="6057"/>
    <cellStyle name="Normal 3 2 2 2 5 3 3" xfId="6058"/>
    <cellStyle name="Normal 3 2 2 2 5 3 3 2" xfId="13241"/>
    <cellStyle name="Normal 3 2 2 2 5 3 4" xfId="9379"/>
    <cellStyle name="Normal 3 2 2 2 5 3 4 2" xfId="15171"/>
    <cellStyle name="Normal 3 2 2 2 5 3 5" xfId="11309"/>
    <cellStyle name="Normal 3 2 2 2 5 4" xfId="2465"/>
    <cellStyle name="Normal 3 2 2 2 5 4 2" xfId="6059"/>
    <cellStyle name="Normal 3 2 2 2 5 5" xfId="6060"/>
    <cellStyle name="Normal 3 2 2 2 5 5 2" xfId="12277"/>
    <cellStyle name="Normal 3 2 2 2 5 6" xfId="8415"/>
    <cellStyle name="Normal 3 2 2 2 5 6 2" xfId="14207"/>
    <cellStyle name="Normal 3 2 2 2 5 7" xfId="10345"/>
    <cellStyle name="Normal 3 2 2 2 6" xfId="604"/>
    <cellStyle name="Normal 3 2 2 2 6 2" xfId="1151"/>
    <cellStyle name="Normal 3 2 2 2 6 2 2" xfId="2138"/>
    <cellStyle name="Normal 3 2 2 2 6 2 2 2" xfId="4071"/>
    <cellStyle name="Normal 3 2 2 2 6 2 2 2 2" xfId="6061"/>
    <cellStyle name="Normal 3 2 2 2 6 2 2 3" xfId="6062"/>
    <cellStyle name="Normal 3 2 2 2 6 2 2 3 2" xfId="13883"/>
    <cellStyle name="Normal 3 2 2 2 6 2 2 4" xfId="10021"/>
    <cellStyle name="Normal 3 2 2 2 6 2 2 4 2" xfId="15813"/>
    <cellStyle name="Normal 3 2 2 2 6 2 2 5" xfId="11951"/>
    <cellStyle name="Normal 3 2 2 2 6 2 3" xfId="3108"/>
    <cellStyle name="Normal 3 2 2 2 6 2 3 2" xfId="6063"/>
    <cellStyle name="Normal 3 2 2 2 6 2 4" xfId="6064"/>
    <cellStyle name="Normal 3 2 2 2 6 2 4 2" xfId="12920"/>
    <cellStyle name="Normal 3 2 2 2 6 2 5" xfId="9058"/>
    <cellStyle name="Normal 3 2 2 2 6 2 5 2" xfId="14850"/>
    <cellStyle name="Normal 3 2 2 2 6 2 6" xfId="10988"/>
    <cellStyle name="Normal 3 2 2 2 6 3" xfId="1657"/>
    <cellStyle name="Normal 3 2 2 2 6 3 2" xfId="3590"/>
    <cellStyle name="Normal 3 2 2 2 6 3 2 2" xfId="6065"/>
    <cellStyle name="Normal 3 2 2 2 6 3 3" xfId="6066"/>
    <cellStyle name="Normal 3 2 2 2 6 3 3 2" xfId="13402"/>
    <cellStyle name="Normal 3 2 2 2 6 3 4" xfId="9540"/>
    <cellStyle name="Normal 3 2 2 2 6 3 4 2" xfId="15332"/>
    <cellStyle name="Normal 3 2 2 2 6 3 5" xfId="11470"/>
    <cellStyle name="Normal 3 2 2 2 6 4" xfId="2626"/>
    <cellStyle name="Normal 3 2 2 2 6 4 2" xfId="6067"/>
    <cellStyle name="Normal 3 2 2 2 6 5" xfId="6068"/>
    <cellStyle name="Normal 3 2 2 2 6 5 2" xfId="12438"/>
    <cellStyle name="Normal 3 2 2 2 6 6" xfId="8576"/>
    <cellStyle name="Normal 3 2 2 2 6 6 2" xfId="14368"/>
    <cellStyle name="Normal 3 2 2 2 6 7" xfId="10506"/>
    <cellStyle name="Normal 3 2 2 2 7" xfId="820"/>
    <cellStyle name="Normal 3 2 2 2 7 2" xfId="1818"/>
    <cellStyle name="Normal 3 2 2 2 7 2 2" xfId="3751"/>
    <cellStyle name="Normal 3 2 2 2 7 2 2 2" xfId="6069"/>
    <cellStyle name="Normal 3 2 2 2 7 2 3" xfId="6070"/>
    <cellStyle name="Normal 3 2 2 2 7 2 3 2" xfId="13563"/>
    <cellStyle name="Normal 3 2 2 2 7 2 4" xfId="9701"/>
    <cellStyle name="Normal 3 2 2 2 7 2 4 2" xfId="15493"/>
    <cellStyle name="Normal 3 2 2 2 7 2 5" xfId="11631"/>
    <cellStyle name="Normal 3 2 2 2 7 3" xfId="2787"/>
    <cellStyle name="Normal 3 2 2 2 7 3 2" xfId="6071"/>
    <cellStyle name="Normal 3 2 2 2 7 4" xfId="6072"/>
    <cellStyle name="Normal 3 2 2 2 7 4 2" xfId="12599"/>
    <cellStyle name="Normal 3 2 2 2 7 5" xfId="8737"/>
    <cellStyle name="Normal 3 2 2 2 7 5 2" xfId="14529"/>
    <cellStyle name="Normal 3 2 2 2 7 6" xfId="10667"/>
    <cellStyle name="Normal 3 2 2 2 8" xfId="1336"/>
    <cellStyle name="Normal 3 2 2 2 8 2" xfId="3269"/>
    <cellStyle name="Normal 3 2 2 2 8 2 2" xfId="6073"/>
    <cellStyle name="Normal 3 2 2 2 8 3" xfId="6074"/>
    <cellStyle name="Normal 3 2 2 2 8 3 2" xfId="13081"/>
    <cellStyle name="Normal 3 2 2 2 8 4" xfId="9219"/>
    <cellStyle name="Normal 3 2 2 2 8 4 2" xfId="15011"/>
    <cellStyle name="Normal 3 2 2 2 8 5" xfId="11149"/>
    <cellStyle name="Normal 3 2 2 2 9" xfId="2305"/>
    <cellStyle name="Normal 3 2 2 2 9 2" xfId="6075"/>
    <cellStyle name="Normal 3 2 2 3" xfId="247"/>
    <cellStyle name="Normal 3 2 2 3 10" xfId="8265"/>
    <cellStyle name="Normal 3 2 2 3 10 2" xfId="14057"/>
    <cellStyle name="Normal 3 2 2 3 11" xfId="10195"/>
    <cellStyle name="Normal 3 2 2 3 2" xfId="332"/>
    <cellStyle name="Normal 3 2 2 3 2 10" xfId="10235"/>
    <cellStyle name="Normal 3 2 2 3 2 2" xfId="412"/>
    <cellStyle name="Normal 3 2 2 3 2 2 2" xfId="572"/>
    <cellStyle name="Normal 3 2 2 3 2 2 2 2" xfId="1120"/>
    <cellStyle name="Normal 3 2 2 3 2 2 2 2 2" xfId="2108"/>
    <cellStyle name="Normal 3 2 2 3 2 2 2 2 2 2" xfId="4041"/>
    <cellStyle name="Normal 3 2 2 3 2 2 2 2 2 2 2" xfId="6076"/>
    <cellStyle name="Normal 3 2 2 3 2 2 2 2 2 3" xfId="6077"/>
    <cellStyle name="Normal 3 2 2 3 2 2 2 2 2 3 2" xfId="13853"/>
    <cellStyle name="Normal 3 2 2 3 2 2 2 2 2 4" xfId="9991"/>
    <cellStyle name="Normal 3 2 2 3 2 2 2 2 2 4 2" xfId="15783"/>
    <cellStyle name="Normal 3 2 2 3 2 2 2 2 2 5" xfId="11921"/>
    <cellStyle name="Normal 3 2 2 3 2 2 2 2 3" xfId="3077"/>
    <cellStyle name="Normal 3 2 2 3 2 2 2 2 3 2" xfId="6078"/>
    <cellStyle name="Normal 3 2 2 3 2 2 2 2 4" xfId="6079"/>
    <cellStyle name="Normal 3 2 2 3 2 2 2 2 4 2" xfId="12889"/>
    <cellStyle name="Normal 3 2 2 3 2 2 2 2 5" xfId="9027"/>
    <cellStyle name="Normal 3 2 2 3 2 2 2 2 5 2" xfId="14819"/>
    <cellStyle name="Normal 3 2 2 3 2 2 2 2 6" xfId="10957"/>
    <cellStyle name="Normal 3 2 2 3 2 2 2 3" xfId="1626"/>
    <cellStyle name="Normal 3 2 2 3 2 2 2 3 2" xfId="3559"/>
    <cellStyle name="Normal 3 2 2 3 2 2 2 3 2 2" xfId="6080"/>
    <cellStyle name="Normal 3 2 2 3 2 2 2 3 3" xfId="6081"/>
    <cellStyle name="Normal 3 2 2 3 2 2 2 3 3 2" xfId="13371"/>
    <cellStyle name="Normal 3 2 2 3 2 2 2 3 4" xfId="9509"/>
    <cellStyle name="Normal 3 2 2 3 2 2 2 3 4 2" xfId="15301"/>
    <cellStyle name="Normal 3 2 2 3 2 2 2 3 5" xfId="11439"/>
    <cellStyle name="Normal 3 2 2 3 2 2 2 4" xfId="2595"/>
    <cellStyle name="Normal 3 2 2 3 2 2 2 4 2" xfId="6082"/>
    <cellStyle name="Normal 3 2 2 3 2 2 2 5" xfId="6083"/>
    <cellStyle name="Normal 3 2 2 3 2 2 2 5 2" xfId="12407"/>
    <cellStyle name="Normal 3 2 2 3 2 2 2 6" xfId="8545"/>
    <cellStyle name="Normal 3 2 2 3 2 2 2 6 2" xfId="14337"/>
    <cellStyle name="Normal 3 2 2 3 2 2 2 7" xfId="10475"/>
    <cellStyle name="Normal 3 2 2 3 2 2 3" xfId="734"/>
    <cellStyle name="Normal 3 2 2 3 2 2 3 2" xfId="1281"/>
    <cellStyle name="Normal 3 2 2 3 2 2 3 2 2" xfId="2268"/>
    <cellStyle name="Normal 3 2 2 3 2 2 3 2 2 2" xfId="4201"/>
    <cellStyle name="Normal 3 2 2 3 2 2 3 2 2 2 2" xfId="6084"/>
    <cellStyle name="Normal 3 2 2 3 2 2 3 2 2 3" xfId="6085"/>
    <cellStyle name="Normal 3 2 2 3 2 2 3 2 2 3 2" xfId="14013"/>
    <cellStyle name="Normal 3 2 2 3 2 2 3 2 2 4" xfId="10151"/>
    <cellStyle name="Normal 3 2 2 3 2 2 3 2 2 4 2" xfId="15943"/>
    <cellStyle name="Normal 3 2 2 3 2 2 3 2 2 5" xfId="12081"/>
    <cellStyle name="Normal 3 2 2 3 2 2 3 2 3" xfId="3238"/>
    <cellStyle name="Normal 3 2 2 3 2 2 3 2 3 2" xfId="6086"/>
    <cellStyle name="Normal 3 2 2 3 2 2 3 2 4" xfId="6087"/>
    <cellStyle name="Normal 3 2 2 3 2 2 3 2 4 2" xfId="13050"/>
    <cellStyle name="Normal 3 2 2 3 2 2 3 2 5" xfId="9188"/>
    <cellStyle name="Normal 3 2 2 3 2 2 3 2 5 2" xfId="14980"/>
    <cellStyle name="Normal 3 2 2 3 2 2 3 2 6" xfId="11118"/>
    <cellStyle name="Normal 3 2 2 3 2 2 3 3" xfId="1787"/>
    <cellStyle name="Normal 3 2 2 3 2 2 3 3 2" xfId="3720"/>
    <cellStyle name="Normal 3 2 2 3 2 2 3 3 2 2" xfId="6088"/>
    <cellStyle name="Normal 3 2 2 3 2 2 3 3 3" xfId="6089"/>
    <cellStyle name="Normal 3 2 2 3 2 2 3 3 3 2" xfId="13532"/>
    <cellStyle name="Normal 3 2 2 3 2 2 3 3 4" xfId="9670"/>
    <cellStyle name="Normal 3 2 2 3 2 2 3 3 4 2" xfId="15462"/>
    <cellStyle name="Normal 3 2 2 3 2 2 3 3 5" xfId="11600"/>
    <cellStyle name="Normal 3 2 2 3 2 2 3 4" xfId="2756"/>
    <cellStyle name="Normal 3 2 2 3 2 2 3 4 2" xfId="6090"/>
    <cellStyle name="Normal 3 2 2 3 2 2 3 5" xfId="6091"/>
    <cellStyle name="Normal 3 2 2 3 2 2 3 5 2" xfId="12568"/>
    <cellStyle name="Normal 3 2 2 3 2 2 3 6" xfId="8706"/>
    <cellStyle name="Normal 3 2 2 3 2 2 3 6 2" xfId="14498"/>
    <cellStyle name="Normal 3 2 2 3 2 2 3 7" xfId="10636"/>
    <cellStyle name="Normal 3 2 2 3 2 2 4" xfId="960"/>
    <cellStyle name="Normal 3 2 2 3 2 2 4 2" xfId="1948"/>
    <cellStyle name="Normal 3 2 2 3 2 2 4 2 2" xfId="3881"/>
    <cellStyle name="Normal 3 2 2 3 2 2 4 2 2 2" xfId="6092"/>
    <cellStyle name="Normal 3 2 2 3 2 2 4 2 3" xfId="6093"/>
    <cellStyle name="Normal 3 2 2 3 2 2 4 2 3 2" xfId="13693"/>
    <cellStyle name="Normal 3 2 2 3 2 2 4 2 4" xfId="9831"/>
    <cellStyle name="Normal 3 2 2 3 2 2 4 2 4 2" xfId="15623"/>
    <cellStyle name="Normal 3 2 2 3 2 2 4 2 5" xfId="11761"/>
    <cellStyle name="Normal 3 2 2 3 2 2 4 3" xfId="2917"/>
    <cellStyle name="Normal 3 2 2 3 2 2 4 3 2" xfId="6094"/>
    <cellStyle name="Normal 3 2 2 3 2 2 4 4" xfId="6095"/>
    <cellStyle name="Normal 3 2 2 3 2 2 4 4 2" xfId="12729"/>
    <cellStyle name="Normal 3 2 2 3 2 2 4 5" xfId="8867"/>
    <cellStyle name="Normal 3 2 2 3 2 2 4 5 2" xfId="14659"/>
    <cellStyle name="Normal 3 2 2 3 2 2 4 6" xfId="10797"/>
    <cellStyle name="Normal 3 2 2 3 2 2 5" xfId="1466"/>
    <cellStyle name="Normal 3 2 2 3 2 2 5 2" xfId="3399"/>
    <cellStyle name="Normal 3 2 2 3 2 2 5 2 2" xfId="6096"/>
    <cellStyle name="Normal 3 2 2 3 2 2 5 3" xfId="6097"/>
    <cellStyle name="Normal 3 2 2 3 2 2 5 3 2" xfId="13211"/>
    <cellStyle name="Normal 3 2 2 3 2 2 5 4" xfId="9349"/>
    <cellStyle name="Normal 3 2 2 3 2 2 5 4 2" xfId="15141"/>
    <cellStyle name="Normal 3 2 2 3 2 2 5 5" xfId="11279"/>
    <cellStyle name="Normal 3 2 2 3 2 2 6" xfId="2435"/>
    <cellStyle name="Normal 3 2 2 3 2 2 6 2" xfId="6098"/>
    <cellStyle name="Normal 3 2 2 3 2 2 7" xfId="6099"/>
    <cellStyle name="Normal 3 2 2 3 2 2 7 2" xfId="12247"/>
    <cellStyle name="Normal 3 2 2 3 2 2 8" xfId="8385"/>
    <cellStyle name="Normal 3 2 2 3 2 2 8 2" xfId="14177"/>
    <cellStyle name="Normal 3 2 2 3 2 2 9" xfId="10315"/>
    <cellStyle name="Normal 3 2 2 3 2 3" xfId="492"/>
    <cellStyle name="Normal 3 2 2 3 2 3 2" xfId="1040"/>
    <cellStyle name="Normal 3 2 2 3 2 3 2 2" xfId="2028"/>
    <cellStyle name="Normal 3 2 2 3 2 3 2 2 2" xfId="3961"/>
    <cellStyle name="Normal 3 2 2 3 2 3 2 2 2 2" xfId="6100"/>
    <cellStyle name="Normal 3 2 2 3 2 3 2 2 3" xfId="6101"/>
    <cellStyle name="Normal 3 2 2 3 2 3 2 2 3 2" xfId="13773"/>
    <cellStyle name="Normal 3 2 2 3 2 3 2 2 4" xfId="9911"/>
    <cellStyle name="Normal 3 2 2 3 2 3 2 2 4 2" xfId="15703"/>
    <cellStyle name="Normal 3 2 2 3 2 3 2 2 5" xfId="11841"/>
    <cellStyle name="Normal 3 2 2 3 2 3 2 3" xfId="2997"/>
    <cellStyle name="Normal 3 2 2 3 2 3 2 3 2" xfId="6102"/>
    <cellStyle name="Normal 3 2 2 3 2 3 2 4" xfId="6103"/>
    <cellStyle name="Normal 3 2 2 3 2 3 2 4 2" xfId="12809"/>
    <cellStyle name="Normal 3 2 2 3 2 3 2 5" xfId="8947"/>
    <cellStyle name="Normal 3 2 2 3 2 3 2 5 2" xfId="14739"/>
    <cellStyle name="Normal 3 2 2 3 2 3 2 6" xfId="10877"/>
    <cellStyle name="Normal 3 2 2 3 2 3 3" xfId="1546"/>
    <cellStyle name="Normal 3 2 2 3 2 3 3 2" xfId="3479"/>
    <cellStyle name="Normal 3 2 2 3 2 3 3 2 2" xfId="6104"/>
    <cellStyle name="Normal 3 2 2 3 2 3 3 3" xfId="6105"/>
    <cellStyle name="Normal 3 2 2 3 2 3 3 3 2" xfId="13291"/>
    <cellStyle name="Normal 3 2 2 3 2 3 3 4" xfId="9429"/>
    <cellStyle name="Normal 3 2 2 3 2 3 3 4 2" xfId="15221"/>
    <cellStyle name="Normal 3 2 2 3 2 3 3 5" xfId="11359"/>
    <cellStyle name="Normal 3 2 2 3 2 3 4" xfId="2515"/>
    <cellStyle name="Normal 3 2 2 3 2 3 4 2" xfId="6106"/>
    <cellStyle name="Normal 3 2 2 3 2 3 5" xfId="6107"/>
    <cellStyle name="Normal 3 2 2 3 2 3 5 2" xfId="12327"/>
    <cellStyle name="Normal 3 2 2 3 2 3 6" xfId="8465"/>
    <cellStyle name="Normal 3 2 2 3 2 3 6 2" xfId="14257"/>
    <cellStyle name="Normal 3 2 2 3 2 3 7" xfId="10395"/>
    <cellStyle name="Normal 3 2 2 3 2 4" xfId="654"/>
    <cellStyle name="Normal 3 2 2 3 2 4 2" xfId="1201"/>
    <cellStyle name="Normal 3 2 2 3 2 4 2 2" xfId="2188"/>
    <cellStyle name="Normal 3 2 2 3 2 4 2 2 2" xfId="4121"/>
    <cellStyle name="Normal 3 2 2 3 2 4 2 2 2 2" xfId="6108"/>
    <cellStyle name="Normal 3 2 2 3 2 4 2 2 3" xfId="6109"/>
    <cellStyle name="Normal 3 2 2 3 2 4 2 2 3 2" xfId="13933"/>
    <cellStyle name="Normal 3 2 2 3 2 4 2 2 4" xfId="10071"/>
    <cellStyle name="Normal 3 2 2 3 2 4 2 2 4 2" xfId="15863"/>
    <cellStyle name="Normal 3 2 2 3 2 4 2 2 5" xfId="12001"/>
    <cellStyle name="Normal 3 2 2 3 2 4 2 3" xfId="3158"/>
    <cellStyle name="Normal 3 2 2 3 2 4 2 3 2" xfId="6110"/>
    <cellStyle name="Normal 3 2 2 3 2 4 2 4" xfId="6111"/>
    <cellStyle name="Normal 3 2 2 3 2 4 2 4 2" xfId="12970"/>
    <cellStyle name="Normal 3 2 2 3 2 4 2 5" xfId="9108"/>
    <cellStyle name="Normal 3 2 2 3 2 4 2 5 2" xfId="14900"/>
    <cellStyle name="Normal 3 2 2 3 2 4 2 6" xfId="11038"/>
    <cellStyle name="Normal 3 2 2 3 2 4 3" xfId="1707"/>
    <cellStyle name="Normal 3 2 2 3 2 4 3 2" xfId="3640"/>
    <cellStyle name="Normal 3 2 2 3 2 4 3 2 2" xfId="6112"/>
    <cellStyle name="Normal 3 2 2 3 2 4 3 3" xfId="6113"/>
    <cellStyle name="Normal 3 2 2 3 2 4 3 3 2" xfId="13452"/>
    <cellStyle name="Normal 3 2 2 3 2 4 3 4" xfId="9590"/>
    <cellStyle name="Normal 3 2 2 3 2 4 3 4 2" xfId="15382"/>
    <cellStyle name="Normal 3 2 2 3 2 4 3 5" xfId="11520"/>
    <cellStyle name="Normal 3 2 2 3 2 4 4" xfId="2676"/>
    <cellStyle name="Normal 3 2 2 3 2 4 4 2" xfId="6114"/>
    <cellStyle name="Normal 3 2 2 3 2 4 5" xfId="6115"/>
    <cellStyle name="Normal 3 2 2 3 2 4 5 2" xfId="12488"/>
    <cellStyle name="Normal 3 2 2 3 2 4 6" xfId="8626"/>
    <cellStyle name="Normal 3 2 2 3 2 4 6 2" xfId="14418"/>
    <cellStyle name="Normal 3 2 2 3 2 4 7" xfId="10556"/>
    <cellStyle name="Normal 3 2 2 3 2 5" xfId="880"/>
    <cellStyle name="Normal 3 2 2 3 2 5 2" xfId="1868"/>
    <cellStyle name="Normal 3 2 2 3 2 5 2 2" xfId="3801"/>
    <cellStyle name="Normal 3 2 2 3 2 5 2 2 2" xfId="6116"/>
    <cellStyle name="Normal 3 2 2 3 2 5 2 3" xfId="6117"/>
    <cellStyle name="Normal 3 2 2 3 2 5 2 3 2" xfId="13613"/>
    <cellStyle name="Normal 3 2 2 3 2 5 2 4" xfId="9751"/>
    <cellStyle name="Normal 3 2 2 3 2 5 2 4 2" xfId="15543"/>
    <cellStyle name="Normal 3 2 2 3 2 5 2 5" xfId="11681"/>
    <cellStyle name="Normal 3 2 2 3 2 5 3" xfId="2837"/>
    <cellStyle name="Normal 3 2 2 3 2 5 3 2" xfId="6118"/>
    <cellStyle name="Normal 3 2 2 3 2 5 4" xfId="6119"/>
    <cellStyle name="Normal 3 2 2 3 2 5 4 2" xfId="12649"/>
    <cellStyle name="Normal 3 2 2 3 2 5 5" xfId="8787"/>
    <cellStyle name="Normal 3 2 2 3 2 5 5 2" xfId="14579"/>
    <cellStyle name="Normal 3 2 2 3 2 5 6" xfId="10717"/>
    <cellStyle name="Normal 3 2 2 3 2 6" xfId="1386"/>
    <cellStyle name="Normal 3 2 2 3 2 6 2" xfId="3319"/>
    <cellStyle name="Normal 3 2 2 3 2 6 2 2" xfId="6120"/>
    <cellStyle name="Normal 3 2 2 3 2 6 3" xfId="6121"/>
    <cellStyle name="Normal 3 2 2 3 2 6 3 2" xfId="13131"/>
    <cellStyle name="Normal 3 2 2 3 2 6 4" xfId="9269"/>
    <cellStyle name="Normal 3 2 2 3 2 6 4 2" xfId="15061"/>
    <cellStyle name="Normal 3 2 2 3 2 6 5" xfId="11199"/>
    <cellStyle name="Normal 3 2 2 3 2 7" xfId="2355"/>
    <cellStyle name="Normal 3 2 2 3 2 7 2" xfId="6122"/>
    <cellStyle name="Normal 3 2 2 3 2 8" xfId="6123"/>
    <cellStyle name="Normal 3 2 2 3 2 8 2" xfId="12167"/>
    <cellStyle name="Normal 3 2 2 3 2 9" xfId="8305"/>
    <cellStyle name="Normal 3 2 2 3 2 9 2" xfId="14097"/>
    <cellStyle name="Normal 3 2 2 3 3" xfId="372"/>
    <cellStyle name="Normal 3 2 2 3 3 2" xfId="532"/>
    <cellStyle name="Normal 3 2 2 3 3 2 2" xfId="1080"/>
    <cellStyle name="Normal 3 2 2 3 3 2 2 2" xfId="2068"/>
    <cellStyle name="Normal 3 2 2 3 3 2 2 2 2" xfId="4001"/>
    <cellStyle name="Normal 3 2 2 3 3 2 2 2 2 2" xfId="6124"/>
    <cellStyle name="Normal 3 2 2 3 3 2 2 2 3" xfId="6125"/>
    <cellStyle name="Normal 3 2 2 3 3 2 2 2 3 2" xfId="13813"/>
    <cellStyle name="Normal 3 2 2 3 3 2 2 2 4" xfId="9951"/>
    <cellStyle name="Normal 3 2 2 3 3 2 2 2 4 2" xfId="15743"/>
    <cellStyle name="Normal 3 2 2 3 3 2 2 2 5" xfId="11881"/>
    <cellStyle name="Normal 3 2 2 3 3 2 2 3" xfId="3037"/>
    <cellStyle name="Normal 3 2 2 3 3 2 2 3 2" xfId="6126"/>
    <cellStyle name="Normal 3 2 2 3 3 2 2 4" xfId="6127"/>
    <cellStyle name="Normal 3 2 2 3 3 2 2 4 2" xfId="12849"/>
    <cellStyle name="Normal 3 2 2 3 3 2 2 5" xfId="8987"/>
    <cellStyle name="Normal 3 2 2 3 3 2 2 5 2" xfId="14779"/>
    <cellStyle name="Normal 3 2 2 3 3 2 2 6" xfId="10917"/>
    <cellStyle name="Normal 3 2 2 3 3 2 3" xfId="1586"/>
    <cellStyle name="Normal 3 2 2 3 3 2 3 2" xfId="3519"/>
    <cellStyle name="Normal 3 2 2 3 3 2 3 2 2" xfId="6128"/>
    <cellStyle name="Normal 3 2 2 3 3 2 3 3" xfId="6129"/>
    <cellStyle name="Normal 3 2 2 3 3 2 3 3 2" xfId="13331"/>
    <cellStyle name="Normal 3 2 2 3 3 2 3 4" xfId="9469"/>
    <cellStyle name="Normal 3 2 2 3 3 2 3 4 2" xfId="15261"/>
    <cellStyle name="Normal 3 2 2 3 3 2 3 5" xfId="11399"/>
    <cellStyle name="Normal 3 2 2 3 3 2 4" xfId="2555"/>
    <cellStyle name="Normal 3 2 2 3 3 2 4 2" xfId="6130"/>
    <cellStyle name="Normal 3 2 2 3 3 2 5" xfId="6131"/>
    <cellStyle name="Normal 3 2 2 3 3 2 5 2" xfId="12367"/>
    <cellStyle name="Normal 3 2 2 3 3 2 6" xfId="8505"/>
    <cellStyle name="Normal 3 2 2 3 3 2 6 2" xfId="14297"/>
    <cellStyle name="Normal 3 2 2 3 3 2 7" xfId="10435"/>
    <cellStyle name="Normal 3 2 2 3 3 3" xfId="694"/>
    <cellStyle name="Normal 3 2 2 3 3 3 2" xfId="1241"/>
    <cellStyle name="Normal 3 2 2 3 3 3 2 2" xfId="2228"/>
    <cellStyle name="Normal 3 2 2 3 3 3 2 2 2" xfId="4161"/>
    <cellStyle name="Normal 3 2 2 3 3 3 2 2 2 2" xfId="6132"/>
    <cellStyle name="Normal 3 2 2 3 3 3 2 2 3" xfId="6133"/>
    <cellStyle name="Normal 3 2 2 3 3 3 2 2 3 2" xfId="13973"/>
    <cellStyle name="Normal 3 2 2 3 3 3 2 2 4" xfId="10111"/>
    <cellStyle name="Normal 3 2 2 3 3 3 2 2 4 2" xfId="15903"/>
    <cellStyle name="Normal 3 2 2 3 3 3 2 2 5" xfId="12041"/>
    <cellStyle name="Normal 3 2 2 3 3 3 2 3" xfId="3198"/>
    <cellStyle name="Normal 3 2 2 3 3 3 2 3 2" xfId="6134"/>
    <cellStyle name="Normal 3 2 2 3 3 3 2 4" xfId="6135"/>
    <cellStyle name="Normal 3 2 2 3 3 3 2 4 2" xfId="13010"/>
    <cellStyle name="Normal 3 2 2 3 3 3 2 5" xfId="9148"/>
    <cellStyle name="Normal 3 2 2 3 3 3 2 5 2" xfId="14940"/>
    <cellStyle name="Normal 3 2 2 3 3 3 2 6" xfId="11078"/>
    <cellStyle name="Normal 3 2 2 3 3 3 3" xfId="1747"/>
    <cellStyle name="Normal 3 2 2 3 3 3 3 2" xfId="3680"/>
    <cellStyle name="Normal 3 2 2 3 3 3 3 2 2" xfId="6136"/>
    <cellStyle name="Normal 3 2 2 3 3 3 3 3" xfId="6137"/>
    <cellStyle name="Normal 3 2 2 3 3 3 3 3 2" xfId="13492"/>
    <cellStyle name="Normal 3 2 2 3 3 3 3 4" xfId="9630"/>
    <cellStyle name="Normal 3 2 2 3 3 3 3 4 2" xfId="15422"/>
    <cellStyle name="Normal 3 2 2 3 3 3 3 5" xfId="11560"/>
    <cellStyle name="Normal 3 2 2 3 3 3 4" xfId="2716"/>
    <cellStyle name="Normal 3 2 2 3 3 3 4 2" xfId="6138"/>
    <cellStyle name="Normal 3 2 2 3 3 3 5" xfId="6139"/>
    <cellStyle name="Normal 3 2 2 3 3 3 5 2" xfId="12528"/>
    <cellStyle name="Normal 3 2 2 3 3 3 6" xfId="8666"/>
    <cellStyle name="Normal 3 2 2 3 3 3 6 2" xfId="14458"/>
    <cellStyle name="Normal 3 2 2 3 3 3 7" xfId="10596"/>
    <cellStyle name="Normal 3 2 2 3 3 4" xfId="920"/>
    <cellStyle name="Normal 3 2 2 3 3 4 2" xfId="1908"/>
    <cellStyle name="Normal 3 2 2 3 3 4 2 2" xfId="3841"/>
    <cellStyle name="Normal 3 2 2 3 3 4 2 2 2" xfId="6140"/>
    <cellStyle name="Normal 3 2 2 3 3 4 2 3" xfId="6141"/>
    <cellStyle name="Normal 3 2 2 3 3 4 2 3 2" xfId="13653"/>
    <cellStyle name="Normal 3 2 2 3 3 4 2 4" xfId="9791"/>
    <cellStyle name="Normal 3 2 2 3 3 4 2 4 2" xfId="15583"/>
    <cellStyle name="Normal 3 2 2 3 3 4 2 5" xfId="11721"/>
    <cellStyle name="Normal 3 2 2 3 3 4 3" xfId="2877"/>
    <cellStyle name="Normal 3 2 2 3 3 4 3 2" xfId="6142"/>
    <cellStyle name="Normal 3 2 2 3 3 4 4" xfId="6143"/>
    <cellStyle name="Normal 3 2 2 3 3 4 4 2" xfId="12689"/>
    <cellStyle name="Normal 3 2 2 3 3 4 5" xfId="8827"/>
    <cellStyle name="Normal 3 2 2 3 3 4 5 2" xfId="14619"/>
    <cellStyle name="Normal 3 2 2 3 3 4 6" xfId="10757"/>
    <cellStyle name="Normal 3 2 2 3 3 5" xfId="1426"/>
    <cellStyle name="Normal 3 2 2 3 3 5 2" xfId="3359"/>
    <cellStyle name="Normal 3 2 2 3 3 5 2 2" xfId="6144"/>
    <cellStyle name="Normal 3 2 2 3 3 5 3" xfId="6145"/>
    <cellStyle name="Normal 3 2 2 3 3 5 3 2" xfId="13171"/>
    <cellStyle name="Normal 3 2 2 3 3 5 4" xfId="9309"/>
    <cellStyle name="Normal 3 2 2 3 3 5 4 2" xfId="15101"/>
    <cellStyle name="Normal 3 2 2 3 3 5 5" xfId="11239"/>
    <cellStyle name="Normal 3 2 2 3 3 6" xfId="2395"/>
    <cellStyle name="Normal 3 2 2 3 3 6 2" xfId="6146"/>
    <cellStyle name="Normal 3 2 2 3 3 7" xfId="6147"/>
    <cellStyle name="Normal 3 2 2 3 3 7 2" xfId="12207"/>
    <cellStyle name="Normal 3 2 2 3 3 8" xfId="8345"/>
    <cellStyle name="Normal 3 2 2 3 3 8 2" xfId="14137"/>
    <cellStyle name="Normal 3 2 2 3 3 9" xfId="10275"/>
    <cellStyle name="Normal 3 2 2 3 4" xfId="452"/>
    <cellStyle name="Normal 3 2 2 3 4 2" xfId="1000"/>
    <cellStyle name="Normal 3 2 2 3 4 2 2" xfId="1988"/>
    <cellStyle name="Normal 3 2 2 3 4 2 2 2" xfId="3921"/>
    <cellStyle name="Normal 3 2 2 3 4 2 2 2 2" xfId="6148"/>
    <cellStyle name="Normal 3 2 2 3 4 2 2 3" xfId="6149"/>
    <cellStyle name="Normal 3 2 2 3 4 2 2 3 2" xfId="13733"/>
    <cellStyle name="Normal 3 2 2 3 4 2 2 4" xfId="9871"/>
    <cellStyle name="Normal 3 2 2 3 4 2 2 4 2" xfId="15663"/>
    <cellStyle name="Normal 3 2 2 3 4 2 2 5" xfId="11801"/>
    <cellStyle name="Normal 3 2 2 3 4 2 3" xfId="2957"/>
    <cellStyle name="Normal 3 2 2 3 4 2 3 2" xfId="6150"/>
    <cellStyle name="Normal 3 2 2 3 4 2 4" xfId="6151"/>
    <cellStyle name="Normal 3 2 2 3 4 2 4 2" xfId="12769"/>
    <cellStyle name="Normal 3 2 2 3 4 2 5" xfId="8907"/>
    <cellStyle name="Normal 3 2 2 3 4 2 5 2" xfId="14699"/>
    <cellStyle name="Normal 3 2 2 3 4 2 6" xfId="10837"/>
    <cellStyle name="Normal 3 2 2 3 4 3" xfId="1506"/>
    <cellStyle name="Normal 3 2 2 3 4 3 2" xfId="3439"/>
    <cellStyle name="Normal 3 2 2 3 4 3 2 2" xfId="6152"/>
    <cellStyle name="Normal 3 2 2 3 4 3 3" xfId="6153"/>
    <cellStyle name="Normal 3 2 2 3 4 3 3 2" xfId="13251"/>
    <cellStyle name="Normal 3 2 2 3 4 3 4" xfId="9389"/>
    <cellStyle name="Normal 3 2 2 3 4 3 4 2" xfId="15181"/>
    <cellStyle name="Normal 3 2 2 3 4 3 5" xfId="11319"/>
    <cellStyle name="Normal 3 2 2 3 4 4" xfId="2475"/>
    <cellStyle name="Normal 3 2 2 3 4 4 2" xfId="6154"/>
    <cellStyle name="Normal 3 2 2 3 4 5" xfId="6155"/>
    <cellStyle name="Normal 3 2 2 3 4 5 2" xfId="12287"/>
    <cellStyle name="Normal 3 2 2 3 4 6" xfId="8425"/>
    <cellStyle name="Normal 3 2 2 3 4 6 2" xfId="14217"/>
    <cellStyle name="Normal 3 2 2 3 4 7" xfId="10355"/>
    <cellStyle name="Normal 3 2 2 3 5" xfId="614"/>
    <cellStyle name="Normal 3 2 2 3 5 2" xfId="1161"/>
    <cellStyle name="Normal 3 2 2 3 5 2 2" xfId="2148"/>
    <cellStyle name="Normal 3 2 2 3 5 2 2 2" xfId="4081"/>
    <cellStyle name="Normal 3 2 2 3 5 2 2 2 2" xfId="6156"/>
    <cellStyle name="Normal 3 2 2 3 5 2 2 3" xfId="6157"/>
    <cellStyle name="Normal 3 2 2 3 5 2 2 3 2" xfId="13893"/>
    <cellStyle name="Normal 3 2 2 3 5 2 2 4" xfId="10031"/>
    <cellStyle name="Normal 3 2 2 3 5 2 2 4 2" xfId="15823"/>
    <cellStyle name="Normal 3 2 2 3 5 2 2 5" xfId="11961"/>
    <cellStyle name="Normal 3 2 2 3 5 2 3" xfId="3118"/>
    <cellStyle name="Normal 3 2 2 3 5 2 3 2" xfId="6158"/>
    <cellStyle name="Normal 3 2 2 3 5 2 4" xfId="6159"/>
    <cellStyle name="Normal 3 2 2 3 5 2 4 2" xfId="12930"/>
    <cellStyle name="Normal 3 2 2 3 5 2 5" xfId="9068"/>
    <cellStyle name="Normal 3 2 2 3 5 2 5 2" xfId="14860"/>
    <cellStyle name="Normal 3 2 2 3 5 2 6" xfId="10998"/>
    <cellStyle name="Normal 3 2 2 3 5 3" xfId="1667"/>
    <cellStyle name="Normal 3 2 2 3 5 3 2" xfId="3600"/>
    <cellStyle name="Normal 3 2 2 3 5 3 2 2" xfId="6160"/>
    <cellStyle name="Normal 3 2 2 3 5 3 3" xfId="6161"/>
    <cellStyle name="Normal 3 2 2 3 5 3 3 2" xfId="13412"/>
    <cellStyle name="Normal 3 2 2 3 5 3 4" xfId="9550"/>
    <cellStyle name="Normal 3 2 2 3 5 3 4 2" xfId="15342"/>
    <cellStyle name="Normal 3 2 2 3 5 3 5" xfId="11480"/>
    <cellStyle name="Normal 3 2 2 3 5 4" xfId="2636"/>
    <cellStyle name="Normal 3 2 2 3 5 4 2" xfId="6162"/>
    <cellStyle name="Normal 3 2 2 3 5 5" xfId="6163"/>
    <cellStyle name="Normal 3 2 2 3 5 5 2" xfId="12448"/>
    <cellStyle name="Normal 3 2 2 3 5 6" xfId="8586"/>
    <cellStyle name="Normal 3 2 2 3 5 6 2" xfId="14378"/>
    <cellStyle name="Normal 3 2 2 3 5 7" xfId="10516"/>
    <cellStyle name="Normal 3 2 2 3 6" xfId="832"/>
    <cellStyle name="Normal 3 2 2 3 6 2" xfId="1828"/>
    <cellStyle name="Normal 3 2 2 3 6 2 2" xfId="3761"/>
    <cellStyle name="Normal 3 2 2 3 6 2 2 2" xfId="6164"/>
    <cellStyle name="Normal 3 2 2 3 6 2 3" xfId="6165"/>
    <cellStyle name="Normal 3 2 2 3 6 2 3 2" xfId="13573"/>
    <cellStyle name="Normal 3 2 2 3 6 2 4" xfId="9711"/>
    <cellStyle name="Normal 3 2 2 3 6 2 4 2" xfId="15503"/>
    <cellStyle name="Normal 3 2 2 3 6 2 5" xfId="11641"/>
    <cellStyle name="Normal 3 2 2 3 6 3" xfId="2797"/>
    <cellStyle name="Normal 3 2 2 3 6 3 2" xfId="6166"/>
    <cellStyle name="Normal 3 2 2 3 6 4" xfId="6167"/>
    <cellStyle name="Normal 3 2 2 3 6 4 2" xfId="12609"/>
    <cellStyle name="Normal 3 2 2 3 6 5" xfId="8747"/>
    <cellStyle name="Normal 3 2 2 3 6 5 2" xfId="14539"/>
    <cellStyle name="Normal 3 2 2 3 6 6" xfId="10677"/>
    <cellStyle name="Normal 3 2 2 3 7" xfId="1346"/>
    <cellStyle name="Normal 3 2 2 3 7 2" xfId="3279"/>
    <cellStyle name="Normal 3 2 2 3 7 2 2" xfId="6168"/>
    <cellStyle name="Normal 3 2 2 3 7 3" xfId="6169"/>
    <cellStyle name="Normal 3 2 2 3 7 3 2" xfId="13091"/>
    <cellStyle name="Normal 3 2 2 3 7 4" xfId="9229"/>
    <cellStyle name="Normal 3 2 2 3 7 4 2" xfId="15021"/>
    <cellStyle name="Normal 3 2 2 3 7 5" xfId="11159"/>
    <cellStyle name="Normal 3 2 2 3 8" xfId="2315"/>
    <cellStyle name="Normal 3 2 2 3 8 2" xfId="6170"/>
    <cellStyle name="Normal 3 2 2 3 9" xfId="6171"/>
    <cellStyle name="Normal 3 2 2 3 9 2" xfId="12127"/>
    <cellStyle name="Normal 3 2 2 4" xfId="312"/>
    <cellStyle name="Normal 3 2 2 4 10" xfId="10215"/>
    <cellStyle name="Normal 3 2 2 4 2" xfId="392"/>
    <cellStyle name="Normal 3 2 2 4 2 2" xfId="552"/>
    <cellStyle name="Normal 3 2 2 4 2 2 2" xfId="1100"/>
    <cellStyle name="Normal 3 2 2 4 2 2 2 2" xfId="2088"/>
    <cellStyle name="Normal 3 2 2 4 2 2 2 2 2" xfId="4021"/>
    <cellStyle name="Normal 3 2 2 4 2 2 2 2 2 2" xfId="6172"/>
    <cellStyle name="Normal 3 2 2 4 2 2 2 2 3" xfId="6173"/>
    <cellStyle name="Normal 3 2 2 4 2 2 2 2 3 2" xfId="13833"/>
    <cellStyle name="Normal 3 2 2 4 2 2 2 2 4" xfId="9971"/>
    <cellStyle name="Normal 3 2 2 4 2 2 2 2 4 2" xfId="15763"/>
    <cellStyle name="Normal 3 2 2 4 2 2 2 2 5" xfId="11901"/>
    <cellStyle name="Normal 3 2 2 4 2 2 2 3" xfId="3057"/>
    <cellStyle name="Normal 3 2 2 4 2 2 2 3 2" xfId="6174"/>
    <cellStyle name="Normal 3 2 2 4 2 2 2 4" xfId="6175"/>
    <cellStyle name="Normal 3 2 2 4 2 2 2 4 2" xfId="12869"/>
    <cellStyle name="Normal 3 2 2 4 2 2 2 5" xfId="9007"/>
    <cellStyle name="Normal 3 2 2 4 2 2 2 5 2" xfId="14799"/>
    <cellStyle name="Normal 3 2 2 4 2 2 2 6" xfId="10937"/>
    <cellStyle name="Normal 3 2 2 4 2 2 3" xfId="1606"/>
    <cellStyle name="Normal 3 2 2 4 2 2 3 2" xfId="3539"/>
    <cellStyle name="Normal 3 2 2 4 2 2 3 2 2" xfId="6176"/>
    <cellStyle name="Normal 3 2 2 4 2 2 3 3" xfId="6177"/>
    <cellStyle name="Normal 3 2 2 4 2 2 3 3 2" xfId="13351"/>
    <cellStyle name="Normal 3 2 2 4 2 2 3 4" xfId="9489"/>
    <cellStyle name="Normal 3 2 2 4 2 2 3 4 2" xfId="15281"/>
    <cellStyle name="Normal 3 2 2 4 2 2 3 5" xfId="11419"/>
    <cellStyle name="Normal 3 2 2 4 2 2 4" xfId="2575"/>
    <cellStyle name="Normal 3 2 2 4 2 2 4 2" xfId="6178"/>
    <cellStyle name="Normal 3 2 2 4 2 2 5" xfId="6179"/>
    <cellStyle name="Normal 3 2 2 4 2 2 5 2" xfId="12387"/>
    <cellStyle name="Normal 3 2 2 4 2 2 6" xfId="8525"/>
    <cellStyle name="Normal 3 2 2 4 2 2 6 2" xfId="14317"/>
    <cellStyle name="Normal 3 2 2 4 2 2 7" xfId="10455"/>
    <cellStyle name="Normal 3 2 2 4 2 3" xfId="714"/>
    <cellStyle name="Normal 3 2 2 4 2 3 2" xfId="1261"/>
    <cellStyle name="Normal 3 2 2 4 2 3 2 2" xfId="2248"/>
    <cellStyle name="Normal 3 2 2 4 2 3 2 2 2" xfId="4181"/>
    <cellStyle name="Normal 3 2 2 4 2 3 2 2 2 2" xfId="6180"/>
    <cellStyle name="Normal 3 2 2 4 2 3 2 2 3" xfId="6181"/>
    <cellStyle name="Normal 3 2 2 4 2 3 2 2 3 2" xfId="13993"/>
    <cellStyle name="Normal 3 2 2 4 2 3 2 2 4" xfId="10131"/>
    <cellStyle name="Normal 3 2 2 4 2 3 2 2 4 2" xfId="15923"/>
    <cellStyle name="Normal 3 2 2 4 2 3 2 2 5" xfId="12061"/>
    <cellStyle name="Normal 3 2 2 4 2 3 2 3" xfId="3218"/>
    <cellStyle name="Normal 3 2 2 4 2 3 2 3 2" xfId="6182"/>
    <cellStyle name="Normal 3 2 2 4 2 3 2 4" xfId="6183"/>
    <cellStyle name="Normal 3 2 2 4 2 3 2 4 2" xfId="13030"/>
    <cellStyle name="Normal 3 2 2 4 2 3 2 5" xfId="9168"/>
    <cellStyle name="Normal 3 2 2 4 2 3 2 5 2" xfId="14960"/>
    <cellStyle name="Normal 3 2 2 4 2 3 2 6" xfId="11098"/>
    <cellStyle name="Normal 3 2 2 4 2 3 3" xfId="1767"/>
    <cellStyle name="Normal 3 2 2 4 2 3 3 2" xfId="3700"/>
    <cellStyle name="Normal 3 2 2 4 2 3 3 2 2" xfId="6184"/>
    <cellStyle name="Normal 3 2 2 4 2 3 3 3" xfId="6185"/>
    <cellStyle name="Normal 3 2 2 4 2 3 3 3 2" xfId="13512"/>
    <cellStyle name="Normal 3 2 2 4 2 3 3 4" xfId="9650"/>
    <cellStyle name="Normal 3 2 2 4 2 3 3 4 2" xfId="15442"/>
    <cellStyle name="Normal 3 2 2 4 2 3 3 5" xfId="11580"/>
    <cellStyle name="Normal 3 2 2 4 2 3 4" xfId="2736"/>
    <cellStyle name="Normal 3 2 2 4 2 3 4 2" xfId="6186"/>
    <cellStyle name="Normal 3 2 2 4 2 3 5" xfId="6187"/>
    <cellStyle name="Normal 3 2 2 4 2 3 5 2" xfId="12548"/>
    <cellStyle name="Normal 3 2 2 4 2 3 6" xfId="8686"/>
    <cellStyle name="Normal 3 2 2 4 2 3 6 2" xfId="14478"/>
    <cellStyle name="Normal 3 2 2 4 2 3 7" xfId="10616"/>
    <cellStyle name="Normal 3 2 2 4 2 4" xfId="940"/>
    <cellStyle name="Normal 3 2 2 4 2 4 2" xfId="1928"/>
    <cellStyle name="Normal 3 2 2 4 2 4 2 2" xfId="3861"/>
    <cellStyle name="Normal 3 2 2 4 2 4 2 2 2" xfId="6188"/>
    <cellStyle name="Normal 3 2 2 4 2 4 2 3" xfId="6189"/>
    <cellStyle name="Normal 3 2 2 4 2 4 2 3 2" xfId="13673"/>
    <cellStyle name="Normal 3 2 2 4 2 4 2 4" xfId="9811"/>
    <cellStyle name="Normal 3 2 2 4 2 4 2 4 2" xfId="15603"/>
    <cellStyle name="Normal 3 2 2 4 2 4 2 5" xfId="11741"/>
    <cellStyle name="Normal 3 2 2 4 2 4 3" xfId="2897"/>
    <cellStyle name="Normal 3 2 2 4 2 4 3 2" xfId="6190"/>
    <cellStyle name="Normal 3 2 2 4 2 4 4" xfId="6191"/>
    <cellStyle name="Normal 3 2 2 4 2 4 4 2" xfId="12709"/>
    <cellStyle name="Normal 3 2 2 4 2 4 5" xfId="8847"/>
    <cellStyle name="Normal 3 2 2 4 2 4 5 2" xfId="14639"/>
    <cellStyle name="Normal 3 2 2 4 2 4 6" xfId="10777"/>
    <cellStyle name="Normal 3 2 2 4 2 5" xfId="1446"/>
    <cellStyle name="Normal 3 2 2 4 2 5 2" xfId="3379"/>
    <cellStyle name="Normal 3 2 2 4 2 5 2 2" xfId="6192"/>
    <cellStyle name="Normal 3 2 2 4 2 5 3" xfId="6193"/>
    <cellStyle name="Normal 3 2 2 4 2 5 3 2" xfId="13191"/>
    <cellStyle name="Normal 3 2 2 4 2 5 4" xfId="9329"/>
    <cellStyle name="Normal 3 2 2 4 2 5 4 2" xfId="15121"/>
    <cellStyle name="Normal 3 2 2 4 2 5 5" xfId="11259"/>
    <cellStyle name="Normal 3 2 2 4 2 6" xfId="2415"/>
    <cellStyle name="Normal 3 2 2 4 2 6 2" xfId="6194"/>
    <cellStyle name="Normal 3 2 2 4 2 7" xfId="6195"/>
    <cellStyle name="Normal 3 2 2 4 2 7 2" xfId="12227"/>
    <cellStyle name="Normal 3 2 2 4 2 8" xfId="8365"/>
    <cellStyle name="Normal 3 2 2 4 2 8 2" xfId="14157"/>
    <cellStyle name="Normal 3 2 2 4 2 9" xfId="10295"/>
    <cellStyle name="Normal 3 2 2 4 3" xfId="472"/>
    <cellStyle name="Normal 3 2 2 4 3 2" xfId="1020"/>
    <cellStyle name="Normal 3 2 2 4 3 2 2" xfId="2008"/>
    <cellStyle name="Normal 3 2 2 4 3 2 2 2" xfId="3941"/>
    <cellStyle name="Normal 3 2 2 4 3 2 2 2 2" xfId="6196"/>
    <cellStyle name="Normal 3 2 2 4 3 2 2 3" xfId="6197"/>
    <cellStyle name="Normal 3 2 2 4 3 2 2 3 2" xfId="13753"/>
    <cellStyle name="Normal 3 2 2 4 3 2 2 4" xfId="9891"/>
    <cellStyle name="Normal 3 2 2 4 3 2 2 4 2" xfId="15683"/>
    <cellStyle name="Normal 3 2 2 4 3 2 2 5" xfId="11821"/>
    <cellStyle name="Normal 3 2 2 4 3 2 3" xfId="2977"/>
    <cellStyle name="Normal 3 2 2 4 3 2 3 2" xfId="6198"/>
    <cellStyle name="Normal 3 2 2 4 3 2 4" xfId="6199"/>
    <cellStyle name="Normal 3 2 2 4 3 2 4 2" xfId="12789"/>
    <cellStyle name="Normal 3 2 2 4 3 2 5" xfId="8927"/>
    <cellStyle name="Normal 3 2 2 4 3 2 5 2" xfId="14719"/>
    <cellStyle name="Normal 3 2 2 4 3 2 6" xfId="10857"/>
    <cellStyle name="Normal 3 2 2 4 3 3" xfId="1526"/>
    <cellStyle name="Normal 3 2 2 4 3 3 2" xfId="3459"/>
    <cellStyle name="Normal 3 2 2 4 3 3 2 2" xfId="6200"/>
    <cellStyle name="Normal 3 2 2 4 3 3 3" xfId="6201"/>
    <cellStyle name="Normal 3 2 2 4 3 3 3 2" xfId="13271"/>
    <cellStyle name="Normal 3 2 2 4 3 3 4" xfId="9409"/>
    <cellStyle name="Normal 3 2 2 4 3 3 4 2" xfId="15201"/>
    <cellStyle name="Normal 3 2 2 4 3 3 5" xfId="11339"/>
    <cellStyle name="Normal 3 2 2 4 3 4" xfId="2495"/>
    <cellStyle name="Normal 3 2 2 4 3 4 2" xfId="6202"/>
    <cellStyle name="Normal 3 2 2 4 3 5" xfId="6203"/>
    <cellStyle name="Normal 3 2 2 4 3 5 2" xfId="12307"/>
    <cellStyle name="Normal 3 2 2 4 3 6" xfId="8445"/>
    <cellStyle name="Normal 3 2 2 4 3 6 2" xfId="14237"/>
    <cellStyle name="Normal 3 2 2 4 3 7" xfId="10375"/>
    <cellStyle name="Normal 3 2 2 4 4" xfId="634"/>
    <cellStyle name="Normal 3 2 2 4 4 2" xfId="1181"/>
    <cellStyle name="Normal 3 2 2 4 4 2 2" xfId="2168"/>
    <cellStyle name="Normal 3 2 2 4 4 2 2 2" xfId="4101"/>
    <cellStyle name="Normal 3 2 2 4 4 2 2 2 2" xfId="6204"/>
    <cellStyle name="Normal 3 2 2 4 4 2 2 3" xfId="6205"/>
    <cellStyle name="Normal 3 2 2 4 4 2 2 3 2" xfId="13913"/>
    <cellStyle name="Normal 3 2 2 4 4 2 2 4" xfId="10051"/>
    <cellStyle name="Normal 3 2 2 4 4 2 2 4 2" xfId="15843"/>
    <cellStyle name="Normal 3 2 2 4 4 2 2 5" xfId="11981"/>
    <cellStyle name="Normal 3 2 2 4 4 2 3" xfId="3138"/>
    <cellStyle name="Normal 3 2 2 4 4 2 3 2" xfId="6206"/>
    <cellStyle name="Normal 3 2 2 4 4 2 4" xfId="6207"/>
    <cellStyle name="Normal 3 2 2 4 4 2 4 2" xfId="12950"/>
    <cellStyle name="Normal 3 2 2 4 4 2 5" xfId="9088"/>
    <cellStyle name="Normal 3 2 2 4 4 2 5 2" xfId="14880"/>
    <cellStyle name="Normal 3 2 2 4 4 2 6" xfId="11018"/>
    <cellStyle name="Normal 3 2 2 4 4 3" xfId="1687"/>
    <cellStyle name="Normal 3 2 2 4 4 3 2" xfId="3620"/>
    <cellStyle name="Normal 3 2 2 4 4 3 2 2" xfId="6208"/>
    <cellStyle name="Normal 3 2 2 4 4 3 3" xfId="6209"/>
    <cellStyle name="Normal 3 2 2 4 4 3 3 2" xfId="13432"/>
    <cellStyle name="Normal 3 2 2 4 4 3 4" xfId="9570"/>
    <cellStyle name="Normal 3 2 2 4 4 3 4 2" xfId="15362"/>
    <cellStyle name="Normal 3 2 2 4 4 3 5" xfId="11500"/>
    <cellStyle name="Normal 3 2 2 4 4 4" xfId="2656"/>
    <cellStyle name="Normal 3 2 2 4 4 4 2" xfId="6210"/>
    <cellStyle name="Normal 3 2 2 4 4 5" xfId="6211"/>
    <cellStyle name="Normal 3 2 2 4 4 5 2" xfId="12468"/>
    <cellStyle name="Normal 3 2 2 4 4 6" xfId="8606"/>
    <cellStyle name="Normal 3 2 2 4 4 6 2" xfId="14398"/>
    <cellStyle name="Normal 3 2 2 4 4 7" xfId="10536"/>
    <cellStyle name="Normal 3 2 2 4 5" xfId="860"/>
    <cellStyle name="Normal 3 2 2 4 5 2" xfId="1848"/>
    <cellStyle name="Normal 3 2 2 4 5 2 2" xfId="3781"/>
    <cellStyle name="Normal 3 2 2 4 5 2 2 2" xfId="6212"/>
    <cellStyle name="Normal 3 2 2 4 5 2 3" xfId="6213"/>
    <cellStyle name="Normal 3 2 2 4 5 2 3 2" xfId="13593"/>
    <cellStyle name="Normal 3 2 2 4 5 2 4" xfId="9731"/>
    <cellStyle name="Normal 3 2 2 4 5 2 4 2" xfId="15523"/>
    <cellStyle name="Normal 3 2 2 4 5 2 5" xfId="11661"/>
    <cellStyle name="Normal 3 2 2 4 5 3" xfId="2817"/>
    <cellStyle name="Normal 3 2 2 4 5 3 2" xfId="6214"/>
    <cellStyle name="Normal 3 2 2 4 5 4" xfId="6215"/>
    <cellStyle name="Normal 3 2 2 4 5 4 2" xfId="12629"/>
    <cellStyle name="Normal 3 2 2 4 5 5" xfId="8767"/>
    <cellStyle name="Normal 3 2 2 4 5 5 2" xfId="14559"/>
    <cellStyle name="Normal 3 2 2 4 5 6" xfId="10697"/>
    <cellStyle name="Normal 3 2 2 4 6" xfId="1366"/>
    <cellStyle name="Normal 3 2 2 4 6 2" xfId="3299"/>
    <cellStyle name="Normal 3 2 2 4 6 2 2" xfId="6216"/>
    <cellStyle name="Normal 3 2 2 4 6 3" xfId="6217"/>
    <cellStyle name="Normal 3 2 2 4 6 3 2" xfId="13111"/>
    <cellStyle name="Normal 3 2 2 4 6 4" xfId="9249"/>
    <cellStyle name="Normal 3 2 2 4 6 4 2" xfId="15041"/>
    <cellStyle name="Normal 3 2 2 4 6 5" xfId="11179"/>
    <cellStyle name="Normal 3 2 2 4 7" xfId="2335"/>
    <cellStyle name="Normal 3 2 2 4 7 2" xfId="6218"/>
    <cellStyle name="Normal 3 2 2 4 8" xfId="6219"/>
    <cellStyle name="Normal 3 2 2 4 8 2" xfId="12147"/>
    <cellStyle name="Normal 3 2 2 4 9" xfId="8285"/>
    <cellStyle name="Normal 3 2 2 4 9 2" xfId="14077"/>
    <cellStyle name="Normal 3 2 2 5" xfId="352"/>
    <cellStyle name="Normal 3 2 2 5 2" xfId="512"/>
    <cellStyle name="Normal 3 2 2 5 2 2" xfId="1060"/>
    <cellStyle name="Normal 3 2 2 5 2 2 2" xfId="2048"/>
    <cellStyle name="Normal 3 2 2 5 2 2 2 2" xfId="3981"/>
    <cellStyle name="Normal 3 2 2 5 2 2 2 2 2" xfId="6220"/>
    <cellStyle name="Normal 3 2 2 5 2 2 2 3" xfId="6221"/>
    <cellStyle name="Normal 3 2 2 5 2 2 2 3 2" xfId="13793"/>
    <cellStyle name="Normal 3 2 2 5 2 2 2 4" xfId="9931"/>
    <cellStyle name="Normal 3 2 2 5 2 2 2 4 2" xfId="15723"/>
    <cellStyle name="Normal 3 2 2 5 2 2 2 5" xfId="11861"/>
    <cellStyle name="Normal 3 2 2 5 2 2 3" xfId="3017"/>
    <cellStyle name="Normal 3 2 2 5 2 2 3 2" xfId="6222"/>
    <cellStyle name="Normal 3 2 2 5 2 2 4" xfId="6223"/>
    <cellStyle name="Normal 3 2 2 5 2 2 4 2" xfId="12829"/>
    <cellStyle name="Normal 3 2 2 5 2 2 5" xfId="8967"/>
    <cellStyle name="Normal 3 2 2 5 2 2 5 2" xfId="14759"/>
    <cellStyle name="Normal 3 2 2 5 2 2 6" xfId="10897"/>
    <cellStyle name="Normal 3 2 2 5 2 3" xfId="1566"/>
    <cellStyle name="Normal 3 2 2 5 2 3 2" xfId="3499"/>
    <cellStyle name="Normal 3 2 2 5 2 3 2 2" xfId="6224"/>
    <cellStyle name="Normal 3 2 2 5 2 3 3" xfId="6225"/>
    <cellStyle name="Normal 3 2 2 5 2 3 3 2" xfId="13311"/>
    <cellStyle name="Normal 3 2 2 5 2 3 4" xfId="9449"/>
    <cellStyle name="Normal 3 2 2 5 2 3 4 2" xfId="15241"/>
    <cellStyle name="Normal 3 2 2 5 2 3 5" xfId="11379"/>
    <cellStyle name="Normal 3 2 2 5 2 4" xfId="2535"/>
    <cellStyle name="Normal 3 2 2 5 2 4 2" xfId="6226"/>
    <cellStyle name="Normal 3 2 2 5 2 5" xfId="6227"/>
    <cellStyle name="Normal 3 2 2 5 2 5 2" xfId="12347"/>
    <cellStyle name="Normal 3 2 2 5 2 6" xfId="8485"/>
    <cellStyle name="Normal 3 2 2 5 2 6 2" xfId="14277"/>
    <cellStyle name="Normal 3 2 2 5 2 7" xfId="10415"/>
    <cellStyle name="Normal 3 2 2 5 3" xfId="674"/>
    <cellStyle name="Normal 3 2 2 5 3 2" xfId="1221"/>
    <cellStyle name="Normal 3 2 2 5 3 2 2" xfId="2208"/>
    <cellStyle name="Normal 3 2 2 5 3 2 2 2" xfId="4141"/>
    <cellStyle name="Normal 3 2 2 5 3 2 2 2 2" xfId="6228"/>
    <cellStyle name="Normal 3 2 2 5 3 2 2 3" xfId="6229"/>
    <cellStyle name="Normal 3 2 2 5 3 2 2 3 2" xfId="13953"/>
    <cellStyle name="Normal 3 2 2 5 3 2 2 4" xfId="10091"/>
    <cellStyle name="Normal 3 2 2 5 3 2 2 4 2" xfId="15883"/>
    <cellStyle name="Normal 3 2 2 5 3 2 2 5" xfId="12021"/>
    <cellStyle name="Normal 3 2 2 5 3 2 3" xfId="3178"/>
    <cellStyle name="Normal 3 2 2 5 3 2 3 2" xfId="6230"/>
    <cellStyle name="Normal 3 2 2 5 3 2 4" xfId="6231"/>
    <cellStyle name="Normal 3 2 2 5 3 2 4 2" xfId="12990"/>
    <cellStyle name="Normal 3 2 2 5 3 2 5" xfId="9128"/>
    <cellStyle name="Normal 3 2 2 5 3 2 5 2" xfId="14920"/>
    <cellStyle name="Normal 3 2 2 5 3 2 6" xfId="11058"/>
    <cellStyle name="Normal 3 2 2 5 3 3" xfId="1727"/>
    <cellStyle name="Normal 3 2 2 5 3 3 2" xfId="3660"/>
    <cellStyle name="Normal 3 2 2 5 3 3 2 2" xfId="6232"/>
    <cellStyle name="Normal 3 2 2 5 3 3 3" xfId="6233"/>
    <cellStyle name="Normal 3 2 2 5 3 3 3 2" xfId="13472"/>
    <cellStyle name="Normal 3 2 2 5 3 3 4" xfId="9610"/>
    <cellStyle name="Normal 3 2 2 5 3 3 4 2" xfId="15402"/>
    <cellStyle name="Normal 3 2 2 5 3 3 5" xfId="11540"/>
    <cellStyle name="Normal 3 2 2 5 3 4" xfId="2696"/>
    <cellStyle name="Normal 3 2 2 5 3 4 2" xfId="6234"/>
    <cellStyle name="Normal 3 2 2 5 3 5" xfId="6235"/>
    <cellStyle name="Normal 3 2 2 5 3 5 2" xfId="12508"/>
    <cellStyle name="Normal 3 2 2 5 3 6" xfId="8646"/>
    <cellStyle name="Normal 3 2 2 5 3 6 2" xfId="14438"/>
    <cellStyle name="Normal 3 2 2 5 3 7" xfId="10576"/>
    <cellStyle name="Normal 3 2 2 5 4" xfId="900"/>
    <cellStyle name="Normal 3 2 2 5 4 2" xfId="1888"/>
    <cellStyle name="Normal 3 2 2 5 4 2 2" xfId="3821"/>
    <cellStyle name="Normal 3 2 2 5 4 2 2 2" xfId="6236"/>
    <cellStyle name="Normal 3 2 2 5 4 2 3" xfId="6237"/>
    <cellStyle name="Normal 3 2 2 5 4 2 3 2" xfId="13633"/>
    <cellStyle name="Normal 3 2 2 5 4 2 4" xfId="9771"/>
    <cellStyle name="Normal 3 2 2 5 4 2 4 2" xfId="15563"/>
    <cellStyle name="Normal 3 2 2 5 4 2 5" xfId="11701"/>
    <cellStyle name="Normal 3 2 2 5 4 3" xfId="2857"/>
    <cellStyle name="Normal 3 2 2 5 4 3 2" xfId="6238"/>
    <cellStyle name="Normal 3 2 2 5 4 4" xfId="6239"/>
    <cellStyle name="Normal 3 2 2 5 4 4 2" xfId="12669"/>
    <cellStyle name="Normal 3 2 2 5 4 5" xfId="8807"/>
    <cellStyle name="Normal 3 2 2 5 4 5 2" xfId="14599"/>
    <cellStyle name="Normal 3 2 2 5 4 6" xfId="10737"/>
    <cellStyle name="Normal 3 2 2 5 5" xfId="1406"/>
    <cellStyle name="Normal 3 2 2 5 5 2" xfId="3339"/>
    <cellStyle name="Normal 3 2 2 5 5 2 2" xfId="6240"/>
    <cellStyle name="Normal 3 2 2 5 5 3" xfId="6241"/>
    <cellStyle name="Normal 3 2 2 5 5 3 2" xfId="13151"/>
    <cellStyle name="Normal 3 2 2 5 5 4" xfId="9289"/>
    <cellStyle name="Normal 3 2 2 5 5 4 2" xfId="15081"/>
    <cellStyle name="Normal 3 2 2 5 5 5" xfId="11219"/>
    <cellStyle name="Normal 3 2 2 5 6" xfId="2375"/>
    <cellStyle name="Normal 3 2 2 5 6 2" xfId="6242"/>
    <cellStyle name="Normal 3 2 2 5 7" xfId="6243"/>
    <cellStyle name="Normal 3 2 2 5 7 2" xfId="12187"/>
    <cellStyle name="Normal 3 2 2 5 8" xfId="8325"/>
    <cellStyle name="Normal 3 2 2 5 8 2" xfId="14117"/>
    <cellStyle name="Normal 3 2 2 5 9" xfId="10255"/>
    <cellStyle name="Normal 3 2 2 6" xfId="432"/>
    <cellStyle name="Normal 3 2 2 6 2" xfId="980"/>
    <cellStyle name="Normal 3 2 2 6 2 2" xfId="1968"/>
    <cellStyle name="Normal 3 2 2 6 2 2 2" xfId="3901"/>
    <cellStyle name="Normal 3 2 2 6 2 2 2 2" xfId="6244"/>
    <cellStyle name="Normal 3 2 2 6 2 2 3" xfId="6245"/>
    <cellStyle name="Normal 3 2 2 6 2 2 3 2" xfId="13713"/>
    <cellStyle name="Normal 3 2 2 6 2 2 4" xfId="9851"/>
    <cellStyle name="Normal 3 2 2 6 2 2 4 2" xfId="15643"/>
    <cellStyle name="Normal 3 2 2 6 2 2 5" xfId="11781"/>
    <cellStyle name="Normal 3 2 2 6 2 3" xfId="2937"/>
    <cellStyle name="Normal 3 2 2 6 2 3 2" xfId="6246"/>
    <cellStyle name="Normal 3 2 2 6 2 4" xfId="6247"/>
    <cellStyle name="Normal 3 2 2 6 2 4 2" xfId="12749"/>
    <cellStyle name="Normal 3 2 2 6 2 5" xfId="8887"/>
    <cellStyle name="Normal 3 2 2 6 2 5 2" xfId="14679"/>
    <cellStyle name="Normal 3 2 2 6 2 6" xfId="10817"/>
    <cellStyle name="Normal 3 2 2 6 3" xfId="1486"/>
    <cellStyle name="Normal 3 2 2 6 3 2" xfId="3419"/>
    <cellStyle name="Normal 3 2 2 6 3 2 2" xfId="6248"/>
    <cellStyle name="Normal 3 2 2 6 3 3" xfId="6249"/>
    <cellStyle name="Normal 3 2 2 6 3 3 2" xfId="13231"/>
    <cellStyle name="Normal 3 2 2 6 3 4" xfId="9369"/>
    <cellStyle name="Normal 3 2 2 6 3 4 2" xfId="15161"/>
    <cellStyle name="Normal 3 2 2 6 3 5" xfId="11299"/>
    <cellStyle name="Normal 3 2 2 6 4" xfId="2455"/>
    <cellStyle name="Normal 3 2 2 6 4 2" xfId="6250"/>
    <cellStyle name="Normal 3 2 2 6 5" xfId="6251"/>
    <cellStyle name="Normal 3 2 2 6 5 2" xfId="12267"/>
    <cellStyle name="Normal 3 2 2 6 6" xfId="8405"/>
    <cellStyle name="Normal 3 2 2 6 6 2" xfId="14197"/>
    <cellStyle name="Normal 3 2 2 6 7" xfId="10335"/>
    <cellStyle name="Normal 3 2 2 7" xfId="594"/>
    <cellStyle name="Normal 3 2 2 7 2" xfId="1141"/>
    <cellStyle name="Normal 3 2 2 7 2 2" xfId="2128"/>
    <cellStyle name="Normal 3 2 2 7 2 2 2" xfId="4061"/>
    <cellStyle name="Normal 3 2 2 7 2 2 2 2" xfId="6252"/>
    <cellStyle name="Normal 3 2 2 7 2 2 3" xfId="6253"/>
    <cellStyle name="Normal 3 2 2 7 2 2 3 2" xfId="13873"/>
    <cellStyle name="Normal 3 2 2 7 2 2 4" xfId="10011"/>
    <cellStyle name="Normal 3 2 2 7 2 2 4 2" xfId="15803"/>
    <cellStyle name="Normal 3 2 2 7 2 2 5" xfId="11941"/>
    <cellStyle name="Normal 3 2 2 7 2 3" xfId="3098"/>
    <cellStyle name="Normal 3 2 2 7 2 3 2" xfId="6254"/>
    <cellStyle name="Normal 3 2 2 7 2 4" xfId="6255"/>
    <cellStyle name="Normal 3 2 2 7 2 4 2" xfId="12910"/>
    <cellStyle name="Normal 3 2 2 7 2 5" xfId="9048"/>
    <cellStyle name="Normal 3 2 2 7 2 5 2" xfId="14840"/>
    <cellStyle name="Normal 3 2 2 7 2 6" xfId="10978"/>
    <cellStyle name="Normal 3 2 2 7 3" xfId="1647"/>
    <cellStyle name="Normal 3 2 2 7 3 2" xfId="3580"/>
    <cellStyle name="Normal 3 2 2 7 3 2 2" xfId="6256"/>
    <cellStyle name="Normal 3 2 2 7 3 3" xfId="6257"/>
    <cellStyle name="Normal 3 2 2 7 3 3 2" xfId="13392"/>
    <cellStyle name="Normal 3 2 2 7 3 4" xfId="9530"/>
    <cellStyle name="Normal 3 2 2 7 3 4 2" xfId="15322"/>
    <cellStyle name="Normal 3 2 2 7 3 5" xfId="11460"/>
    <cellStyle name="Normal 3 2 2 7 4" xfId="2616"/>
    <cellStyle name="Normal 3 2 2 7 4 2" xfId="6258"/>
    <cellStyle name="Normal 3 2 2 7 5" xfId="6259"/>
    <cellStyle name="Normal 3 2 2 7 5 2" xfId="12428"/>
    <cellStyle name="Normal 3 2 2 7 6" xfId="8566"/>
    <cellStyle name="Normal 3 2 2 7 6 2" xfId="14358"/>
    <cellStyle name="Normal 3 2 2 7 7" xfId="10496"/>
    <cellStyle name="Normal 3 2 2 8" xfId="806"/>
    <cellStyle name="Normal 3 2 2 8 2" xfId="1808"/>
    <cellStyle name="Normal 3 2 2 8 2 2" xfId="3741"/>
    <cellStyle name="Normal 3 2 2 8 2 2 2" xfId="6260"/>
    <cellStyle name="Normal 3 2 2 8 2 3" xfId="6261"/>
    <cellStyle name="Normal 3 2 2 8 2 3 2" xfId="13553"/>
    <cellStyle name="Normal 3 2 2 8 2 4" xfId="9691"/>
    <cellStyle name="Normal 3 2 2 8 2 4 2" xfId="15483"/>
    <cellStyle name="Normal 3 2 2 8 2 5" xfId="11621"/>
    <cellStyle name="Normal 3 2 2 8 3" xfId="2777"/>
    <cellStyle name="Normal 3 2 2 8 3 2" xfId="6262"/>
    <cellStyle name="Normal 3 2 2 8 4" xfId="6263"/>
    <cellStyle name="Normal 3 2 2 8 4 2" xfId="12589"/>
    <cellStyle name="Normal 3 2 2 8 5" xfId="8727"/>
    <cellStyle name="Normal 3 2 2 8 5 2" xfId="14519"/>
    <cellStyle name="Normal 3 2 2 8 6" xfId="10657"/>
    <cellStyle name="Normal 3 2 2 9" xfId="1326"/>
    <cellStyle name="Normal 3 2 2 9 2" xfId="3259"/>
    <cellStyle name="Normal 3 2 2 9 2 2" xfId="6264"/>
    <cellStyle name="Normal 3 2 2 9 3" xfId="6265"/>
    <cellStyle name="Normal 3 2 2 9 3 2" xfId="13071"/>
    <cellStyle name="Normal 3 2 2 9 4" xfId="9209"/>
    <cellStyle name="Normal 3 2 2 9 4 2" xfId="15001"/>
    <cellStyle name="Normal 3 2 2 9 5" xfId="11139"/>
    <cellStyle name="Normal 3 2 3" xfId="148"/>
    <cellStyle name="Normal 3 2 4" xfId="4219"/>
    <cellStyle name="Normal 3 2 4 2" xfId="4280"/>
    <cellStyle name="Normal 3 2 5" xfId="4252"/>
    <cellStyle name="Normal 3 2 5 2" xfId="4299"/>
    <cellStyle name="Normal 3 2 6" xfId="4267"/>
    <cellStyle name="Normal 3 3" xfId="164"/>
    <cellStyle name="Normal 3 3 10" xfId="2296"/>
    <cellStyle name="Normal 3 3 10 2" xfId="6266"/>
    <cellStyle name="Normal 3 3 11" xfId="6267"/>
    <cellStyle name="Normal 3 3 11 2" xfId="12108"/>
    <cellStyle name="Normal 3 3 12" xfId="8246"/>
    <cellStyle name="Normal 3 3 12 2" xfId="14038"/>
    <cellStyle name="Normal 3 3 13" xfId="10176"/>
    <cellStyle name="Normal 3 3 2" xfId="233"/>
    <cellStyle name="Normal 3 3 2 10" xfId="6268"/>
    <cellStyle name="Normal 3 3 2 10 2" xfId="12118"/>
    <cellStyle name="Normal 3 3 2 11" xfId="8256"/>
    <cellStyle name="Normal 3 3 2 11 2" xfId="14048"/>
    <cellStyle name="Normal 3 3 2 12" xfId="10186"/>
    <cellStyle name="Normal 3 3 2 2" xfId="258"/>
    <cellStyle name="Normal 3 3 2 2 10" xfId="8276"/>
    <cellStyle name="Normal 3 3 2 2 10 2" xfId="14068"/>
    <cellStyle name="Normal 3 3 2 2 11" xfId="10206"/>
    <cellStyle name="Normal 3 3 2 2 2" xfId="343"/>
    <cellStyle name="Normal 3 3 2 2 2 10" xfId="10246"/>
    <cellStyle name="Normal 3 3 2 2 2 2" xfId="423"/>
    <cellStyle name="Normal 3 3 2 2 2 2 2" xfId="583"/>
    <cellStyle name="Normal 3 3 2 2 2 2 2 2" xfId="1131"/>
    <cellStyle name="Normal 3 3 2 2 2 2 2 2 2" xfId="2119"/>
    <cellStyle name="Normal 3 3 2 2 2 2 2 2 2 2" xfId="4052"/>
    <cellStyle name="Normal 3 3 2 2 2 2 2 2 2 2 2" xfId="6269"/>
    <cellStyle name="Normal 3 3 2 2 2 2 2 2 2 3" xfId="6270"/>
    <cellStyle name="Normal 3 3 2 2 2 2 2 2 2 3 2" xfId="13864"/>
    <cellStyle name="Normal 3 3 2 2 2 2 2 2 2 4" xfId="10002"/>
    <cellStyle name="Normal 3 3 2 2 2 2 2 2 2 4 2" xfId="15794"/>
    <cellStyle name="Normal 3 3 2 2 2 2 2 2 2 5" xfId="11932"/>
    <cellStyle name="Normal 3 3 2 2 2 2 2 2 3" xfId="3088"/>
    <cellStyle name="Normal 3 3 2 2 2 2 2 2 3 2" xfId="6271"/>
    <cellStyle name="Normal 3 3 2 2 2 2 2 2 4" xfId="6272"/>
    <cellStyle name="Normal 3 3 2 2 2 2 2 2 4 2" xfId="12900"/>
    <cellStyle name="Normal 3 3 2 2 2 2 2 2 5" xfId="9038"/>
    <cellStyle name="Normal 3 3 2 2 2 2 2 2 5 2" xfId="14830"/>
    <cellStyle name="Normal 3 3 2 2 2 2 2 2 6" xfId="10968"/>
    <cellStyle name="Normal 3 3 2 2 2 2 2 3" xfId="1637"/>
    <cellStyle name="Normal 3 3 2 2 2 2 2 3 2" xfId="3570"/>
    <cellStyle name="Normal 3 3 2 2 2 2 2 3 2 2" xfId="6273"/>
    <cellStyle name="Normal 3 3 2 2 2 2 2 3 3" xfId="6274"/>
    <cellStyle name="Normal 3 3 2 2 2 2 2 3 3 2" xfId="13382"/>
    <cellStyle name="Normal 3 3 2 2 2 2 2 3 4" xfId="9520"/>
    <cellStyle name="Normal 3 3 2 2 2 2 2 3 4 2" xfId="15312"/>
    <cellStyle name="Normal 3 3 2 2 2 2 2 3 5" xfId="11450"/>
    <cellStyle name="Normal 3 3 2 2 2 2 2 4" xfId="2606"/>
    <cellStyle name="Normal 3 3 2 2 2 2 2 4 2" xfId="6275"/>
    <cellStyle name="Normal 3 3 2 2 2 2 2 5" xfId="6276"/>
    <cellStyle name="Normal 3 3 2 2 2 2 2 5 2" xfId="12418"/>
    <cellStyle name="Normal 3 3 2 2 2 2 2 6" xfId="8556"/>
    <cellStyle name="Normal 3 3 2 2 2 2 2 6 2" xfId="14348"/>
    <cellStyle name="Normal 3 3 2 2 2 2 2 7" xfId="10486"/>
    <cellStyle name="Normal 3 3 2 2 2 2 3" xfId="745"/>
    <cellStyle name="Normal 3 3 2 2 2 2 3 2" xfId="1292"/>
    <cellStyle name="Normal 3 3 2 2 2 2 3 2 2" xfId="2279"/>
    <cellStyle name="Normal 3 3 2 2 2 2 3 2 2 2" xfId="4212"/>
    <cellStyle name="Normal 3 3 2 2 2 2 3 2 2 2 2" xfId="6277"/>
    <cellStyle name="Normal 3 3 2 2 2 2 3 2 2 3" xfId="6278"/>
    <cellStyle name="Normal 3 3 2 2 2 2 3 2 2 3 2" xfId="14024"/>
    <cellStyle name="Normal 3 3 2 2 2 2 3 2 2 4" xfId="10162"/>
    <cellStyle name="Normal 3 3 2 2 2 2 3 2 2 4 2" xfId="15954"/>
    <cellStyle name="Normal 3 3 2 2 2 2 3 2 2 5" xfId="12092"/>
    <cellStyle name="Normal 3 3 2 2 2 2 3 2 3" xfId="3249"/>
    <cellStyle name="Normal 3 3 2 2 2 2 3 2 3 2" xfId="6279"/>
    <cellStyle name="Normal 3 3 2 2 2 2 3 2 4" xfId="6280"/>
    <cellStyle name="Normal 3 3 2 2 2 2 3 2 4 2" xfId="13061"/>
    <cellStyle name="Normal 3 3 2 2 2 2 3 2 5" xfId="9199"/>
    <cellStyle name="Normal 3 3 2 2 2 2 3 2 5 2" xfId="14991"/>
    <cellStyle name="Normal 3 3 2 2 2 2 3 2 6" xfId="11129"/>
    <cellStyle name="Normal 3 3 2 2 2 2 3 3" xfId="1798"/>
    <cellStyle name="Normal 3 3 2 2 2 2 3 3 2" xfId="3731"/>
    <cellStyle name="Normal 3 3 2 2 2 2 3 3 2 2" xfId="6281"/>
    <cellStyle name="Normal 3 3 2 2 2 2 3 3 3" xfId="6282"/>
    <cellStyle name="Normal 3 3 2 2 2 2 3 3 3 2" xfId="13543"/>
    <cellStyle name="Normal 3 3 2 2 2 2 3 3 4" xfId="9681"/>
    <cellStyle name="Normal 3 3 2 2 2 2 3 3 4 2" xfId="15473"/>
    <cellStyle name="Normal 3 3 2 2 2 2 3 3 5" xfId="11611"/>
    <cellStyle name="Normal 3 3 2 2 2 2 3 4" xfId="2767"/>
    <cellStyle name="Normal 3 3 2 2 2 2 3 4 2" xfId="6283"/>
    <cellStyle name="Normal 3 3 2 2 2 2 3 5" xfId="6284"/>
    <cellStyle name="Normal 3 3 2 2 2 2 3 5 2" xfId="12579"/>
    <cellStyle name="Normal 3 3 2 2 2 2 3 6" xfId="8717"/>
    <cellStyle name="Normal 3 3 2 2 2 2 3 6 2" xfId="14509"/>
    <cellStyle name="Normal 3 3 2 2 2 2 3 7" xfId="10647"/>
    <cellStyle name="Normal 3 3 2 2 2 2 4" xfId="971"/>
    <cellStyle name="Normal 3 3 2 2 2 2 4 2" xfId="1959"/>
    <cellStyle name="Normal 3 3 2 2 2 2 4 2 2" xfId="3892"/>
    <cellStyle name="Normal 3 3 2 2 2 2 4 2 2 2" xfId="6285"/>
    <cellStyle name="Normal 3 3 2 2 2 2 4 2 3" xfId="6286"/>
    <cellStyle name="Normal 3 3 2 2 2 2 4 2 3 2" xfId="13704"/>
    <cellStyle name="Normal 3 3 2 2 2 2 4 2 4" xfId="9842"/>
    <cellStyle name="Normal 3 3 2 2 2 2 4 2 4 2" xfId="15634"/>
    <cellStyle name="Normal 3 3 2 2 2 2 4 2 5" xfId="11772"/>
    <cellStyle name="Normal 3 3 2 2 2 2 4 3" xfId="2928"/>
    <cellStyle name="Normal 3 3 2 2 2 2 4 3 2" xfId="6287"/>
    <cellStyle name="Normal 3 3 2 2 2 2 4 4" xfId="6288"/>
    <cellStyle name="Normal 3 3 2 2 2 2 4 4 2" xfId="12740"/>
    <cellStyle name="Normal 3 3 2 2 2 2 4 5" xfId="8878"/>
    <cellStyle name="Normal 3 3 2 2 2 2 4 5 2" xfId="14670"/>
    <cellStyle name="Normal 3 3 2 2 2 2 4 6" xfId="10808"/>
    <cellStyle name="Normal 3 3 2 2 2 2 5" xfId="1477"/>
    <cellStyle name="Normal 3 3 2 2 2 2 5 2" xfId="3410"/>
    <cellStyle name="Normal 3 3 2 2 2 2 5 2 2" xfId="6289"/>
    <cellStyle name="Normal 3 3 2 2 2 2 5 3" xfId="6290"/>
    <cellStyle name="Normal 3 3 2 2 2 2 5 3 2" xfId="13222"/>
    <cellStyle name="Normal 3 3 2 2 2 2 5 4" xfId="9360"/>
    <cellStyle name="Normal 3 3 2 2 2 2 5 4 2" xfId="15152"/>
    <cellStyle name="Normal 3 3 2 2 2 2 5 5" xfId="11290"/>
    <cellStyle name="Normal 3 3 2 2 2 2 6" xfId="2446"/>
    <cellStyle name="Normal 3 3 2 2 2 2 6 2" xfId="6291"/>
    <cellStyle name="Normal 3 3 2 2 2 2 7" xfId="6292"/>
    <cellStyle name="Normal 3 3 2 2 2 2 7 2" xfId="12258"/>
    <cellStyle name="Normal 3 3 2 2 2 2 8" xfId="8396"/>
    <cellStyle name="Normal 3 3 2 2 2 2 8 2" xfId="14188"/>
    <cellStyle name="Normal 3 3 2 2 2 2 9" xfId="10326"/>
    <cellStyle name="Normal 3 3 2 2 2 3" xfId="503"/>
    <cellStyle name="Normal 3 3 2 2 2 3 2" xfId="1051"/>
    <cellStyle name="Normal 3 3 2 2 2 3 2 2" xfId="2039"/>
    <cellStyle name="Normal 3 3 2 2 2 3 2 2 2" xfId="3972"/>
    <cellStyle name="Normal 3 3 2 2 2 3 2 2 2 2" xfId="6293"/>
    <cellStyle name="Normal 3 3 2 2 2 3 2 2 3" xfId="6294"/>
    <cellStyle name="Normal 3 3 2 2 2 3 2 2 3 2" xfId="13784"/>
    <cellStyle name="Normal 3 3 2 2 2 3 2 2 4" xfId="9922"/>
    <cellStyle name="Normal 3 3 2 2 2 3 2 2 4 2" xfId="15714"/>
    <cellStyle name="Normal 3 3 2 2 2 3 2 2 5" xfId="11852"/>
    <cellStyle name="Normal 3 3 2 2 2 3 2 3" xfId="3008"/>
    <cellStyle name="Normal 3 3 2 2 2 3 2 3 2" xfId="6295"/>
    <cellStyle name="Normal 3 3 2 2 2 3 2 4" xfId="6296"/>
    <cellStyle name="Normal 3 3 2 2 2 3 2 4 2" xfId="12820"/>
    <cellStyle name="Normal 3 3 2 2 2 3 2 5" xfId="8958"/>
    <cellStyle name="Normal 3 3 2 2 2 3 2 5 2" xfId="14750"/>
    <cellStyle name="Normal 3 3 2 2 2 3 2 6" xfId="10888"/>
    <cellStyle name="Normal 3 3 2 2 2 3 3" xfId="1557"/>
    <cellStyle name="Normal 3 3 2 2 2 3 3 2" xfId="3490"/>
    <cellStyle name="Normal 3 3 2 2 2 3 3 2 2" xfId="6297"/>
    <cellStyle name="Normal 3 3 2 2 2 3 3 3" xfId="6298"/>
    <cellStyle name="Normal 3 3 2 2 2 3 3 3 2" xfId="13302"/>
    <cellStyle name="Normal 3 3 2 2 2 3 3 4" xfId="9440"/>
    <cellStyle name="Normal 3 3 2 2 2 3 3 4 2" xfId="15232"/>
    <cellStyle name="Normal 3 3 2 2 2 3 3 5" xfId="11370"/>
    <cellStyle name="Normal 3 3 2 2 2 3 4" xfId="2526"/>
    <cellStyle name="Normal 3 3 2 2 2 3 4 2" xfId="6299"/>
    <cellStyle name="Normal 3 3 2 2 2 3 5" xfId="6300"/>
    <cellStyle name="Normal 3 3 2 2 2 3 5 2" xfId="12338"/>
    <cellStyle name="Normal 3 3 2 2 2 3 6" xfId="8476"/>
    <cellStyle name="Normal 3 3 2 2 2 3 6 2" xfId="14268"/>
    <cellStyle name="Normal 3 3 2 2 2 3 7" xfId="10406"/>
    <cellStyle name="Normal 3 3 2 2 2 4" xfId="665"/>
    <cellStyle name="Normal 3 3 2 2 2 4 2" xfId="1212"/>
    <cellStyle name="Normal 3 3 2 2 2 4 2 2" xfId="2199"/>
    <cellStyle name="Normal 3 3 2 2 2 4 2 2 2" xfId="4132"/>
    <cellStyle name="Normal 3 3 2 2 2 4 2 2 2 2" xfId="6301"/>
    <cellStyle name="Normal 3 3 2 2 2 4 2 2 3" xfId="6302"/>
    <cellStyle name="Normal 3 3 2 2 2 4 2 2 3 2" xfId="13944"/>
    <cellStyle name="Normal 3 3 2 2 2 4 2 2 4" xfId="10082"/>
    <cellStyle name="Normal 3 3 2 2 2 4 2 2 4 2" xfId="15874"/>
    <cellStyle name="Normal 3 3 2 2 2 4 2 2 5" xfId="12012"/>
    <cellStyle name="Normal 3 3 2 2 2 4 2 3" xfId="3169"/>
    <cellStyle name="Normal 3 3 2 2 2 4 2 3 2" xfId="6303"/>
    <cellStyle name="Normal 3 3 2 2 2 4 2 4" xfId="6304"/>
    <cellStyle name="Normal 3 3 2 2 2 4 2 4 2" xfId="12981"/>
    <cellStyle name="Normal 3 3 2 2 2 4 2 5" xfId="9119"/>
    <cellStyle name="Normal 3 3 2 2 2 4 2 5 2" xfId="14911"/>
    <cellStyle name="Normal 3 3 2 2 2 4 2 6" xfId="11049"/>
    <cellStyle name="Normal 3 3 2 2 2 4 3" xfId="1718"/>
    <cellStyle name="Normal 3 3 2 2 2 4 3 2" xfId="3651"/>
    <cellStyle name="Normal 3 3 2 2 2 4 3 2 2" xfId="6305"/>
    <cellStyle name="Normal 3 3 2 2 2 4 3 3" xfId="6306"/>
    <cellStyle name="Normal 3 3 2 2 2 4 3 3 2" xfId="13463"/>
    <cellStyle name="Normal 3 3 2 2 2 4 3 4" xfId="9601"/>
    <cellStyle name="Normal 3 3 2 2 2 4 3 4 2" xfId="15393"/>
    <cellStyle name="Normal 3 3 2 2 2 4 3 5" xfId="11531"/>
    <cellStyle name="Normal 3 3 2 2 2 4 4" xfId="2687"/>
    <cellStyle name="Normal 3 3 2 2 2 4 4 2" xfId="6307"/>
    <cellStyle name="Normal 3 3 2 2 2 4 5" xfId="6308"/>
    <cellStyle name="Normal 3 3 2 2 2 4 5 2" xfId="12499"/>
    <cellStyle name="Normal 3 3 2 2 2 4 6" xfId="8637"/>
    <cellStyle name="Normal 3 3 2 2 2 4 6 2" xfId="14429"/>
    <cellStyle name="Normal 3 3 2 2 2 4 7" xfId="10567"/>
    <cellStyle name="Normal 3 3 2 2 2 5" xfId="891"/>
    <cellStyle name="Normal 3 3 2 2 2 5 2" xfId="1879"/>
    <cellStyle name="Normal 3 3 2 2 2 5 2 2" xfId="3812"/>
    <cellStyle name="Normal 3 3 2 2 2 5 2 2 2" xfId="6309"/>
    <cellStyle name="Normal 3 3 2 2 2 5 2 3" xfId="6310"/>
    <cellStyle name="Normal 3 3 2 2 2 5 2 3 2" xfId="13624"/>
    <cellStyle name="Normal 3 3 2 2 2 5 2 4" xfId="9762"/>
    <cellStyle name="Normal 3 3 2 2 2 5 2 4 2" xfId="15554"/>
    <cellStyle name="Normal 3 3 2 2 2 5 2 5" xfId="11692"/>
    <cellStyle name="Normal 3 3 2 2 2 5 3" xfId="2848"/>
    <cellStyle name="Normal 3 3 2 2 2 5 3 2" xfId="6311"/>
    <cellStyle name="Normal 3 3 2 2 2 5 4" xfId="6312"/>
    <cellStyle name="Normal 3 3 2 2 2 5 4 2" xfId="12660"/>
    <cellStyle name="Normal 3 3 2 2 2 5 5" xfId="8798"/>
    <cellStyle name="Normal 3 3 2 2 2 5 5 2" xfId="14590"/>
    <cellStyle name="Normal 3 3 2 2 2 5 6" xfId="10728"/>
    <cellStyle name="Normal 3 3 2 2 2 6" xfId="1397"/>
    <cellStyle name="Normal 3 3 2 2 2 6 2" xfId="3330"/>
    <cellStyle name="Normal 3 3 2 2 2 6 2 2" xfId="6313"/>
    <cellStyle name="Normal 3 3 2 2 2 6 3" xfId="6314"/>
    <cellStyle name="Normal 3 3 2 2 2 6 3 2" xfId="13142"/>
    <cellStyle name="Normal 3 3 2 2 2 6 4" xfId="9280"/>
    <cellStyle name="Normal 3 3 2 2 2 6 4 2" xfId="15072"/>
    <cellStyle name="Normal 3 3 2 2 2 6 5" xfId="11210"/>
    <cellStyle name="Normal 3 3 2 2 2 7" xfId="2366"/>
    <cellStyle name="Normal 3 3 2 2 2 7 2" xfId="6315"/>
    <cellStyle name="Normal 3 3 2 2 2 8" xfId="6316"/>
    <cellStyle name="Normal 3 3 2 2 2 8 2" xfId="12178"/>
    <cellStyle name="Normal 3 3 2 2 2 9" xfId="8316"/>
    <cellStyle name="Normal 3 3 2 2 2 9 2" xfId="14108"/>
    <cellStyle name="Normal 3 3 2 2 3" xfId="383"/>
    <cellStyle name="Normal 3 3 2 2 3 2" xfId="543"/>
    <cellStyle name="Normal 3 3 2 2 3 2 2" xfId="1091"/>
    <cellStyle name="Normal 3 3 2 2 3 2 2 2" xfId="2079"/>
    <cellStyle name="Normal 3 3 2 2 3 2 2 2 2" xfId="4012"/>
    <cellStyle name="Normal 3 3 2 2 3 2 2 2 2 2" xfId="6317"/>
    <cellStyle name="Normal 3 3 2 2 3 2 2 2 3" xfId="6318"/>
    <cellStyle name="Normal 3 3 2 2 3 2 2 2 3 2" xfId="13824"/>
    <cellStyle name="Normal 3 3 2 2 3 2 2 2 4" xfId="9962"/>
    <cellStyle name="Normal 3 3 2 2 3 2 2 2 4 2" xfId="15754"/>
    <cellStyle name="Normal 3 3 2 2 3 2 2 2 5" xfId="11892"/>
    <cellStyle name="Normal 3 3 2 2 3 2 2 3" xfId="3048"/>
    <cellStyle name="Normal 3 3 2 2 3 2 2 3 2" xfId="6319"/>
    <cellStyle name="Normal 3 3 2 2 3 2 2 4" xfId="6320"/>
    <cellStyle name="Normal 3 3 2 2 3 2 2 4 2" xfId="12860"/>
    <cellStyle name="Normal 3 3 2 2 3 2 2 5" xfId="8998"/>
    <cellStyle name="Normal 3 3 2 2 3 2 2 5 2" xfId="14790"/>
    <cellStyle name="Normal 3 3 2 2 3 2 2 6" xfId="10928"/>
    <cellStyle name="Normal 3 3 2 2 3 2 3" xfId="1597"/>
    <cellStyle name="Normal 3 3 2 2 3 2 3 2" xfId="3530"/>
    <cellStyle name="Normal 3 3 2 2 3 2 3 2 2" xfId="6321"/>
    <cellStyle name="Normal 3 3 2 2 3 2 3 3" xfId="6322"/>
    <cellStyle name="Normal 3 3 2 2 3 2 3 3 2" xfId="13342"/>
    <cellStyle name="Normal 3 3 2 2 3 2 3 4" xfId="9480"/>
    <cellStyle name="Normal 3 3 2 2 3 2 3 4 2" xfId="15272"/>
    <cellStyle name="Normal 3 3 2 2 3 2 3 5" xfId="11410"/>
    <cellStyle name="Normal 3 3 2 2 3 2 4" xfId="2566"/>
    <cellStyle name="Normal 3 3 2 2 3 2 4 2" xfId="6323"/>
    <cellStyle name="Normal 3 3 2 2 3 2 5" xfId="6324"/>
    <cellStyle name="Normal 3 3 2 2 3 2 5 2" xfId="12378"/>
    <cellStyle name="Normal 3 3 2 2 3 2 6" xfId="8516"/>
    <cellStyle name="Normal 3 3 2 2 3 2 6 2" xfId="14308"/>
    <cellStyle name="Normal 3 3 2 2 3 2 7" xfId="10446"/>
    <cellStyle name="Normal 3 3 2 2 3 3" xfId="705"/>
    <cellStyle name="Normal 3 3 2 2 3 3 2" xfId="1252"/>
    <cellStyle name="Normal 3 3 2 2 3 3 2 2" xfId="2239"/>
    <cellStyle name="Normal 3 3 2 2 3 3 2 2 2" xfId="4172"/>
    <cellStyle name="Normal 3 3 2 2 3 3 2 2 2 2" xfId="6325"/>
    <cellStyle name="Normal 3 3 2 2 3 3 2 2 3" xfId="6326"/>
    <cellStyle name="Normal 3 3 2 2 3 3 2 2 3 2" xfId="13984"/>
    <cellStyle name="Normal 3 3 2 2 3 3 2 2 4" xfId="10122"/>
    <cellStyle name="Normal 3 3 2 2 3 3 2 2 4 2" xfId="15914"/>
    <cellStyle name="Normal 3 3 2 2 3 3 2 2 5" xfId="12052"/>
    <cellStyle name="Normal 3 3 2 2 3 3 2 3" xfId="3209"/>
    <cellStyle name="Normal 3 3 2 2 3 3 2 3 2" xfId="6327"/>
    <cellStyle name="Normal 3 3 2 2 3 3 2 4" xfId="6328"/>
    <cellStyle name="Normal 3 3 2 2 3 3 2 4 2" xfId="13021"/>
    <cellStyle name="Normal 3 3 2 2 3 3 2 5" xfId="9159"/>
    <cellStyle name="Normal 3 3 2 2 3 3 2 5 2" xfId="14951"/>
    <cellStyle name="Normal 3 3 2 2 3 3 2 6" xfId="11089"/>
    <cellStyle name="Normal 3 3 2 2 3 3 3" xfId="1758"/>
    <cellStyle name="Normal 3 3 2 2 3 3 3 2" xfId="3691"/>
    <cellStyle name="Normal 3 3 2 2 3 3 3 2 2" xfId="6329"/>
    <cellStyle name="Normal 3 3 2 2 3 3 3 3" xfId="6330"/>
    <cellStyle name="Normal 3 3 2 2 3 3 3 3 2" xfId="13503"/>
    <cellStyle name="Normal 3 3 2 2 3 3 3 4" xfId="9641"/>
    <cellStyle name="Normal 3 3 2 2 3 3 3 4 2" xfId="15433"/>
    <cellStyle name="Normal 3 3 2 2 3 3 3 5" xfId="11571"/>
    <cellStyle name="Normal 3 3 2 2 3 3 4" xfId="2727"/>
    <cellStyle name="Normal 3 3 2 2 3 3 4 2" xfId="6331"/>
    <cellStyle name="Normal 3 3 2 2 3 3 5" xfId="6332"/>
    <cellStyle name="Normal 3 3 2 2 3 3 5 2" xfId="12539"/>
    <cellStyle name="Normal 3 3 2 2 3 3 6" xfId="8677"/>
    <cellStyle name="Normal 3 3 2 2 3 3 6 2" xfId="14469"/>
    <cellStyle name="Normal 3 3 2 2 3 3 7" xfId="10607"/>
    <cellStyle name="Normal 3 3 2 2 3 4" xfId="931"/>
    <cellStyle name="Normal 3 3 2 2 3 4 2" xfId="1919"/>
    <cellStyle name="Normal 3 3 2 2 3 4 2 2" xfId="3852"/>
    <cellStyle name="Normal 3 3 2 2 3 4 2 2 2" xfId="6333"/>
    <cellStyle name="Normal 3 3 2 2 3 4 2 3" xfId="6334"/>
    <cellStyle name="Normal 3 3 2 2 3 4 2 3 2" xfId="13664"/>
    <cellStyle name="Normal 3 3 2 2 3 4 2 4" xfId="9802"/>
    <cellStyle name="Normal 3 3 2 2 3 4 2 4 2" xfId="15594"/>
    <cellStyle name="Normal 3 3 2 2 3 4 2 5" xfId="11732"/>
    <cellStyle name="Normal 3 3 2 2 3 4 3" xfId="2888"/>
    <cellStyle name="Normal 3 3 2 2 3 4 3 2" xfId="6335"/>
    <cellStyle name="Normal 3 3 2 2 3 4 4" xfId="6336"/>
    <cellStyle name="Normal 3 3 2 2 3 4 4 2" xfId="12700"/>
    <cellStyle name="Normal 3 3 2 2 3 4 5" xfId="8838"/>
    <cellStyle name="Normal 3 3 2 2 3 4 5 2" xfId="14630"/>
    <cellStyle name="Normal 3 3 2 2 3 4 6" xfId="10768"/>
    <cellStyle name="Normal 3 3 2 2 3 5" xfId="1437"/>
    <cellStyle name="Normal 3 3 2 2 3 5 2" xfId="3370"/>
    <cellStyle name="Normal 3 3 2 2 3 5 2 2" xfId="6337"/>
    <cellStyle name="Normal 3 3 2 2 3 5 3" xfId="6338"/>
    <cellStyle name="Normal 3 3 2 2 3 5 3 2" xfId="13182"/>
    <cellStyle name="Normal 3 3 2 2 3 5 4" xfId="9320"/>
    <cellStyle name="Normal 3 3 2 2 3 5 4 2" xfId="15112"/>
    <cellStyle name="Normal 3 3 2 2 3 5 5" xfId="11250"/>
    <cellStyle name="Normal 3 3 2 2 3 6" xfId="2406"/>
    <cellStyle name="Normal 3 3 2 2 3 6 2" xfId="6339"/>
    <cellStyle name="Normal 3 3 2 2 3 7" xfId="6340"/>
    <cellStyle name="Normal 3 3 2 2 3 7 2" xfId="12218"/>
    <cellStyle name="Normal 3 3 2 2 3 8" xfId="8356"/>
    <cellStyle name="Normal 3 3 2 2 3 8 2" xfId="14148"/>
    <cellStyle name="Normal 3 3 2 2 3 9" xfId="10286"/>
    <cellStyle name="Normal 3 3 2 2 4" xfId="463"/>
    <cellStyle name="Normal 3 3 2 2 4 2" xfId="1011"/>
    <cellStyle name="Normal 3 3 2 2 4 2 2" xfId="1999"/>
    <cellStyle name="Normal 3 3 2 2 4 2 2 2" xfId="3932"/>
    <cellStyle name="Normal 3 3 2 2 4 2 2 2 2" xfId="6341"/>
    <cellStyle name="Normal 3 3 2 2 4 2 2 3" xfId="6342"/>
    <cellStyle name="Normal 3 3 2 2 4 2 2 3 2" xfId="13744"/>
    <cellStyle name="Normal 3 3 2 2 4 2 2 4" xfId="9882"/>
    <cellStyle name="Normal 3 3 2 2 4 2 2 4 2" xfId="15674"/>
    <cellStyle name="Normal 3 3 2 2 4 2 2 5" xfId="11812"/>
    <cellStyle name="Normal 3 3 2 2 4 2 3" xfId="2968"/>
    <cellStyle name="Normal 3 3 2 2 4 2 3 2" xfId="6343"/>
    <cellStyle name="Normal 3 3 2 2 4 2 4" xfId="6344"/>
    <cellStyle name="Normal 3 3 2 2 4 2 4 2" xfId="12780"/>
    <cellStyle name="Normal 3 3 2 2 4 2 5" xfId="8918"/>
    <cellStyle name="Normal 3 3 2 2 4 2 5 2" xfId="14710"/>
    <cellStyle name="Normal 3 3 2 2 4 2 6" xfId="10848"/>
    <cellStyle name="Normal 3 3 2 2 4 3" xfId="1517"/>
    <cellStyle name="Normal 3 3 2 2 4 3 2" xfId="3450"/>
    <cellStyle name="Normal 3 3 2 2 4 3 2 2" xfId="6345"/>
    <cellStyle name="Normal 3 3 2 2 4 3 3" xfId="6346"/>
    <cellStyle name="Normal 3 3 2 2 4 3 3 2" xfId="13262"/>
    <cellStyle name="Normal 3 3 2 2 4 3 4" xfId="9400"/>
    <cellStyle name="Normal 3 3 2 2 4 3 4 2" xfId="15192"/>
    <cellStyle name="Normal 3 3 2 2 4 3 5" xfId="11330"/>
    <cellStyle name="Normal 3 3 2 2 4 4" xfId="2486"/>
    <cellStyle name="Normal 3 3 2 2 4 4 2" xfId="6347"/>
    <cellStyle name="Normal 3 3 2 2 4 5" xfId="6348"/>
    <cellStyle name="Normal 3 3 2 2 4 5 2" xfId="12298"/>
    <cellStyle name="Normal 3 3 2 2 4 6" xfId="8436"/>
    <cellStyle name="Normal 3 3 2 2 4 6 2" xfId="14228"/>
    <cellStyle name="Normal 3 3 2 2 4 7" xfId="10366"/>
    <cellStyle name="Normal 3 3 2 2 5" xfId="625"/>
    <cellStyle name="Normal 3 3 2 2 5 2" xfId="1172"/>
    <cellStyle name="Normal 3 3 2 2 5 2 2" xfId="2159"/>
    <cellStyle name="Normal 3 3 2 2 5 2 2 2" xfId="4092"/>
    <cellStyle name="Normal 3 3 2 2 5 2 2 2 2" xfId="6349"/>
    <cellStyle name="Normal 3 3 2 2 5 2 2 3" xfId="6350"/>
    <cellStyle name="Normal 3 3 2 2 5 2 2 3 2" xfId="13904"/>
    <cellStyle name="Normal 3 3 2 2 5 2 2 4" xfId="10042"/>
    <cellStyle name="Normal 3 3 2 2 5 2 2 4 2" xfId="15834"/>
    <cellStyle name="Normal 3 3 2 2 5 2 2 5" xfId="11972"/>
    <cellStyle name="Normal 3 3 2 2 5 2 3" xfId="3129"/>
    <cellStyle name="Normal 3 3 2 2 5 2 3 2" xfId="6351"/>
    <cellStyle name="Normal 3 3 2 2 5 2 4" xfId="6352"/>
    <cellStyle name="Normal 3 3 2 2 5 2 4 2" xfId="12941"/>
    <cellStyle name="Normal 3 3 2 2 5 2 5" xfId="9079"/>
    <cellStyle name="Normal 3 3 2 2 5 2 5 2" xfId="14871"/>
    <cellStyle name="Normal 3 3 2 2 5 2 6" xfId="11009"/>
    <cellStyle name="Normal 3 3 2 2 5 3" xfId="1678"/>
    <cellStyle name="Normal 3 3 2 2 5 3 2" xfId="3611"/>
    <cellStyle name="Normal 3 3 2 2 5 3 2 2" xfId="6353"/>
    <cellStyle name="Normal 3 3 2 2 5 3 3" xfId="6354"/>
    <cellStyle name="Normal 3 3 2 2 5 3 3 2" xfId="13423"/>
    <cellStyle name="Normal 3 3 2 2 5 3 4" xfId="9561"/>
    <cellStyle name="Normal 3 3 2 2 5 3 4 2" xfId="15353"/>
    <cellStyle name="Normal 3 3 2 2 5 3 5" xfId="11491"/>
    <cellStyle name="Normal 3 3 2 2 5 4" xfId="2647"/>
    <cellStyle name="Normal 3 3 2 2 5 4 2" xfId="6355"/>
    <cellStyle name="Normal 3 3 2 2 5 5" xfId="6356"/>
    <cellStyle name="Normal 3 3 2 2 5 5 2" xfId="12459"/>
    <cellStyle name="Normal 3 3 2 2 5 6" xfId="8597"/>
    <cellStyle name="Normal 3 3 2 2 5 6 2" xfId="14389"/>
    <cellStyle name="Normal 3 3 2 2 5 7" xfId="10527"/>
    <cellStyle name="Normal 3 3 2 2 6" xfId="843"/>
    <cellStyle name="Normal 3 3 2 2 6 2" xfId="1839"/>
    <cellStyle name="Normal 3 3 2 2 6 2 2" xfId="3772"/>
    <cellStyle name="Normal 3 3 2 2 6 2 2 2" xfId="6357"/>
    <cellStyle name="Normal 3 3 2 2 6 2 3" xfId="6358"/>
    <cellStyle name="Normal 3 3 2 2 6 2 3 2" xfId="13584"/>
    <cellStyle name="Normal 3 3 2 2 6 2 4" xfId="9722"/>
    <cellStyle name="Normal 3 3 2 2 6 2 4 2" xfId="15514"/>
    <cellStyle name="Normal 3 3 2 2 6 2 5" xfId="11652"/>
    <cellStyle name="Normal 3 3 2 2 6 3" xfId="2808"/>
    <cellStyle name="Normal 3 3 2 2 6 3 2" xfId="6359"/>
    <cellStyle name="Normal 3 3 2 2 6 4" xfId="6360"/>
    <cellStyle name="Normal 3 3 2 2 6 4 2" xfId="12620"/>
    <cellStyle name="Normal 3 3 2 2 6 5" xfId="8758"/>
    <cellStyle name="Normal 3 3 2 2 6 5 2" xfId="14550"/>
    <cellStyle name="Normal 3 3 2 2 6 6" xfId="10688"/>
    <cellStyle name="Normal 3 3 2 2 7" xfId="1357"/>
    <cellStyle name="Normal 3 3 2 2 7 2" xfId="3290"/>
    <cellStyle name="Normal 3 3 2 2 7 2 2" xfId="6361"/>
    <cellStyle name="Normal 3 3 2 2 7 3" xfId="6362"/>
    <cellStyle name="Normal 3 3 2 2 7 3 2" xfId="13102"/>
    <cellStyle name="Normal 3 3 2 2 7 4" xfId="9240"/>
    <cellStyle name="Normal 3 3 2 2 7 4 2" xfId="15032"/>
    <cellStyle name="Normal 3 3 2 2 7 5" xfId="11170"/>
    <cellStyle name="Normal 3 3 2 2 8" xfId="2326"/>
    <cellStyle name="Normal 3 3 2 2 8 2" xfId="6363"/>
    <cellStyle name="Normal 3 3 2 2 9" xfId="6364"/>
    <cellStyle name="Normal 3 3 2 2 9 2" xfId="12138"/>
    <cellStyle name="Normal 3 3 2 3" xfId="323"/>
    <cellStyle name="Normal 3 3 2 3 10" xfId="10226"/>
    <cellStyle name="Normal 3 3 2 3 2" xfId="403"/>
    <cellStyle name="Normal 3 3 2 3 2 2" xfId="563"/>
    <cellStyle name="Normal 3 3 2 3 2 2 2" xfId="1111"/>
    <cellStyle name="Normal 3 3 2 3 2 2 2 2" xfId="2099"/>
    <cellStyle name="Normal 3 3 2 3 2 2 2 2 2" xfId="4032"/>
    <cellStyle name="Normal 3 3 2 3 2 2 2 2 2 2" xfId="6365"/>
    <cellStyle name="Normal 3 3 2 3 2 2 2 2 3" xfId="6366"/>
    <cellStyle name="Normal 3 3 2 3 2 2 2 2 3 2" xfId="13844"/>
    <cellStyle name="Normal 3 3 2 3 2 2 2 2 4" xfId="9982"/>
    <cellStyle name="Normal 3 3 2 3 2 2 2 2 4 2" xfId="15774"/>
    <cellStyle name="Normal 3 3 2 3 2 2 2 2 5" xfId="11912"/>
    <cellStyle name="Normal 3 3 2 3 2 2 2 3" xfId="3068"/>
    <cellStyle name="Normal 3 3 2 3 2 2 2 3 2" xfId="6367"/>
    <cellStyle name="Normal 3 3 2 3 2 2 2 4" xfId="6368"/>
    <cellStyle name="Normal 3 3 2 3 2 2 2 4 2" xfId="12880"/>
    <cellStyle name="Normal 3 3 2 3 2 2 2 5" xfId="9018"/>
    <cellStyle name="Normal 3 3 2 3 2 2 2 5 2" xfId="14810"/>
    <cellStyle name="Normal 3 3 2 3 2 2 2 6" xfId="10948"/>
    <cellStyle name="Normal 3 3 2 3 2 2 3" xfId="1617"/>
    <cellStyle name="Normal 3 3 2 3 2 2 3 2" xfId="3550"/>
    <cellStyle name="Normal 3 3 2 3 2 2 3 2 2" xfId="6369"/>
    <cellStyle name="Normal 3 3 2 3 2 2 3 3" xfId="6370"/>
    <cellStyle name="Normal 3 3 2 3 2 2 3 3 2" xfId="13362"/>
    <cellStyle name="Normal 3 3 2 3 2 2 3 4" xfId="9500"/>
    <cellStyle name="Normal 3 3 2 3 2 2 3 4 2" xfId="15292"/>
    <cellStyle name="Normal 3 3 2 3 2 2 3 5" xfId="11430"/>
    <cellStyle name="Normal 3 3 2 3 2 2 4" xfId="2586"/>
    <cellStyle name="Normal 3 3 2 3 2 2 4 2" xfId="6371"/>
    <cellStyle name="Normal 3 3 2 3 2 2 5" xfId="6372"/>
    <cellStyle name="Normal 3 3 2 3 2 2 5 2" xfId="12398"/>
    <cellStyle name="Normal 3 3 2 3 2 2 6" xfId="8536"/>
    <cellStyle name="Normal 3 3 2 3 2 2 6 2" xfId="14328"/>
    <cellStyle name="Normal 3 3 2 3 2 2 7" xfId="10466"/>
    <cellStyle name="Normal 3 3 2 3 2 3" xfId="725"/>
    <cellStyle name="Normal 3 3 2 3 2 3 2" xfId="1272"/>
    <cellStyle name="Normal 3 3 2 3 2 3 2 2" xfId="2259"/>
    <cellStyle name="Normal 3 3 2 3 2 3 2 2 2" xfId="4192"/>
    <cellStyle name="Normal 3 3 2 3 2 3 2 2 2 2" xfId="6373"/>
    <cellStyle name="Normal 3 3 2 3 2 3 2 2 3" xfId="6374"/>
    <cellStyle name="Normal 3 3 2 3 2 3 2 2 3 2" xfId="14004"/>
    <cellStyle name="Normal 3 3 2 3 2 3 2 2 4" xfId="10142"/>
    <cellStyle name="Normal 3 3 2 3 2 3 2 2 4 2" xfId="15934"/>
    <cellStyle name="Normal 3 3 2 3 2 3 2 2 5" xfId="12072"/>
    <cellStyle name="Normal 3 3 2 3 2 3 2 3" xfId="3229"/>
    <cellStyle name="Normal 3 3 2 3 2 3 2 3 2" xfId="6375"/>
    <cellStyle name="Normal 3 3 2 3 2 3 2 4" xfId="6376"/>
    <cellStyle name="Normal 3 3 2 3 2 3 2 4 2" xfId="13041"/>
    <cellStyle name="Normal 3 3 2 3 2 3 2 5" xfId="9179"/>
    <cellStyle name="Normal 3 3 2 3 2 3 2 5 2" xfId="14971"/>
    <cellStyle name="Normal 3 3 2 3 2 3 2 6" xfId="11109"/>
    <cellStyle name="Normal 3 3 2 3 2 3 3" xfId="1778"/>
    <cellStyle name="Normal 3 3 2 3 2 3 3 2" xfId="3711"/>
    <cellStyle name="Normal 3 3 2 3 2 3 3 2 2" xfId="6377"/>
    <cellStyle name="Normal 3 3 2 3 2 3 3 3" xfId="6378"/>
    <cellStyle name="Normal 3 3 2 3 2 3 3 3 2" xfId="13523"/>
    <cellStyle name="Normal 3 3 2 3 2 3 3 4" xfId="9661"/>
    <cellStyle name="Normal 3 3 2 3 2 3 3 4 2" xfId="15453"/>
    <cellStyle name="Normal 3 3 2 3 2 3 3 5" xfId="11591"/>
    <cellStyle name="Normal 3 3 2 3 2 3 4" xfId="2747"/>
    <cellStyle name="Normal 3 3 2 3 2 3 4 2" xfId="6379"/>
    <cellStyle name="Normal 3 3 2 3 2 3 5" xfId="6380"/>
    <cellStyle name="Normal 3 3 2 3 2 3 5 2" xfId="12559"/>
    <cellStyle name="Normal 3 3 2 3 2 3 6" xfId="8697"/>
    <cellStyle name="Normal 3 3 2 3 2 3 6 2" xfId="14489"/>
    <cellStyle name="Normal 3 3 2 3 2 3 7" xfId="10627"/>
    <cellStyle name="Normal 3 3 2 3 2 4" xfId="951"/>
    <cellStyle name="Normal 3 3 2 3 2 4 2" xfId="1939"/>
    <cellStyle name="Normal 3 3 2 3 2 4 2 2" xfId="3872"/>
    <cellStyle name="Normal 3 3 2 3 2 4 2 2 2" xfId="6381"/>
    <cellStyle name="Normal 3 3 2 3 2 4 2 3" xfId="6382"/>
    <cellStyle name="Normal 3 3 2 3 2 4 2 3 2" xfId="13684"/>
    <cellStyle name="Normal 3 3 2 3 2 4 2 4" xfId="9822"/>
    <cellStyle name="Normal 3 3 2 3 2 4 2 4 2" xfId="15614"/>
    <cellStyle name="Normal 3 3 2 3 2 4 2 5" xfId="11752"/>
    <cellStyle name="Normal 3 3 2 3 2 4 3" xfId="2908"/>
    <cellStyle name="Normal 3 3 2 3 2 4 3 2" xfId="6383"/>
    <cellStyle name="Normal 3 3 2 3 2 4 4" xfId="6384"/>
    <cellStyle name="Normal 3 3 2 3 2 4 4 2" xfId="12720"/>
    <cellStyle name="Normal 3 3 2 3 2 4 5" xfId="8858"/>
    <cellStyle name="Normal 3 3 2 3 2 4 5 2" xfId="14650"/>
    <cellStyle name="Normal 3 3 2 3 2 4 6" xfId="10788"/>
    <cellStyle name="Normal 3 3 2 3 2 5" xfId="1457"/>
    <cellStyle name="Normal 3 3 2 3 2 5 2" xfId="3390"/>
    <cellStyle name="Normal 3 3 2 3 2 5 2 2" xfId="6385"/>
    <cellStyle name="Normal 3 3 2 3 2 5 3" xfId="6386"/>
    <cellStyle name="Normal 3 3 2 3 2 5 3 2" xfId="13202"/>
    <cellStyle name="Normal 3 3 2 3 2 5 4" xfId="9340"/>
    <cellStyle name="Normal 3 3 2 3 2 5 4 2" xfId="15132"/>
    <cellStyle name="Normal 3 3 2 3 2 5 5" xfId="11270"/>
    <cellStyle name="Normal 3 3 2 3 2 6" xfId="2426"/>
    <cellStyle name="Normal 3 3 2 3 2 6 2" xfId="6387"/>
    <cellStyle name="Normal 3 3 2 3 2 7" xfId="6388"/>
    <cellStyle name="Normal 3 3 2 3 2 7 2" xfId="12238"/>
    <cellStyle name="Normal 3 3 2 3 2 8" xfId="8376"/>
    <cellStyle name="Normal 3 3 2 3 2 8 2" xfId="14168"/>
    <cellStyle name="Normal 3 3 2 3 2 9" xfId="10306"/>
    <cellStyle name="Normal 3 3 2 3 3" xfId="483"/>
    <cellStyle name="Normal 3 3 2 3 3 2" xfId="1031"/>
    <cellStyle name="Normal 3 3 2 3 3 2 2" xfId="2019"/>
    <cellStyle name="Normal 3 3 2 3 3 2 2 2" xfId="3952"/>
    <cellStyle name="Normal 3 3 2 3 3 2 2 2 2" xfId="6389"/>
    <cellStyle name="Normal 3 3 2 3 3 2 2 3" xfId="6390"/>
    <cellStyle name="Normal 3 3 2 3 3 2 2 3 2" xfId="13764"/>
    <cellStyle name="Normal 3 3 2 3 3 2 2 4" xfId="9902"/>
    <cellStyle name="Normal 3 3 2 3 3 2 2 4 2" xfId="15694"/>
    <cellStyle name="Normal 3 3 2 3 3 2 2 5" xfId="11832"/>
    <cellStyle name="Normal 3 3 2 3 3 2 3" xfId="2988"/>
    <cellStyle name="Normal 3 3 2 3 3 2 3 2" xfId="6391"/>
    <cellStyle name="Normal 3 3 2 3 3 2 4" xfId="6392"/>
    <cellStyle name="Normal 3 3 2 3 3 2 4 2" xfId="12800"/>
    <cellStyle name="Normal 3 3 2 3 3 2 5" xfId="8938"/>
    <cellStyle name="Normal 3 3 2 3 3 2 5 2" xfId="14730"/>
    <cellStyle name="Normal 3 3 2 3 3 2 6" xfId="10868"/>
    <cellStyle name="Normal 3 3 2 3 3 3" xfId="1537"/>
    <cellStyle name="Normal 3 3 2 3 3 3 2" xfId="3470"/>
    <cellStyle name="Normal 3 3 2 3 3 3 2 2" xfId="6393"/>
    <cellStyle name="Normal 3 3 2 3 3 3 3" xfId="6394"/>
    <cellStyle name="Normal 3 3 2 3 3 3 3 2" xfId="13282"/>
    <cellStyle name="Normal 3 3 2 3 3 3 4" xfId="9420"/>
    <cellStyle name="Normal 3 3 2 3 3 3 4 2" xfId="15212"/>
    <cellStyle name="Normal 3 3 2 3 3 3 5" xfId="11350"/>
    <cellStyle name="Normal 3 3 2 3 3 4" xfId="2506"/>
    <cellStyle name="Normal 3 3 2 3 3 4 2" xfId="6395"/>
    <cellStyle name="Normal 3 3 2 3 3 5" xfId="6396"/>
    <cellStyle name="Normal 3 3 2 3 3 5 2" xfId="12318"/>
    <cellStyle name="Normal 3 3 2 3 3 6" xfId="8456"/>
    <cellStyle name="Normal 3 3 2 3 3 6 2" xfId="14248"/>
    <cellStyle name="Normal 3 3 2 3 3 7" xfId="10386"/>
    <cellStyle name="Normal 3 3 2 3 4" xfId="645"/>
    <cellStyle name="Normal 3 3 2 3 4 2" xfId="1192"/>
    <cellStyle name="Normal 3 3 2 3 4 2 2" xfId="2179"/>
    <cellStyle name="Normal 3 3 2 3 4 2 2 2" xfId="4112"/>
    <cellStyle name="Normal 3 3 2 3 4 2 2 2 2" xfId="6397"/>
    <cellStyle name="Normal 3 3 2 3 4 2 2 3" xfId="6398"/>
    <cellStyle name="Normal 3 3 2 3 4 2 2 3 2" xfId="13924"/>
    <cellStyle name="Normal 3 3 2 3 4 2 2 4" xfId="10062"/>
    <cellStyle name="Normal 3 3 2 3 4 2 2 4 2" xfId="15854"/>
    <cellStyle name="Normal 3 3 2 3 4 2 2 5" xfId="11992"/>
    <cellStyle name="Normal 3 3 2 3 4 2 3" xfId="3149"/>
    <cellStyle name="Normal 3 3 2 3 4 2 3 2" xfId="6399"/>
    <cellStyle name="Normal 3 3 2 3 4 2 4" xfId="6400"/>
    <cellStyle name="Normal 3 3 2 3 4 2 4 2" xfId="12961"/>
    <cellStyle name="Normal 3 3 2 3 4 2 5" xfId="9099"/>
    <cellStyle name="Normal 3 3 2 3 4 2 5 2" xfId="14891"/>
    <cellStyle name="Normal 3 3 2 3 4 2 6" xfId="11029"/>
    <cellStyle name="Normal 3 3 2 3 4 3" xfId="1698"/>
    <cellStyle name="Normal 3 3 2 3 4 3 2" xfId="3631"/>
    <cellStyle name="Normal 3 3 2 3 4 3 2 2" xfId="6401"/>
    <cellStyle name="Normal 3 3 2 3 4 3 3" xfId="6402"/>
    <cellStyle name="Normal 3 3 2 3 4 3 3 2" xfId="13443"/>
    <cellStyle name="Normal 3 3 2 3 4 3 4" xfId="9581"/>
    <cellStyle name="Normal 3 3 2 3 4 3 4 2" xfId="15373"/>
    <cellStyle name="Normal 3 3 2 3 4 3 5" xfId="11511"/>
    <cellStyle name="Normal 3 3 2 3 4 4" xfId="2667"/>
    <cellStyle name="Normal 3 3 2 3 4 4 2" xfId="6403"/>
    <cellStyle name="Normal 3 3 2 3 4 5" xfId="6404"/>
    <cellStyle name="Normal 3 3 2 3 4 5 2" xfId="12479"/>
    <cellStyle name="Normal 3 3 2 3 4 6" xfId="8617"/>
    <cellStyle name="Normal 3 3 2 3 4 6 2" xfId="14409"/>
    <cellStyle name="Normal 3 3 2 3 4 7" xfId="10547"/>
    <cellStyle name="Normal 3 3 2 3 5" xfId="871"/>
    <cellStyle name="Normal 3 3 2 3 5 2" xfId="1859"/>
    <cellStyle name="Normal 3 3 2 3 5 2 2" xfId="3792"/>
    <cellStyle name="Normal 3 3 2 3 5 2 2 2" xfId="6405"/>
    <cellStyle name="Normal 3 3 2 3 5 2 3" xfId="6406"/>
    <cellStyle name="Normal 3 3 2 3 5 2 3 2" xfId="13604"/>
    <cellStyle name="Normal 3 3 2 3 5 2 4" xfId="9742"/>
    <cellStyle name="Normal 3 3 2 3 5 2 4 2" xfId="15534"/>
    <cellStyle name="Normal 3 3 2 3 5 2 5" xfId="11672"/>
    <cellStyle name="Normal 3 3 2 3 5 3" xfId="2828"/>
    <cellStyle name="Normal 3 3 2 3 5 3 2" xfId="6407"/>
    <cellStyle name="Normal 3 3 2 3 5 4" xfId="6408"/>
    <cellStyle name="Normal 3 3 2 3 5 4 2" xfId="12640"/>
    <cellStyle name="Normal 3 3 2 3 5 5" xfId="8778"/>
    <cellStyle name="Normal 3 3 2 3 5 5 2" xfId="14570"/>
    <cellStyle name="Normal 3 3 2 3 5 6" xfId="10708"/>
    <cellStyle name="Normal 3 3 2 3 6" xfId="1377"/>
    <cellStyle name="Normal 3 3 2 3 6 2" xfId="3310"/>
    <cellStyle name="Normal 3 3 2 3 6 2 2" xfId="6409"/>
    <cellStyle name="Normal 3 3 2 3 6 3" xfId="6410"/>
    <cellStyle name="Normal 3 3 2 3 6 3 2" xfId="13122"/>
    <cellStyle name="Normal 3 3 2 3 6 4" xfId="9260"/>
    <cellStyle name="Normal 3 3 2 3 6 4 2" xfId="15052"/>
    <cellStyle name="Normal 3 3 2 3 6 5" xfId="11190"/>
    <cellStyle name="Normal 3 3 2 3 7" xfId="2346"/>
    <cellStyle name="Normal 3 3 2 3 7 2" xfId="6411"/>
    <cellStyle name="Normal 3 3 2 3 8" xfId="6412"/>
    <cellStyle name="Normal 3 3 2 3 8 2" xfId="12158"/>
    <cellStyle name="Normal 3 3 2 3 9" xfId="8296"/>
    <cellStyle name="Normal 3 3 2 3 9 2" xfId="14088"/>
    <cellStyle name="Normal 3 3 2 4" xfId="363"/>
    <cellStyle name="Normal 3 3 2 4 2" xfId="523"/>
    <cellStyle name="Normal 3 3 2 4 2 2" xfId="1071"/>
    <cellStyle name="Normal 3 3 2 4 2 2 2" xfId="2059"/>
    <cellStyle name="Normal 3 3 2 4 2 2 2 2" xfId="3992"/>
    <cellStyle name="Normal 3 3 2 4 2 2 2 2 2" xfId="6413"/>
    <cellStyle name="Normal 3 3 2 4 2 2 2 3" xfId="6414"/>
    <cellStyle name="Normal 3 3 2 4 2 2 2 3 2" xfId="13804"/>
    <cellStyle name="Normal 3 3 2 4 2 2 2 4" xfId="9942"/>
    <cellStyle name="Normal 3 3 2 4 2 2 2 4 2" xfId="15734"/>
    <cellStyle name="Normal 3 3 2 4 2 2 2 5" xfId="11872"/>
    <cellStyle name="Normal 3 3 2 4 2 2 3" xfId="3028"/>
    <cellStyle name="Normal 3 3 2 4 2 2 3 2" xfId="6415"/>
    <cellStyle name="Normal 3 3 2 4 2 2 4" xfId="6416"/>
    <cellStyle name="Normal 3 3 2 4 2 2 4 2" xfId="12840"/>
    <cellStyle name="Normal 3 3 2 4 2 2 5" xfId="8978"/>
    <cellStyle name="Normal 3 3 2 4 2 2 5 2" xfId="14770"/>
    <cellStyle name="Normal 3 3 2 4 2 2 6" xfId="10908"/>
    <cellStyle name="Normal 3 3 2 4 2 3" xfId="1577"/>
    <cellStyle name="Normal 3 3 2 4 2 3 2" xfId="3510"/>
    <cellStyle name="Normal 3 3 2 4 2 3 2 2" xfId="6417"/>
    <cellStyle name="Normal 3 3 2 4 2 3 3" xfId="6418"/>
    <cellStyle name="Normal 3 3 2 4 2 3 3 2" xfId="13322"/>
    <cellStyle name="Normal 3 3 2 4 2 3 4" xfId="9460"/>
    <cellStyle name="Normal 3 3 2 4 2 3 4 2" xfId="15252"/>
    <cellStyle name="Normal 3 3 2 4 2 3 5" xfId="11390"/>
    <cellStyle name="Normal 3 3 2 4 2 4" xfId="2546"/>
    <cellStyle name="Normal 3 3 2 4 2 4 2" xfId="6419"/>
    <cellStyle name="Normal 3 3 2 4 2 5" xfId="6420"/>
    <cellStyle name="Normal 3 3 2 4 2 5 2" xfId="12358"/>
    <cellStyle name="Normal 3 3 2 4 2 6" xfId="8496"/>
    <cellStyle name="Normal 3 3 2 4 2 6 2" xfId="14288"/>
    <cellStyle name="Normal 3 3 2 4 2 7" xfId="10426"/>
    <cellStyle name="Normal 3 3 2 4 3" xfId="685"/>
    <cellStyle name="Normal 3 3 2 4 3 2" xfId="1232"/>
    <cellStyle name="Normal 3 3 2 4 3 2 2" xfId="2219"/>
    <cellStyle name="Normal 3 3 2 4 3 2 2 2" xfId="4152"/>
    <cellStyle name="Normal 3 3 2 4 3 2 2 2 2" xfId="6421"/>
    <cellStyle name="Normal 3 3 2 4 3 2 2 3" xfId="6422"/>
    <cellStyle name="Normal 3 3 2 4 3 2 2 3 2" xfId="13964"/>
    <cellStyle name="Normal 3 3 2 4 3 2 2 4" xfId="10102"/>
    <cellStyle name="Normal 3 3 2 4 3 2 2 4 2" xfId="15894"/>
    <cellStyle name="Normal 3 3 2 4 3 2 2 5" xfId="12032"/>
    <cellStyle name="Normal 3 3 2 4 3 2 3" xfId="3189"/>
    <cellStyle name="Normal 3 3 2 4 3 2 3 2" xfId="6423"/>
    <cellStyle name="Normal 3 3 2 4 3 2 4" xfId="6424"/>
    <cellStyle name="Normal 3 3 2 4 3 2 4 2" xfId="13001"/>
    <cellStyle name="Normal 3 3 2 4 3 2 5" xfId="9139"/>
    <cellStyle name="Normal 3 3 2 4 3 2 5 2" xfId="14931"/>
    <cellStyle name="Normal 3 3 2 4 3 2 6" xfId="11069"/>
    <cellStyle name="Normal 3 3 2 4 3 3" xfId="1738"/>
    <cellStyle name="Normal 3 3 2 4 3 3 2" xfId="3671"/>
    <cellStyle name="Normal 3 3 2 4 3 3 2 2" xfId="6425"/>
    <cellStyle name="Normal 3 3 2 4 3 3 3" xfId="6426"/>
    <cellStyle name="Normal 3 3 2 4 3 3 3 2" xfId="13483"/>
    <cellStyle name="Normal 3 3 2 4 3 3 4" xfId="9621"/>
    <cellStyle name="Normal 3 3 2 4 3 3 4 2" xfId="15413"/>
    <cellStyle name="Normal 3 3 2 4 3 3 5" xfId="11551"/>
    <cellStyle name="Normal 3 3 2 4 3 4" xfId="2707"/>
    <cellStyle name="Normal 3 3 2 4 3 4 2" xfId="6427"/>
    <cellStyle name="Normal 3 3 2 4 3 5" xfId="6428"/>
    <cellStyle name="Normal 3 3 2 4 3 5 2" xfId="12519"/>
    <cellStyle name="Normal 3 3 2 4 3 6" xfId="8657"/>
    <cellStyle name="Normal 3 3 2 4 3 6 2" xfId="14449"/>
    <cellStyle name="Normal 3 3 2 4 3 7" xfId="10587"/>
    <cellStyle name="Normal 3 3 2 4 4" xfId="911"/>
    <cellStyle name="Normal 3 3 2 4 4 2" xfId="1899"/>
    <cellStyle name="Normal 3 3 2 4 4 2 2" xfId="3832"/>
    <cellStyle name="Normal 3 3 2 4 4 2 2 2" xfId="6429"/>
    <cellStyle name="Normal 3 3 2 4 4 2 3" xfId="6430"/>
    <cellStyle name="Normal 3 3 2 4 4 2 3 2" xfId="13644"/>
    <cellStyle name="Normal 3 3 2 4 4 2 4" xfId="9782"/>
    <cellStyle name="Normal 3 3 2 4 4 2 4 2" xfId="15574"/>
    <cellStyle name="Normal 3 3 2 4 4 2 5" xfId="11712"/>
    <cellStyle name="Normal 3 3 2 4 4 3" xfId="2868"/>
    <cellStyle name="Normal 3 3 2 4 4 3 2" xfId="6431"/>
    <cellStyle name="Normal 3 3 2 4 4 4" xfId="6432"/>
    <cellStyle name="Normal 3 3 2 4 4 4 2" xfId="12680"/>
    <cellStyle name="Normal 3 3 2 4 4 5" xfId="8818"/>
    <cellStyle name="Normal 3 3 2 4 4 5 2" xfId="14610"/>
    <cellStyle name="Normal 3 3 2 4 4 6" xfId="10748"/>
    <cellStyle name="Normal 3 3 2 4 5" xfId="1417"/>
    <cellStyle name="Normal 3 3 2 4 5 2" xfId="3350"/>
    <cellStyle name="Normal 3 3 2 4 5 2 2" xfId="6433"/>
    <cellStyle name="Normal 3 3 2 4 5 3" xfId="6434"/>
    <cellStyle name="Normal 3 3 2 4 5 3 2" xfId="13162"/>
    <cellStyle name="Normal 3 3 2 4 5 4" xfId="9300"/>
    <cellStyle name="Normal 3 3 2 4 5 4 2" xfId="15092"/>
    <cellStyle name="Normal 3 3 2 4 5 5" xfId="11230"/>
    <cellStyle name="Normal 3 3 2 4 6" xfId="2386"/>
    <cellStyle name="Normal 3 3 2 4 6 2" xfId="6435"/>
    <cellStyle name="Normal 3 3 2 4 7" xfId="6436"/>
    <cellStyle name="Normal 3 3 2 4 7 2" xfId="12198"/>
    <cellStyle name="Normal 3 3 2 4 8" xfId="8336"/>
    <cellStyle name="Normal 3 3 2 4 8 2" xfId="14128"/>
    <cellStyle name="Normal 3 3 2 4 9" xfId="10266"/>
    <cellStyle name="Normal 3 3 2 5" xfId="443"/>
    <cellStyle name="Normal 3 3 2 5 2" xfId="991"/>
    <cellStyle name="Normal 3 3 2 5 2 2" xfId="1979"/>
    <cellStyle name="Normal 3 3 2 5 2 2 2" xfId="3912"/>
    <cellStyle name="Normal 3 3 2 5 2 2 2 2" xfId="6437"/>
    <cellStyle name="Normal 3 3 2 5 2 2 3" xfId="6438"/>
    <cellStyle name="Normal 3 3 2 5 2 2 3 2" xfId="13724"/>
    <cellStyle name="Normal 3 3 2 5 2 2 4" xfId="9862"/>
    <cellStyle name="Normal 3 3 2 5 2 2 4 2" xfId="15654"/>
    <cellStyle name="Normal 3 3 2 5 2 2 5" xfId="11792"/>
    <cellStyle name="Normal 3 3 2 5 2 3" xfId="2948"/>
    <cellStyle name="Normal 3 3 2 5 2 3 2" xfId="6439"/>
    <cellStyle name="Normal 3 3 2 5 2 4" xfId="6440"/>
    <cellStyle name="Normal 3 3 2 5 2 4 2" xfId="12760"/>
    <cellStyle name="Normal 3 3 2 5 2 5" xfId="8898"/>
    <cellStyle name="Normal 3 3 2 5 2 5 2" xfId="14690"/>
    <cellStyle name="Normal 3 3 2 5 2 6" xfId="10828"/>
    <cellStyle name="Normal 3 3 2 5 3" xfId="1497"/>
    <cellStyle name="Normal 3 3 2 5 3 2" xfId="3430"/>
    <cellStyle name="Normal 3 3 2 5 3 2 2" xfId="6441"/>
    <cellStyle name="Normal 3 3 2 5 3 3" xfId="6442"/>
    <cellStyle name="Normal 3 3 2 5 3 3 2" xfId="13242"/>
    <cellStyle name="Normal 3 3 2 5 3 4" xfId="9380"/>
    <cellStyle name="Normal 3 3 2 5 3 4 2" xfId="15172"/>
    <cellStyle name="Normal 3 3 2 5 3 5" xfId="11310"/>
    <cellStyle name="Normal 3 3 2 5 4" xfId="2466"/>
    <cellStyle name="Normal 3 3 2 5 4 2" xfId="6443"/>
    <cellStyle name="Normal 3 3 2 5 5" xfId="6444"/>
    <cellStyle name="Normal 3 3 2 5 5 2" xfId="12278"/>
    <cellStyle name="Normal 3 3 2 5 6" xfId="8416"/>
    <cellStyle name="Normal 3 3 2 5 6 2" xfId="14208"/>
    <cellStyle name="Normal 3 3 2 5 7" xfId="10346"/>
    <cellStyle name="Normal 3 3 2 6" xfId="605"/>
    <cellStyle name="Normal 3 3 2 6 2" xfId="1152"/>
    <cellStyle name="Normal 3 3 2 6 2 2" xfId="2139"/>
    <cellStyle name="Normal 3 3 2 6 2 2 2" xfId="4072"/>
    <cellStyle name="Normal 3 3 2 6 2 2 2 2" xfId="6445"/>
    <cellStyle name="Normal 3 3 2 6 2 2 3" xfId="6446"/>
    <cellStyle name="Normal 3 3 2 6 2 2 3 2" xfId="13884"/>
    <cellStyle name="Normal 3 3 2 6 2 2 4" xfId="10022"/>
    <cellStyle name="Normal 3 3 2 6 2 2 4 2" xfId="15814"/>
    <cellStyle name="Normal 3 3 2 6 2 2 5" xfId="11952"/>
    <cellStyle name="Normal 3 3 2 6 2 3" xfId="3109"/>
    <cellStyle name="Normal 3 3 2 6 2 3 2" xfId="6447"/>
    <cellStyle name="Normal 3 3 2 6 2 4" xfId="6448"/>
    <cellStyle name="Normal 3 3 2 6 2 4 2" xfId="12921"/>
    <cellStyle name="Normal 3 3 2 6 2 5" xfId="9059"/>
    <cellStyle name="Normal 3 3 2 6 2 5 2" xfId="14851"/>
    <cellStyle name="Normal 3 3 2 6 2 6" xfId="10989"/>
    <cellStyle name="Normal 3 3 2 6 3" xfId="1658"/>
    <cellStyle name="Normal 3 3 2 6 3 2" xfId="3591"/>
    <cellStyle name="Normal 3 3 2 6 3 2 2" xfId="6449"/>
    <cellStyle name="Normal 3 3 2 6 3 3" xfId="6450"/>
    <cellStyle name="Normal 3 3 2 6 3 3 2" xfId="13403"/>
    <cellStyle name="Normal 3 3 2 6 3 4" xfId="9541"/>
    <cellStyle name="Normal 3 3 2 6 3 4 2" xfId="15333"/>
    <cellStyle name="Normal 3 3 2 6 3 5" xfId="11471"/>
    <cellStyle name="Normal 3 3 2 6 4" xfId="2627"/>
    <cellStyle name="Normal 3 3 2 6 4 2" xfId="6451"/>
    <cellStyle name="Normal 3 3 2 6 5" xfId="6452"/>
    <cellStyle name="Normal 3 3 2 6 5 2" xfId="12439"/>
    <cellStyle name="Normal 3 3 2 6 6" xfId="8577"/>
    <cellStyle name="Normal 3 3 2 6 6 2" xfId="14369"/>
    <cellStyle name="Normal 3 3 2 6 7" xfId="10507"/>
    <cellStyle name="Normal 3 3 2 7" xfId="821"/>
    <cellStyle name="Normal 3 3 2 7 2" xfId="1819"/>
    <cellStyle name="Normal 3 3 2 7 2 2" xfId="3752"/>
    <cellStyle name="Normal 3 3 2 7 2 2 2" xfId="6453"/>
    <cellStyle name="Normal 3 3 2 7 2 3" xfId="6454"/>
    <cellStyle name="Normal 3 3 2 7 2 3 2" xfId="13564"/>
    <cellStyle name="Normal 3 3 2 7 2 4" xfId="9702"/>
    <cellStyle name="Normal 3 3 2 7 2 4 2" xfId="15494"/>
    <cellStyle name="Normal 3 3 2 7 2 5" xfId="11632"/>
    <cellStyle name="Normal 3 3 2 7 3" xfId="2788"/>
    <cellStyle name="Normal 3 3 2 7 3 2" xfId="6455"/>
    <cellStyle name="Normal 3 3 2 7 4" xfId="6456"/>
    <cellStyle name="Normal 3 3 2 7 4 2" xfId="12600"/>
    <cellStyle name="Normal 3 3 2 7 5" xfId="8738"/>
    <cellStyle name="Normal 3 3 2 7 5 2" xfId="14530"/>
    <cellStyle name="Normal 3 3 2 7 6" xfId="10668"/>
    <cellStyle name="Normal 3 3 2 8" xfId="1337"/>
    <cellStyle name="Normal 3 3 2 8 2" xfId="3270"/>
    <cellStyle name="Normal 3 3 2 8 2 2" xfId="6457"/>
    <cellStyle name="Normal 3 3 2 8 3" xfId="6458"/>
    <cellStyle name="Normal 3 3 2 8 3 2" xfId="13082"/>
    <cellStyle name="Normal 3 3 2 8 4" xfId="9220"/>
    <cellStyle name="Normal 3 3 2 8 4 2" xfId="15012"/>
    <cellStyle name="Normal 3 3 2 8 5" xfId="11150"/>
    <cellStyle name="Normal 3 3 2 9" xfId="2306"/>
    <cellStyle name="Normal 3 3 2 9 2" xfId="6459"/>
    <cellStyle name="Normal 3 3 3" xfId="248"/>
    <cellStyle name="Normal 3 3 3 10" xfId="8266"/>
    <cellStyle name="Normal 3 3 3 10 2" xfId="14058"/>
    <cellStyle name="Normal 3 3 3 11" xfId="10196"/>
    <cellStyle name="Normal 3 3 3 2" xfId="333"/>
    <cellStyle name="Normal 3 3 3 2 10" xfId="10236"/>
    <cellStyle name="Normal 3 3 3 2 2" xfId="413"/>
    <cellStyle name="Normal 3 3 3 2 2 2" xfId="573"/>
    <cellStyle name="Normal 3 3 3 2 2 2 2" xfId="1121"/>
    <cellStyle name="Normal 3 3 3 2 2 2 2 2" xfId="2109"/>
    <cellStyle name="Normal 3 3 3 2 2 2 2 2 2" xfId="4042"/>
    <cellStyle name="Normal 3 3 3 2 2 2 2 2 2 2" xfId="6460"/>
    <cellStyle name="Normal 3 3 3 2 2 2 2 2 3" xfId="6461"/>
    <cellStyle name="Normal 3 3 3 2 2 2 2 2 3 2" xfId="13854"/>
    <cellStyle name="Normal 3 3 3 2 2 2 2 2 4" xfId="9992"/>
    <cellStyle name="Normal 3 3 3 2 2 2 2 2 4 2" xfId="15784"/>
    <cellStyle name="Normal 3 3 3 2 2 2 2 2 5" xfId="11922"/>
    <cellStyle name="Normal 3 3 3 2 2 2 2 3" xfId="3078"/>
    <cellStyle name="Normal 3 3 3 2 2 2 2 3 2" xfId="6462"/>
    <cellStyle name="Normal 3 3 3 2 2 2 2 4" xfId="6463"/>
    <cellStyle name="Normal 3 3 3 2 2 2 2 4 2" xfId="12890"/>
    <cellStyle name="Normal 3 3 3 2 2 2 2 5" xfId="9028"/>
    <cellStyle name="Normal 3 3 3 2 2 2 2 5 2" xfId="14820"/>
    <cellStyle name="Normal 3 3 3 2 2 2 2 6" xfId="10958"/>
    <cellStyle name="Normal 3 3 3 2 2 2 3" xfId="1627"/>
    <cellStyle name="Normal 3 3 3 2 2 2 3 2" xfId="3560"/>
    <cellStyle name="Normal 3 3 3 2 2 2 3 2 2" xfId="6464"/>
    <cellStyle name="Normal 3 3 3 2 2 2 3 3" xfId="6465"/>
    <cellStyle name="Normal 3 3 3 2 2 2 3 3 2" xfId="13372"/>
    <cellStyle name="Normal 3 3 3 2 2 2 3 4" xfId="9510"/>
    <cellStyle name="Normal 3 3 3 2 2 2 3 4 2" xfId="15302"/>
    <cellStyle name="Normal 3 3 3 2 2 2 3 5" xfId="11440"/>
    <cellStyle name="Normal 3 3 3 2 2 2 4" xfId="2596"/>
    <cellStyle name="Normal 3 3 3 2 2 2 4 2" xfId="6466"/>
    <cellStyle name="Normal 3 3 3 2 2 2 5" xfId="6467"/>
    <cellStyle name="Normal 3 3 3 2 2 2 5 2" xfId="12408"/>
    <cellStyle name="Normal 3 3 3 2 2 2 6" xfId="8546"/>
    <cellStyle name="Normal 3 3 3 2 2 2 6 2" xfId="14338"/>
    <cellStyle name="Normal 3 3 3 2 2 2 7" xfId="10476"/>
    <cellStyle name="Normal 3 3 3 2 2 3" xfId="735"/>
    <cellStyle name="Normal 3 3 3 2 2 3 2" xfId="1282"/>
    <cellStyle name="Normal 3 3 3 2 2 3 2 2" xfId="2269"/>
    <cellStyle name="Normal 3 3 3 2 2 3 2 2 2" xfId="4202"/>
    <cellStyle name="Normal 3 3 3 2 2 3 2 2 2 2" xfId="6468"/>
    <cellStyle name="Normal 3 3 3 2 2 3 2 2 3" xfId="6469"/>
    <cellStyle name="Normal 3 3 3 2 2 3 2 2 3 2" xfId="14014"/>
    <cellStyle name="Normal 3 3 3 2 2 3 2 2 4" xfId="10152"/>
    <cellStyle name="Normal 3 3 3 2 2 3 2 2 4 2" xfId="15944"/>
    <cellStyle name="Normal 3 3 3 2 2 3 2 2 5" xfId="12082"/>
    <cellStyle name="Normal 3 3 3 2 2 3 2 3" xfId="3239"/>
    <cellStyle name="Normal 3 3 3 2 2 3 2 3 2" xfId="6470"/>
    <cellStyle name="Normal 3 3 3 2 2 3 2 4" xfId="6471"/>
    <cellStyle name="Normal 3 3 3 2 2 3 2 4 2" xfId="13051"/>
    <cellStyle name="Normal 3 3 3 2 2 3 2 5" xfId="9189"/>
    <cellStyle name="Normal 3 3 3 2 2 3 2 5 2" xfId="14981"/>
    <cellStyle name="Normal 3 3 3 2 2 3 2 6" xfId="11119"/>
    <cellStyle name="Normal 3 3 3 2 2 3 3" xfId="1788"/>
    <cellStyle name="Normal 3 3 3 2 2 3 3 2" xfId="3721"/>
    <cellStyle name="Normal 3 3 3 2 2 3 3 2 2" xfId="6472"/>
    <cellStyle name="Normal 3 3 3 2 2 3 3 3" xfId="6473"/>
    <cellStyle name="Normal 3 3 3 2 2 3 3 3 2" xfId="13533"/>
    <cellStyle name="Normal 3 3 3 2 2 3 3 4" xfId="9671"/>
    <cellStyle name="Normal 3 3 3 2 2 3 3 4 2" xfId="15463"/>
    <cellStyle name="Normal 3 3 3 2 2 3 3 5" xfId="11601"/>
    <cellStyle name="Normal 3 3 3 2 2 3 4" xfId="2757"/>
    <cellStyle name="Normal 3 3 3 2 2 3 4 2" xfId="6474"/>
    <cellStyle name="Normal 3 3 3 2 2 3 5" xfId="6475"/>
    <cellStyle name="Normal 3 3 3 2 2 3 5 2" xfId="12569"/>
    <cellStyle name="Normal 3 3 3 2 2 3 6" xfId="8707"/>
    <cellStyle name="Normal 3 3 3 2 2 3 6 2" xfId="14499"/>
    <cellStyle name="Normal 3 3 3 2 2 3 7" xfId="10637"/>
    <cellStyle name="Normal 3 3 3 2 2 4" xfId="961"/>
    <cellStyle name="Normal 3 3 3 2 2 4 2" xfId="1949"/>
    <cellStyle name="Normal 3 3 3 2 2 4 2 2" xfId="3882"/>
    <cellStyle name="Normal 3 3 3 2 2 4 2 2 2" xfId="6476"/>
    <cellStyle name="Normal 3 3 3 2 2 4 2 3" xfId="6477"/>
    <cellStyle name="Normal 3 3 3 2 2 4 2 3 2" xfId="13694"/>
    <cellStyle name="Normal 3 3 3 2 2 4 2 4" xfId="9832"/>
    <cellStyle name="Normal 3 3 3 2 2 4 2 4 2" xfId="15624"/>
    <cellStyle name="Normal 3 3 3 2 2 4 2 5" xfId="11762"/>
    <cellStyle name="Normal 3 3 3 2 2 4 3" xfId="2918"/>
    <cellStyle name="Normal 3 3 3 2 2 4 3 2" xfId="6478"/>
    <cellStyle name="Normal 3 3 3 2 2 4 4" xfId="6479"/>
    <cellStyle name="Normal 3 3 3 2 2 4 4 2" xfId="12730"/>
    <cellStyle name="Normal 3 3 3 2 2 4 5" xfId="8868"/>
    <cellStyle name="Normal 3 3 3 2 2 4 5 2" xfId="14660"/>
    <cellStyle name="Normal 3 3 3 2 2 4 6" xfId="10798"/>
    <cellStyle name="Normal 3 3 3 2 2 5" xfId="1467"/>
    <cellStyle name="Normal 3 3 3 2 2 5 2" xfId="3400"/>
    <cellStyle name="Normal 3 3 3 2 2 5 2 2" xfId="6480"/>
    <cellStyle name="Normal 3 3 3 2 2 5 3" xfId="6481"/>
    <cellStyle name="Normal 3 3 3 2 2 5 3 2" xfId="13212"/>
    <cellStyle name="Normal 3 3 3 2 2 5 4" xfId="9350"/>
    <cellStyle name="Normal 3 3 3 2 2 5 4 2" xfId="15142"/>
    <cellStyle name="Normal 3 3 3 2 2 5 5" xfId="11280"/>
    <cellStyle name="Normal 3 3 3 2 2 6" xfId="2436"/>
    <cellStyle name="Normal 3 3 3 2 2 6 2" xfId="6482"/>
    <cellStyle name="Normal 3 3 3 2 2 7" xfId="6483"/>
    <cellStyle name="Normal 3 3 3 2 2 7 2" xfId="12248"/>
    <cellStyle name="Normal 3 3 3 2 2 8" xfId="8386"/>
    <cellStyle name="Normal 3 3 3 2 2 8 2" xfId="14178"/>
    <cellStyle name="Normal 3 3 3 2 2 9" xfId="10316"/>
    <cellStyle name="Normal 3 3 3 2 3" xfId="493"/>
    <cellStyle name="Normal 3 3 3 2 3 2" xfId="1041"/>
    <cellStyle name="Normal 3 3 3 2 3 2 2" xfId="2029"/>
    <cellStyle name="Normal 3 3 3 2 3 2 2 2" xfId="3962"/>
    <cellStyle name="Normal 3 3 3 2 3 2 2 2 2" xfId="6484"/>
    <cellStyle name="Normal 3 3 3 2 3 2 2 3" xfId="6485"/>
    <cellStyle name="Normal 3 3 3 2 3 2 2 3 2" xfId="13774"/>
    <cellStyle name="Normal 3 3 3 2 3 2 2 4" xfId="9912"/>
    <cellStyle name="Normal 3 3 3 2 3 2 2 4 2" xfId="15704"/>
    <cellStyle name="Normal 3 3 3 2 3 2 2 5" xfId="11842"/>
    <cellStyle name="Normal 3 3 3 2 3 2 3" xfId="2998"/>
    <cellStyle name="Normal 3 3 3 2 3 2 3 2" xfId="6486"/>
    <cellStyle name="Normal 3 3 3 2 3 2 4" xfId="6487"/>
    <cellStyle name="Normal 3 3 3 2 3 2 4 2" xfId="12810"/>
    <cellStyle name="Normal 3 3 3 2 3 2 5" xfId="8948"/>
    <cellStyle name="Normal 3 3 3 2 3 2 5 2" xfId="14740"/>
    <cellStyle name="Normal 3 3 3 2 3 2 6" xfId="10878"/>
    <cellStyle name="Normal 3 3 3 2 3 3" xfId="1547"/>
    <cellStyle name="Normal 3 3 3 2 3 3 2" xfId="3480"/>
    <cellStyle name="Normal 3 3 3 2 3 3 2 2" xfId="6488"/>
    <cellStyle name="Normal 3 3 3 2 3 3 3" xfId="6489"/>
    <cellStyle name="Normal 3 3 3 2 3 3 3 2" xfId="13292"/>
    <cellStyle name="Normal 3 3 3 2 3 3 4" xfId="9430"/>
    <cellStyle name="Normal 3 3 3 2 3 3 4 2" xfId="15222"/>
    <cellStyle name="Normal 3 3 3 2 3 3 5" xfId="11360"/>
    <cellStyle name="Normal 3 3 3 2 3 4" xfId="2516"/>
    <cellStyle name="Normal 3 3 3 2 3 4 2" xfId="6490"/>
    <cellStyle name="Normal 3 3 3 2 3 5" xfId="6491"/>
    <cellStyle name="Normal 3 3 3 2 3 5 2" xfId="12328"/>
    <cellStyle name="Normal 3 3 3 2 3 6" xfId="8466"/>
    <cellStyle name="Normal 3 3 3 2 3 6 2" xfId="14258"/>
    <cellStyle name="Normal 3 3 3 2 3 7" xfId="10396"/>
    <cellStyle name="Normal 3 3 3 2 4" xfId="655"/>
    <cellStyle name="Normal 3 3 3 2 4 2" xfId="1202"/>
    <cellStyle name="Normal 3 3 3 2 4 2 2" xfId="2189"/>
    <cellStyle name="Normal 3 3 3 2 4 2 2 2" xfId="4122"/>
    <cellStyle name="Normal 3 3 3 2 4 2 2 2 2" xfId="6492"/>
    <cellStyle name="Normal 3 3 3 2 4 2 2 3" xfId="6493"/>
    <cellStyle name="Normal 3 3 3 2 4 2 2 3 2" xfId="13934"/>
    <cellStyle name="Normal 3 3 3 2 4 2 2 4" xfId="10072"/>
    <cellStyle name="Normal 3 3 3 2 4 2 2 4 2" xfId="15864"/>
    <cellStyle name="Normal 3 3 3 2 4 2 2 5" xfId="12002"/>
    <cellStyle name="Normal 3 3 3 2 4 2 3" xfId="3159"/>
    <cellStyle name="Normal 3 3 3 2 4 2 3 2" xfId="6494"/>
    <cellStyle name="Normal 3 3 3 2 4 2 4" xfId="6495"/>
    <cellStyle name="Normal 3 3 3 2 4 2 4 2" xfId="12971"/>
    <cellStyle name="Normal 3 3 3 2 4 2 5" xfId="9109"/>
    <cellStyle name="Normal 3 3 3 2 4 2 5 2" xfId="14901"/>
    <cellStyle name="Normal 3 3 3 2 4 2 6" xfId="11039"/>
    <cellStyle name="Normal 3 3 3 2 4 3" xfId="1708"/>
    <cellStyle name="Normal 3 3 3 2 4 3 2" xfId="3641"/>
    <cellStyle name="Normal 3 3 3 2 4 3 2 2" xfId="6496"/>
    <cellStyle name="Normal 3 3 3 2 4 3 3" xfId="6497"/>
    <cellStyle name="Normal 3 3 3 2 4 3 3 2" xfId="13453"/>
    <cellStyle name="Normal 3 3 3 2 4 3 4" xfId="9591"/>
    <cellStyle name="Normal 3 3 3 2 4 3 4 2" xfId="15383"/>
    <cellStyle name="Normal 3 3 3 2 4 3 5" xfId="11521"/>
    <cellStyle name="Normal 3 3 3 2 4 4" xfId="2677"/>
    <cellStyle name="Normal 3 3 3 2 4 4 2" xfId="6498"/>
    <cellStyle name="Normal 3 3 3 2 4 5" xfId="6499"/>
    <cellStyle name="Normal 3 3 3 2 4 5 2" xfId="12489"/>
    <cellStyle name="Normal 3 3 3 2 4 6" xfId="8627"/>
    <cellStyle name="Normal 3 3 3 2 4 6 2" xfId="14419"/>
    <cellStyle name="Normal 3 3 3 2 4 7" xfId="10557"/>
    <cellStyle name="Normal 3 3 3 2 5" xfId="881"/>
    <cellStyle name="Normal 3 3 3 2 5 2" xfId="1869"/>
    <cellStyle name="Normal 3 3 3 2 5 2 2" xfId="3802"/>
    <cellStyle name="Normal 3 3 3 2 5 2 2 2" xfId="6500"/>
    <cellStyle name="Normal 3 3 3 2 5 2 3" xfId="6501"/>
    <cellStyle name="Normal 3 3 3 2 5 2 3 2" xfId="13614"/>
    <cellStyle name="Normal 3 3 3 2 5 2 4" xfId="9752"/>
    <cellStyle name="Normal 3 3 3 2 5 2 4 2" xfId="15544"/>
    <cellStyle name="Normal 3 3 3 2 5 2 5" xfId="11682"/>
    <cellStyle name="Normal 3 3 3 2 5 3" xfId="2838"/>
    <cellStyle name="Normal 3 3 3 2 5 3 2" xfId="6502"/>
    <cellStyle name="Normal 3 3 3 2 5 4" xfId="6503"/>
    <cellStyle name="Normal 3 3 3 2 5 4 2" xfId="12650"/>
    <cellStyle name="Normal 3 3 3 2 5 5" xfId="8788"/>
    <cellStyle name="Normal 3 3 3 2 5 5 2" xfId="14580"/>
    <cellStyle name="Normal 3 3 3 2 5 6" xfId="10718"/>
    <cellStyle name="Normal 3 3 3 2 6" xfId="1387"/>
    <cellStyle name="Normal 3 3 3 2 6 2" xfId="3320"/>
    <cellStyle name="Normal 3 3 3 2 6 2 2" xfId="6504"/>
    <cellStyle name="Normal 3 3 3 2 6 3" xfId="6505"/>
    <cellStyle name="Normal 3 3 3 2 6 3 2" xfId="13132"/>
    <cellStyle name="Normal 3 3 3 2 6 4" xfId="9270"/>
    <cellStyle name="Normal 3 3 3 2 6 4 2" xfId="15062"/>
    <cellStyle name="Normal 3 3 3 2 6 5" xfId="11200"/>
    <cellStyle name="Normal 3 3 3 2 7" xfId="2356"/>
    <cellStyle name="Normal 3 3 3 2 7 2" xfId="6506"/>
    <cellStyle name="Normal 3 3 3 2 8" xfId="6507"/>
    <cellStyle name="Normal 3 3 3 2 8 2" xfId="12168"/>
    <cellStyle name="Normal 3 3 3 2 9" xfId="8306"/>
    <cellStyle name="Normal 3 3 3 2 9 2" xfId="14098"/>
    <cellStyle name="Normal 3 3 3 3" xfId="373"/>
    <cellStyle name="Normal 3 3 3 3 2" xfId="533"/>
    <cellStyle name="Normal 3 3 3 3 2 2" xfId="1081"/>
    <cellStyle name="Normal 3 3 3 3 2 2 2" xfId="2069"/>
    <cellStyle name="Normal 3 3 3 3 2 2 2 2" xfId="4002"/>
    <cellStyle name="Normal 3 3 3 3 2 2 2 2 2" xfId="6508"/>
    <cellStyle name="Normal 3 3 3 3 2 2 2 3" xfId="6509"/>
    <cellStyle name="Normal 3 3 3 3 2 2 2 3 2" xfId="13814"/>
    <cellStyle name="Normal 3 3 3 3 2 2 2 4" xfId="9952"/>
    <cellStyle name="Normal 3 3 3 3 2 2 2 4 2" xfId="15744"/>
    <cellStyle name="Normal 3 3 3 3 2 2 2 5" xfId="11882"/>
    <cellStyle name="Normal 3 3 3 3 2 2 3" xfId="3038"/>
    <cellStyle name="Normal 3 3 3 3 2 2 3 2" xfId="6510"/>
    <cellStyle name="Normal 3 3 3 3 2 2 4" xfId="6511"/>
    <cellStyle name="Normal 3 3 3 3 2 2 4 2" xfId="12850"/>
    <cellStyle name="Normal 3 3 3 3 2 2 5" xfId="8988"/>
    <cellStyle name="Normal 3 3 3 3 2 2 5 2" xfId="14780"/>
    <cellStyle name="Normal 3 3 3 3 2 2 6" xfId="10918"/>
    <cellStyle name="Normal 3 3 3 3 2 3" xfId="1587"/>
    <cellStyle name="Normal 3 3 3 3 2 3 2" xfId="3520"/>
    <cellStyle name="Normal 3 3 3 3 2 3 2 2" xfId="6512"/>
    <cellStyle name="Normal 3 3 3 3 2 3 3" xfId="6513"/>
    <cellStyle name="Normal 3 3 3 3 2 3 3 2" xfId="13332"/>
    <cellStyle name="Normal 3 3 3 3 2 3 4" xfId="9470"/>
    <cellStyle name="Normal 3 3 3 3 2 3 4 2" xfId="15262"/>
    <cellStyle name="Normal 3 3 3 3 2 3 5" xfId="11400"/>
    <cellStyle name="Normal 3 3 3 3 2 4" xfId="2556"/>
    <cellStyle name="Normal 3 3 3 3 2 4 2" xfId="6514"/>
    <cellStyle name="Normal 3 3 3 3 2 5" xfId="6515"/>
    <cellStyle name="Normal 3 3 3 3 2 5 2" xfId="12368"/>
    <cellStyle name="Normal 3 3 3 3 2 6" xfId="8506"/>
    <cellStyle name="Normal 3 3 3 3 2 6 2" xfId="14298"/>
    <cellStyle name="Normal 3 3 3 3 2 7" xfId="10436"/>
    <cellStyle name="Normal 3 3 3 3 3" xfId="695"/>
    <cellStyle name="Normal 3 3 3 3 3 2" xfId="1242"/>
    <cellStyle name="Normal 3 3 3 3 3 2 2" xfId="2229"/>
    <cellStyle name="Normal 3 3 3 3 3 2 2 2" xfId="4162"/>
    <cellStyle name="Normal 3 3 3 3 3 2 2 2 2" xfId="6516"/>
    <cellStyle name="Normal 3 3 3 3 3 2 2 3" xfId="6517"/>
    <cellStyle name="Normal 3 3 3 3 3 2 2 3 2" xfId="13974"/>
    <cellStyle name="Normal 3 3 3 3 3 2 2 4" xfId="10112"/>
    <cellStyle name="Normal 3 3 3 3 3 2 2 4 2" xfId="15904"/>
    <cellStyle name="Normal 3 3 3 3 3 2 2 5" xfId="12042"/>
    <cellStyle name="Normal 3 3 3 3 3 2 3" xfId="3199"/>
    <cellStyle name="Normal 3 3 3 3 3 2 3 2" xfId="6518"/>
    <cellStyle name="Normal 3 3 3 3 3 2 4" xfId="6519"/>
    <cellStyle name="Normal 3 3 3 3 3 2 4 2" xfId="13011"/>
    <cellStyle name="Normal 3 3 3 3 3 2 5" xfId="9149"/>
    <cellStyle name="Normal 3 3 3 3 3 2 5 2" xfId="14941"/>
    <cellStyle name="Normal 3 3 3 3 3 2 6" xfId="11079"/>
    <cellStyle name="Normal 3 3 3 3 3 3" xfId="1748"/>
    <cellStyle name="Normal 3 3 3 3 3 3 2" xfId="3681"/>
    <cellStyle name="Normal 3 3 3 3 3 3 2 2" xfId="6520"/>
    <cellStyle name="Normal 3 3 3 3 3 3 3" xfId="6521"/>
    <cellStyle name="Normal 3 3 3 3 3 3 3 2" xfId="13493"/>
    <cellStyle name="Normal 3 3 3 3 3 3 4" xfId="9631"/>
    <cellStyle name="Normal 3 3 3 3 3 3 4 2" xfId="15423"/>
    <cellStyle name="Normal 3 3 3 3 3 3 5" xfId="11561"/>
    <cellStyle name="Normal 3 3 3 3 3 4" xfId="2717"/>
    <cellStyle name="Normal 3 3 3 3 3 4 2" xfId="6522"/>
    <cellStyle name="Normal 3 3 3 3 3 5" xfId="6523"/>
    <cellStyle name="Normal 3 3 3 3 3 5 2" xfId="12529"/>
    <cellStyle name="Normal 3 3 3 3 3 6" xfId="8667"/>
    <cellStyle name="Normal 3 3 3 3 3 6 2" xfId="14459"/>
    <cellStyle name="Normal 3 3 3 3 3 7" xfId="10597"/>
    <cellStyle name="Normal 3 3 3 3 4" xfId="921"/>
    <cellStyle name="Normal 3 3 3 3 4 2" xfId="1909"/>
    <cellStyle name="Normal 3 3 3 3 4 2 2" xfId="3842"/>
    <cellStyle name="Normal 3 3 3 3 4 2 2 2" xfId="6524"/>
    <cellStyle name="Normal 3 3 3 3 4 2 3" xfId="6525"/>
    <cellStyle name="Normal 3 3 3 3 4 2 3 2" xfId="13654"/>
    <cellStyle name="Normal 3 3 3 3 4 2 4" xfId="9792"/>
    <cellStyle name="Normal 3 3 3 3 4 2 4 2" xfId="15584"/>
    <cellStyle name="Normal 3 3 3 3 4 2 5" xfId="11722"/>
    <cellStyle name="Normal 3 3 3 3 4 3" xfId="2878"/>
    <cellStyle name="Normal 3 3 3 3 4 3 2" xfId="6526"/>
    <cellStyle name="Normal 3 3 3 3 4 4" xfId="6527"/>
    <cellStyle name="Normal 3 3 3 3 4 4 2" xfId="12690"/>
    <cellStyle name="Normal 3 3 3 3 4 5" xfId="8828"/>
    <cellStyle name="Normal 3 3 3 3 4 5 2" xfId="14620"/>
    <cellStyle name="Normal 3 3 3 3 4 6" xfId="10758"/>
    <cellStyle name="Normal 3 3 3 3 5" xfId="1427"/>
    <cellStyle name="Normal 3 3 3 3 5 2" xfId="3360"/>
    <cellStyle name="Normal 3 3 3 3 5 2 2" xfId="6528"/>
    <cellStyle name="Normal 3 3 3 3 5 3" xfId="6529"/>
    <cellStyle name="Normal 3 3 3 3 5 3 2" xfId="13172"/>
    <cellStyle name="Normal 3 3 3 3 5 4" xfId="9310"/>
    <cellStyle name="Normal 3 3 3 3 5 4 2" xfId="15102"/>
    <cellStyle name="Normal 3 3 3 3 5 5" xfId="11240"/>
    <cellStyle name="Normal 3 3 3 3 6" xfId="2396"/>
    <cellStyle name="Normal 3 3 3 3 6 2" xfId="6530"/>
    <cellStyle name="Normal 3 3 3 3 7" xfId="6531"/>
    <cellStyle name="Normal 3 3 3 3 7 2" xfId="12208"/>
    <cellStyle name="Normal 3 3 3 3 8" xfId="8346"/>
    <cellStyle name="Normal 3 3 3 3 8 2" xfId="14138"/>
    <cellStyle name="Normal 3 3 3 3 9" xfId="10276"/>
    <cellStyle name="Normal 3 3 3 4" xfId="453"/>
    <cellStyle name="Normal 3 3 3 4 2" xfId="1001"/>
    <cellStyle name="Normal 3 3 3 4 2 2" xfId="1989"/>
    <cellStyle name="Normal 3 3 3 4 2 2 2" xfId="3922"/>
    <cellStyle name="Normal 3 3 3 4 2 2 2 2" xfId="6532"/>
    <cellStyle name="Normal 3 3 3 4 2 2 3" xfId="6533"/>
    <cellStyle name="Normal 3 3 3 4 2 2 3 2" xfId="13734"/>
    <cellStyle name="Normal 3 3 3 4 2 2 4" xfId="9872"/>
    <cellStyle name="Normal 3 3 3 4 2 2 4 2" xfId="15664"/>
    <cellStyle name="Normal 3 3 3 4 2 2 5" xfId="11802"/>
    <cellStyle name="Normal 3 3 3 4 2 3" xfId="2958"/>
    <cellStyle name="Normal 3 3 3 4 2 3 2" xfId="6534"/>
    <cellStyle name="Normal 3 3 3 4 2 4" xfId="6535"/>
    <cellStyle name="Normal 3 3 3 4 2 4 2" xfId="12770"/>
    <cellStyle name="Normal 3 3 3 4 2 5" xfId="8908"/>
    <cellStyle name="Normal 3 3 3 4 2 5 2" xfId="14700"/>
    <cellStyle name="Normal 3 3 3 4 2 6" xfId="10838"/>
    <cellStyle name="Normal 3 3 3 4 3" xfId="1507"/>
    <cellStyle name="Normal 3 3 3 4 3 2" xfId="3440"/>
    <cellStyle name="Normal 3 3 3 4 3 2 2" xfId="6536"/>
    <cellStyle name="Normal 3 3 3 4 3 3" xfId="6537"/>
    <cellStyle name="Normal 3 3 3 4 3 3 2" xfId="13252"/>
    <cellStyle name="Normal 3 3 3 4 3 4" xfId="9390"/>
    <cellStyle name="Normal 3 3 3 4 3 4 2" xfId="15182"/>
    <cellStyle name="Normal 3 3 3 4 3 5" xfId="11320"/>
    <cellStyle name="Normal 3 3 3 4 4" xfId="2476"/>
    <cellStyle name="Normal 3 3 3 4 4 2" xfId="6538"/>
    <cellStyle name="Normal 3 3 3 4 5" xfId="6539"/>
    <cellStyle name="Normal 3 3 3 4 5 2" xfId="12288"/>
    <cellStyle name="Normal 3 3 3 4 6" xfId="8426"/>
    <cellStyle name="Normal 3 3 3 4 6 2" xfId="14218"/>
    <cellStyle name="Normal 3 3 3 4 7" xfId="10356"/>
    <cellStyle name="Normal 3 3 3 5" xfId="615"/>
    <cellStyle name="Normal 3 3 3 5 2" xfId="1162"/>
    <cellStyle name="Normal 3 3 3 5 2 2" xfId="2149"/>
    <cellStyle name="Normal 3 3 3 5 2 2 2" xfId="4082"/>
    <cellStyle name="Normal 3 3 3 5 2 2 2 2" xfId="6540"/>
    <cellStyle name="Normal 3 3 3 5 2 2 3" xfId="6541"/>
    <cellStyle name="Normal 3 3 3 5 2 2 3 2" xfId="13894"/>
    <cellStyle name="Normal 3 3 3 5 2 2 4" xfId="10032"/>
    <cellStyle name="Normal 3 3 3 5 2 2 4 2" xfId="15824"/>
    <cellStyle name="Normal 3 3 3 5 2 2 5" xfId="11962"/>
    <cellStyle name="Normal 3 3 3 5 2 3" xfId="3119"/>
    <cellStyle name="Normal 3 3 3 5 2 3 2" xfId="6542"/>
    <cellStyle name="Normal 3 3 3 5 2 4" xfId="6543"/>
    <cellStyle name="Normal 3 3 3 5 2 4 2" xfId="12931"/>
    <cellStyle name="Normal 3 3 3 5 2 5" xfId="9069"/>
    <cellStyle name="Normal 3 3 3 5 2 5 2" xfId="14861"/>
    <cellStyle name="Normal 3 3 3 5 2 6" xfId="10999"/>
    <cellStyle name="Normal 3 3 3 5 3" xfId="1668"/>
    <cellStyle name="Normal 3 3 3 5 3 2" xfId="3601"/>
    <cellStyle name="Normal 3 3 3 5 3 2 2" xfId="6544"/>
    <cellStyle name="Normal 3 3 3 5 3 3" xfId="6545"/>
    <cellStyle name="Normal 3 3 3 5 3 3 2" xfId="13413"/>
    <cellStyle name="Normal 3 3 3 5 3 4" xfId="9551"/>
    <cellStyle name="Normal 3 3 3 5 3 4 2" xfId="15343"/>
    <cellStyle name="Normal 3 3 3 5 3 5" xfId="11481"/>
    <cellStyle name="Normal 3 3 3 5 4" xfId="2637"/>
    <cellStyle name="Normal 3 3 3 5 4 2" xfId="6546"/>
    <cellStyle name="Normal 3 3 3 5 5" xfId="6547"/>
    <cellStyle name="Normal 3 3 3 5 5 2" xfId="12449"/>
    <cellStyle name="Normal 3 3 3 5 6" xfId="8587"/>
    <cellStyle name="Normal 3 3 3 5 6 2" xfId="14379"/>
    <cellStyle name="Normal 3 3 3 5 7" xfId="10517"/>
    <cellStyle name="Normal 3 3 3 6" xfId="833"/>
    <cellStyle name="Normal 3 3 3 6 2" xfId="1829"/>
    <cellStyle name="Normal 3 3 3 6 2 2" xfId="3762"/>
    <cellStyle name="Normal 3 3 3 6 2 2 2" xfId="6548"/>
    <cellStyle name="Normal 3 3 3 6 2 3" xfId="6549"/>
    <cellStyle name="Normal 3 3 3 6 2 3 2" xfId="13574"/>
    <cellStyle name="Normal 3 3 3 6 2 4" xfId="9712"/>
    <cellStyle name="Normal 3 3 3 6 2 4 2" xfId="15504"/>
    <cellStyle name="Normal 3 3 3 6 2 5" xfId="11642"/>
    <cellStyle name="Normal 3 3 3 6 3" xfId="2798"/>
    <cellStyle name="Normal 3 3 3 6 3 2" xfId="6550"/>
    <cellStyle name="Normal 3 3 3 6 4" xfId="6551"/>
    <cellStyle name="Normal 3 3 3 6 4 2" xfId="12610"/>
    <cellStyle name="Normal 3 3 3 6 5" xfId="8748"/>
    <cellStyle name="Normal 3 3 3 6 5 2" xfId="14540"/>
    <cellStyle name="Normal 3 3 3 6 6" xfId="10678"/>
    <cellStyle name="Normal 3 3 3 7" xfId="1347"/>
    <cellStyle name="Normal 3 3 3 7 2" xfId="3280"/>
    <cellStyle name="Normal 3 3 3 7 2 2" xfId="6552"/>
    <cellStyle name="Normal 3 3 3 7 3" xfId="6553"/>
    <cellStyle name="Normal 3 3 3 7 3 2" xfId="13092"/>
    <cellStyle name="Normal 3 3 3 7 4" xfId="9230"/>
    <cellStyle name="Normal 3 3 3 7 4 2" xfId="15022"/>
    <cellStyle name="Normal 3 3 3 7 5" xfId="11160"/>
    <cellStyle name="Normal 3 3 3 8" xfId="2316"/>
    <cellStyle name="Normal 3 3 3 8 2" xfId="6554"/>
    <cellStyle name="Normal 3 3 3 9" xfId="6555"/>
    <cellStyle name="Normal 3 3 3 9 2" xfId="12128"/>
    <cellStyle name="Normal 3 3 4" xfId="313"/>
    <cellStyle name="Normal 3 3 4 10" xfId="10216"/>
    <cellStyle name="Normal 3 3 4 2" xfId="393"/>
    <cellStyle name="Normal 3 3 4 2 2" xfId="553"/>
    <cellStyle name="Normal 3 3 4 2 2 2" xfId="1101"/>
    <cellStyle name="Normal 3 3 4 2 2 2 2" xfId="2089"/>
    <cellStyle name="Normal 3 3 4 2 2 2 2 2" xfId="4022"/>
    <cellStyle name="Normal 3 3 4 2 2 2 2 2 2" xfId="6556"/>
    <cellStyle name="Normal 3 3 4 2 2 2 2 3" xfId="6557"/>
    <cellStyle name="Normal 3 3 4 2 2 2 2 3 2" xfId="13834"/>
    <cellStyle name="Normal 3 3 4 2 2 2 2 4" xfId="9972"/>
    <cellStyle name="Normal 3 3 4 2 2 2 2 4 2" xfId="15764"/>
    <cellStyle name="Normal 3 3 4 2 2 2 2 5" xfId="11902"/>
    <cellStyle name="Normal 3 3 4 2 2 2 3" xfId="3058"/>
    <cellStyle name="Normal 3 3 4 2 2 2 3 2" xfId="6558"/>
    <cellStyle name="Normal 3 3 4 2 2 2 4" xfId="6559"/>
    <cellStyle name="Normal 3 3 4 2 2 2 4 2" xfId="12870"/>
    <cellStyle name="Normal 3 3 4 2 2 2 5" xfId="9008"/>
    <cellStyle name="Normal 3 3 4 2 2 2 5 2" xfId="14800"/>
    <cellStyle name="Normal 3 3 4 2 2 2 6" xfId="10938"/>
    <cellStyle name="Normal 3 3 4 2 2 3" xfId="1607"/>
    <cellStyle name="Normal 3 3 4 2 2 3 2" xfId="3540"/>
    <cellStyle name="Normal 3 3 4 2 2 3 2 2" xfId="6560"/>
    <cellStyle name="Normal 3 3 4 2 2 3 3" xfId="6561"/>
    <cellStyle name="Normal 3 3 4 2 2 3 3 2" xfId="13352"/>
    <cellStyle name="Normal 3 3 4 2 2 3 4" xfId="9490"/>
    <cellStyle name="Normal 3 3 4 2 2 3 4 2" xfId="15282"/>
    <cellStyle name="Normal 3 3 4 2 2 3 5" xfId="11420"/>
    <cellStyle name="Normal 3 3 4 2 2 4" xfId="2576"/>
    <cellStyle name="Normal 3 3 4 2 2 4 2" xfId="6562"/>
    <cellStyle name="Normal 3 3 4 2 2 5" xfId="6563"/>
    <cellStyle name="Normal 3 3 4 2 2 5 2" xfId="12388"/>
    <cellStyle name="Normal 3 3 4 2 2 6" xfId="8526"/>
    <cellStyle name="Normal 3 3 4 2 2 6 2" xfId="14318"/>
    <cellStyle name="Normal 3 3 4 2 2 7" xfId="10456"/>
    <cellStyle name="Normal 3 3 4 2 3" xfId="715"/>
    <cellStyle name="Normal 3 3 4 2 3 2" xfId="1262"/>
    <cellStyle name="Normal 3 3 4 2 3 2 2" xfId="2249"/>
    <cellStyle name="Normal 3 3 4 2 3 2 2 2" xfId="4182"/>
    <cellStyle name="Normal 3 3 4 2 3 2 2 2 2" xfId="6564"/>
    <cellStyle name="Normal 3 3 4 2 3 2 2 3" xfId="6565"/>
    <cellStyle name="Normal 3 3 4 2 3 2 2 3 2" xfId="13994"/>
    <cellStyle name="Normal 3 3 4 2 3 2 2 4" xfId="10132"/>
    <cellStyle name="Normal 3 3 4 2 3 2 2 4 2" xfId="15924"/>
    <cellStyle name="Normal 3 3 4 2 3 2 2 5" xfId="12062"/>
    <cellStyle name="Normal 3 3 4 2 3 2 3" xfId="3219"/>
    <cellStyle name="Normal 3 3 4 2 3 2 3 2" xfId="6566"/>
    <cellStyle name="Normal 3 3 4 2 3 2 4" xfId="6567"/>
    <cellStyle name="Normal 3 3 4 2 3 2 4 2" xfId="13031"/>
    <cellStyle name="Normal 3 3 4 2 3 2 5" xfId="9169"/>
    <cellStyle name="Normal 3 3 4 2 3 2 5 2" xfId="14961"/>
    <cellStyle name="Normal 3 3 4 2 3 2 6" xfId="11099"/>
    <cellStyle name="Normal 3 3 4 2 3 3" xfId="1768"/>
    <cellStyle name="Normal 3 3 4 2 3 3 2" xfId="3701"/>
    <cellStyle name="Normal 3 3 4 2 3 3 2 2" xfId="6568"/>
    <cellStyle name="Normal 3 3 4 2 3 3 3" xfId="6569"/>
    <cellStyle name="Normal 3 3 4 2 3 3 3 2" xfId="13513"/>
    <cellStyle name="Normal 3 3 4 2 3 3 4" xfId="9651"/>
    <cellStyle name="Normal 3 3 4 2 3 3 4 2" xfId="15443"/>
    <cellStyle name="Normal 3 3 4 2 3 3 5" xfId="11581"/>
    <cellStyle name="Normal 3 3 4 2 3 4" xfId="2737"/>
    <cellStyle name="Normal 3 3 4 2 3 4 2" xfId="6570"/>
    <cellStyle name="Normal 3 3 4 2 3 5" xfId="6571"/>
    <cellStyle name="Normal 3 3 4 2 3 5 2" xfId="12549"/>
    <cellStyle name="Normal 3 3 4 2 3 6" xfId="8687"/>
    <cellStyle name="Normal 3 3 4 2 3 6 2" xfId="14479"/>
    <cellStyle name="Normal 3 3 4 2 3 7" xfId="10617"/>
    <cellStyle name="Normal 3 3 4 2 4" xfId="941"/>
    <cellStyle name="Normal 3 3 4 2 4 2" xfId="1929"/>
    <cellStyle name="Normal 3 3 4 2 4 2 2" xfId="3862"/>
    <cellStyle name="Normal 3 3 4 2 4 2 2 2" xfId="6572"/>
    <cellStyle name="Normal 3 3 4 2 4 2 3" xfId="6573"/>
    <cellStyle name="Normal 3 3 4 2 4 2 3 2" xfId="13674"/>
    <cellStyle name="Normal 3 3 4 2 4 2 4" xfId="9812"/>
    <cellStyle name="Normal 3 3 4 2 4 2 4 2" xfId="15604"/>
    <cellStyle name="Normal 3 3 4 2 4 2 5" xfId="11742"/>
    <cellStyle name="Normal 3 3 4 2 4 3" xfId="2898"/>
    <cellStyle name="Normal 3 3 4 2 4 3 2" xfId="6574"/>
    <cellStyle name="Normal 3 3 4 2 4 4" xfId="6575"/>
    <cellStyle name="Normal 3 3 4 2 4 4 2" xfId="12710"/>
    <cellStyle name="Normal 3 3 4 2 4 5" xfId="8848"/>
    <cellStyle name="Normal 3 3 4 2 4 5 2" xfId="14640"/>
    <cellStyle name="Normal 3 3 4 2 4 6" xfId="10778"/>
    <cellStyle name="Normal 3 3 4 2 5" xfId="1447"/>
    <cellStyle name="Normal 3 3 4 2 5 2" xfId="3380"/>
    <cellStyle name="Normal 3 3 4 2 5 2 2" xfId="6576"/>
    <cellStyle name="Normal 3 3 4 2 5 3" xfId="6577"/>
    <cellStyle name="Normal 3 3 4 2 5 3 2" xfId="13192"/>
    <cellStyle name="Normal 3 3 4 2 5 4" xfId="9330"/>
    <cellStyle name="Normal 3 3 4 2 5 4 2" xfId="15122"/>
    <cellStyle name="Normal 3 3 4 2 5 5" xfId="11260"/>
    <cellStyle name="Normal 3 3 4 2 6" xfId="2416"/>
    <cellStyle name="Normal 3 3 4 2 6 2" xfId="6578"/>
    <cellStyle name="Normal 3 3 4 2 7" xfId="6579"/>
    <cellStyle name="Normal 3 3 4 2 7 2" xfId="12228"/>
    <cellStyle name="Normal 3 3 4 2 8" xfId="8366"/>
    <cellStyle name="Normal 3 3 4 2 8 2" xfId="14158"/>
    <cellStyle name="Normal 3 3 4 2 9" xfId="10296"/>
    <cellStyle name="Normal 3 3 4 3" xfId="473"/>
    <cellStyle name="Normal 3 3 4 3 2" xfId="1021"/>
    <cellStyle name="Normal 3 3 4 3 2 2" xfId="2009"/>
    <cellStyle name="Normal 3 3 4 3 2 2 2" xfId="3942"/>
    <cellStyle name="Normal 3 3 4 3 2 2 2 2" xfId="6580"/>
    <cellStyle name="Normal 3 3 4 3 2 2 3" xfId="6581"/>
    <cellStyle name="Normal 3 3 4 3 2 2 3 2" xfId="13754"/>
    <cellStyle name="Normal 3 3 4 3 2 2 4" xfId="9892"/>
    <cellStyle name="Normal 3 3 4 3 2 2 4 2" xfId="15684"/>
    <cellStyle name="Normal 3 3 4 3 2 2 5" xfId="11822"/>
    <cellStyle name="Normal 3 3 4 3 2 3" xfId="2978"/>
    <cellStyle name="Normal 3 3 4 3 2 3 2" xfId="6582"/>
    <cellStyle name="Normal 3 3 4 3 2 4" xfId="6583"/>
    <cellStyle name="Normal 3 3 4 3 2 4 2" xfId="12790"/>
    <cellStyle name="Normal 3 3 4 3 2 5" xfId="8928"/>
    <cellStyle name="Normal 3 3 4 3 2 5 2" xfId="14720"/>
    <cellStyle name="Normal 3 3 4 3 2 6" xfId="10858"/>
    <cellStyle name="Normal 3 3 4 3 3" xfId="1527"/>
    <cellStyle name="Normal 3 3 4 3 3 2" xfId="3460"/>
    <cellStyle name="Normal 3 3 4 3 3 2 2" xfId="6584"/>
    <cellStyle name="Normal 3 3 4 3 3 3" xfId="6585"/>
    <cellStyle name="Normal 3 3 4 3 3 3 2" xfId="13272"/>
    <cellStyle name="Normal 3 3 4 3 3 4" xfId="9410"/>
    <cellStyle name="Normal 3 3 4 3 3 4 2" xfId="15202"/>
    <cellStyle name="Normal 3 3 4 3 3 5" xfId="11340"/>
    <cellStyle name="Normal 3 3 4 3 4" xfId="2496"/>
    <cellStyle name="Normal 3 3 4 3 4 2" xfId="6586"/>
    <cellStyle name="Normal 3 3 4 3 5" xfId="6587"/>
    <cellStyle name="Normal 3 3 4 3 5 2" xfId="12308"/>
    <cellStyle name="Normal 3 3 4 3 6" xfId="8446"/>
    <cellStyle name="Normal 3 3 4 3 6 2" xfId="14238"/>
    <cellStyle name="Normal 3 3 4 3 7" xfId="10376"/>
    <cellStyle name="Normal 3 3 4 4" xfId="635"/>
    <cellStyle name="Normal 3 3 4 4 2" xfId="1182"/>
    <cellStyle name="Normal 3 3 4 4 2 2" xfId="2169"/>
    <cellStyle name="Normal 3 3 4 4 2 2 2" xfId="4102"/>
    <cellStyle name="Normal 3 3 4 4 2 2 2 2" xfId="6588"/>
    <cellStyle name="Normal 3 3 4 4 2 2 3" xfId="6589"/>
    <cellStyle name="Normal 3 3 4 4 2 2 3 2" xfId="13914"/>
    <cellStyle name="Normal 3 3 4 4 2 2 4" xfId="10052"/>
    <cellStyle name="Normal 3 3 4 4 2 2 4 2" xfId="15844"/>
    <cellStyle name="Normal 3 3 4 4 2 2 5" xfId="11982"/>
    <cellStyle name="Normal 3 3 4 4 2 3" xfId="3139"/>
    <cellStyle name="Normal 3 3 4 4 2 3 2" xfId="6590"/>
    <cellStyle name="Normal 3 3 4 4 2 4" xfId="6591"/>
    <cellStyle name="Normal 3 3 4 4 2 4 2" xfId="12951"/>
    <cellStyle name="Normal 3 3 4 4 2 5" xfId="9089"/>
    <cellStyle name="Normal 3 3 4 4 2 5 2" xfId="14881"/>
    <cellStyle name="Normal 3 3 4 4 2 6" xfId="11019"/>
    <cellStyle name="Normal 3 3 4 4 3" xfId="1688"/>
    <cellStyle name="Normal 3 3 4 4 3 2" xfId="3621"/>
    <cellStyle name="Normal 3 3 4 4 3 2 2" xfId="6592"/>
    <cellStyle name="Normal 3 3 4 4 3 3" xfId="6593"/>
    <cellStyle name="Normal 3 3 4 4 3 3 2" xfId="13433"/>
    <cellStyle name="Normal 3 3 4 4 3 4" xfId="9571"/>
    <cellStyle name="Normal 3 3 4 4 3 4 2" xfId="15363"/>
    <cellStyle name="Normal 3 3 4 4 3 5" xfId="11501"/>
    <cellStyle name="Normal 3 3 4 4 4" xfId="2657"/>
    <cellStyle name="Normal 3 3 4 4 4 2" xfId="6594"/>
    <cellStyle name="Normal 3 3 4 4 5" xfId="6595"/>
    <cellStyle name="Normal 3 3 4 4 5 2" xfId="12469"/>
    <cellStyle name="Normal 3 3 4 4 6" xfId="8607"/>
    <cellStyle name="Normal 3 3 4 4 6 2" xfId="14399"/>
    <cellStyle name="Normal 3 3 4 4 7" xfId="10537"/>
    <cellStyle name="Normal 3 3 4 5" xfId="861"/>
    <cellStyle name="Normal 3 3 4 5 2" xfId="1849"/>
    <cellStyle name="Normal 3 3 4 5 2 2" xfId="3782"/>
    <cellStyle name="Normal 3 3 4 5 2 2 2" xfId="6596"/>
    <cellStyle name="Normal 3 3 4 5 2 3" xfId="6597"/>
    <cellStyle name="Normal 3 3 4 5 2 3 2" xfId="13594"/>
    <cellStyle name="Normal 3 3 4 5 2 4" xfId="9732"/>
    <cellStyle name="Normal 3 3 4 5 2 4 2" xfId="15524"/>
    <cellStyle name="Normal 3 3 4 5 2 5" xfId="11662"/>
    <cellStyle name="Normal 3 3 4 5 3" xfId="2818"/>
    <cellStyle name="Normal 3 3 4 5 3 2" xfId="6598"/>
    <cellStyle name="Normal 3 3 4 5 4" xfId="6599"/>
    <cellStyle name="Normal 3 3 4 5 4 2" xfId="12630"/>
    <cellStyle name="Normal 3 3 4 5 5" xfId="8768"/>
    <cellStyle name="Normal 3 3 4 5 5 2" xfId="14560"/>
    <cellStyle name="Normal 3 3 4 5 6" xfId="10698"/>
    <cellStyle name="Normal 3 3 4 6" xfId="1367"/>
    <cellStyle name="Normal 3 3 4 6 2" xfId="3300"/>
    <cellStyle name="Normal 3 3 4 6 2 2" xfId="6600"/>
    <cellStyle name="Normal 3 3 4 6 3" xfId="6601"/>
    <cellStyle name="Normal 3 3 4 6 3 2" xfId="13112"/>
    <cellStyle name="Normal 3 3 4 6 4" xfId="9250"/>
    <cellStyle name="Normal 3 3 4 6 4 2" xfId="15042"/>
    <cellStyle name="Normal 3 3 4 6 5" xfId="11180"/>
    <cellStyle name="Normal 3 3 4 7" xfId="2336"/>
    <cellStyle name="Normal 3 3 4 7 2" xfId="6602"/>
    <cellStyle name="Normal 3 3 4 8" xfId="6603"/>
    <cellStyle name="Normal 3 3 4 8 2" xfId="12148"/>
    <cellStyle name="Normal 3 3 4 9" xfId="8286"/>
    <cellStyle name="Normal 3 3 4 9 2" xfId="14078"/>
    <cellStyle name="Normal 3 3 5" xfId="353"/>
    <cellStyle name="Normal 3 3 5 2" xfId="513"/>
    <cellStyle name="Normal 3 3 5 2 2" xfId="1061"/>
    <cellStyle name="Normal 3 3 5 2 2 2" xfId="2049"/>
    <cellStyle name="Normal 3 3 5 2 2 2 2" xfId="3982"/>
    <cellStyle name="Normal 3 3 5 2 2 2 2 2" xfId="6604"/>
    <cellStyle name="Normal 3 3 5 2 2 2 3" xfId="6605"/>
    <cellStyle name="Normal 3 3 5 2 2 2 3 2" xfId="13794"/>
    <cellStyle name="Normal 3 3 5 2 2 2 4" xfId="9932"/>
    <cellStyle name="Normal 3 3 5 2 2 2 4 2" xfId="15724"/>
    <cellStyle name="Normal 3 3 5 2 2 2 5" xfId="11862"/>
    <cellStyle name="Normal 3 3 5 2 2 3" xfId="3018"/>
    <cellStyle name="Normal 3 3 5 2 2 3 2" xfId="6606"/>
    <cellStyle name="Normal 3 3 5 2 2 4" xfId="6607"/>
    <cellStyle name="Normal 3 3 5 2 2 4 2" xfId="12830"/>
    <cellStyle name="Normal 3 3 5 2 2 5" xfId="8968"/>
    <cellStyle name="Normal 3 3 5 2 2 5 2" xfId="14760"/>
    <cellStyle name="Normal 3 3 5 2 2 6" xfId="10898"/>
    <cellStyle name="Normal 3 3 5 2 3" xfId="1567"/>
    <cellStyle name="Normal 3 3 5 2 3 2" xfId="3500"/>
    <cellStyle name="Normal 3 3 5 2 3 2 2" xfId="6608"/>
    <cellStyle name="Normal 3 3 5 2 3 3" xfId="6609"/>
    <cellStyle name="Normal 3 3 5 2 3 3 2" xfId="13312"/>
    <cellStyle name="Normal 3 3 5 2 3 4" xfId="9450"/>
    <cellStyle name="Normal 3 3 5 2 3 4 2" xfId="15242"/>
    <cellStyle name="Normal 3 3 5 2 3 5" xfId="11380"/>
    <cellStyle name="Normal 3 3 5 2 4" xfId="2536"/>
    <cellStyle name="Normal 3 3 5 2 4 2" xfId="6610"/>
    <cellStyle name="Normal 3 3 5 2 5" xfId="6611"/>
    <cellStyle name="Normal 3 3 5 2 5 2" xfId="12348"/>
    <cellStyle name="Normal 3 3 5 2 6" xfId="8486"/>
    <cellStyle name="Normal 3 3 5 2 6 2" xfId="14278"/>
    <cellStyle name="Normal 3 3 5 2 7" xfId="10416"/>
    <cellStyle name="Normal 3 3 5 3" xfId="675"/>
    <cellStyle name="Normal 3 3 5 3 2" xfId="1222"/>
    <cellStyle name="Normal 3 3 5 3 2 2" xfId="2209"/>
    <cellStyle name="Normal 3 3 5 3 2 2 2" xfId="4142"/>
    <cellStyle name="Normal 3 3 5 3 2 2 2 2" xfId="6612"/>
    <cellStyle name="Normal 3 3 5 3 2 2 3" xfId="6613"/>
    <cellStyle name="Normal 3 3 5 3 2 2 3 2" xfId="13954"/>
    <cellStyle name="Normal 3 3 5 3 2 2 4" xfId="10092"/>
    <cellStyle name="Normal 3 3 5 3 2 2 4 2" xfId="15884"/>
    <cellStyle name="Normal 3 3 5 3 2 2 5" xfId="12022"/>
    <cellStyle name="Normal 3 3 5 3 2 3" xfId="3179"/>
    <cellStyle name="Normal 3 3 5 3 2 3 2" xfId="6614"/>
    <cellStyle name="Normal 3 3 5 3 2 4" xfId="6615"/>
    <cellStyle name="Normal 3 3 5 3 2 4 2" xfId="12991"/>
    <cellStyle name="Normal 3 3 5 3 2 5" xfId="9129"/>
    <cellStyle name="Normal 3 3 5 3 2 5 2" xfId="14921"/>
    <cellStyle name="Normal 3 3 5 3 2 6" xfId="11059"/>
    <cellStyle name="Normal 3 3 5 3 3" xfId="1728"/>
    <cellStyle name="Normal 3 3 5 3 3 2" xfId="3661"/>
    <cellStyle name="Normal 3 3 5 3 3 2 2" xfId="6616"/>
    <cellStyle name="Normal 3 3 5 3 3 3" xfId="6617"/>
    <cellStyle name="Normal 3 3 5 3 3 3 2" xfId="13473"/>
    <cellStyle name="Normal 3 3 5 3 3 4" xfId="9611"/>
    <cellStyle name="Normal 3 3 5 3 3 4 2" xfId="15403"/>
    <cellStyle name="Normal 3 3 5 3 3 5" xfId="11541"/>
    <cellStyle name="Normal 3 3 5 3 4" xfId="2697"/>
    <cellStyle name="Normal 3 3 5 3 4 2" xfId="6618"/>
    <cellStyle name="Normal 3 3 5 3 5" xfId="6619"/>
    <cellStyle name="Normal 3 3 5 3 5 2" xfId="12509"/>
    <cellStyle name="Normal 3 3 5 3 6" xfId="8647"/>
    <cellStyle name="Normal 3 3 5 3 6 2" xfId="14439"/>
    <cellStyle name="Normal 3 3 5 3 7" xfId="10577"/>
    <cellStyle name="Normal 3 3 5 4" xfId="901"/>
    <cellStyle name="Normal 3 3 5 4 2" xfId="1889"/>
    <cellStyle name="Normal 3 3 5 4 2 2" xfId="3822"/>
    <cellStyle name="Normal 3 3 5 4 2 2 2" xfId="6620"/>
    <cellStyle name="Normal 3 3 5 4 2 3" xfId="6621"/>
    <cellStyle name="Normal 3 3 5 4 2 3 2" xfId="13634"/>
    <cellStyle name="Normal 3 3 5 4 2 4" xfId="9772"/>
    <cellStyle name="Normal 3 3 5 4 2 4 2" xfId="15564"/>
    <cellStyle name="Normal 3 3 5 4 2 5" xfId="11702"/>
    <cellStyle name="Normal 3 3 5 4 3" xfId="2858"/>
    <cellStyle name="Normal 3 3 5 4 3 2" xfId="6622"/>
    <cellStyle name="Normal 3 3 5 4 4" xfId="6623"/>
    <cellStyle name="Normal 3 3 5 4 4 2" xfId="12670"/>
    <cellStyle name="Normal 3 3 5 4 5" xfId="8808"/>
    <cellStyle name="Normal 3 3 5 4 5 2" xfId="14600"/>
    <cellStyle name="Normal 3 3 5 4 6" xfId="10738"/>
    <cellStyle name="Normal 3 3 5 5" xfId="1407"/>
    <cellStyle name="Normal 3 3 5 5 2" xfId="3340"/>
    <cellStyle name="Normal 3 3 5 5 2 2" xfId="6624"/>
    <cellStyle name="Normal 3 3 5 5 3" xfId="6625"/>
    <cellStyle name="Normal 3 3 5 5 3 2" xfId="13152"/>
    <cellStyle name="Normal 3 3 5 5 4" xfId="9290"/>
    <cellStyle name="Normal 3 3 5 5 4 2" xfId="15082"/>
    <cellStyle name="Normal 3 3 5 5 5" xfId="11220"/>
    <cellStyle name="Normal 3 3 5 6" xfId="2376"/>
    <cellStyle name="Normal 3 3 5 6 2" xfId="6626"/>
    <cellStyle name="Normal 3 3 5 7" xfId="6627"/>
    <cellStyle name="Normal 3 3 5 7 2" xfId="12188"/>
    <cellStyle name="Normal 3 3 5 8" xfId="8326"/>
    <cellStyle name="Normal 3 3 5 8 2" xfId="14118"/>
    <cellStyle name="Normal 3 3 5 9" xfId="10256"/>
    <cellStyle name="Normal 3 3 6" xfId="433"/>
    <cellStyle name="Normal 3 3 6 2" xfId="981"/>
    <cellStyle name="Normal 3 3 6 2 2" xfId="1969"/>
    <cellStyle name="Normal 3 3 6 2 2 2" xfId="3902"/>
    <cellStyle name="Normal 3 3 6 2 2 2 2" xfId="6628"/>
    <cellStyle name="Normal 3 3 6 2 2 3" xfId="6629"/>
    <cellStyle name="Normal 3 3 6 2 2 3 2" xfId="13714"/>
    <cellStyle name="Normal 3 3 6 2 2 4" xfId="9852"/>
    <cellStyle name="Normal 3 3 6 2 2 4 2" xfId="15644"/>
    <cellStyle name="Normal 3 3 6 2 2 5" xfId="11782"/>
    <cellStyle name="Normal 3 3 6 2 3" xfId="2938"/>
    <cellStyle name="Normal 3 3 6 2 3 2" xfId="6630"/>
    <cellStyle name="Normal 3 3 6 2 4" xfId="6631"/>
    <cellStyle name="Normal 3 3 6 2 4 2" xfId="12750"/>
    <cellStyle name="Normal 3 3 6 2 5" xfId="8888"/>
    <cellStyle name="Normal 3 3 6 2 5 2" xfId="14680"/>
    <cellStyle name="Normal 3 3 6 2 6" xfId="10818"/>
    <cellStyle name="Normal 3 3 6 3" xfId="1487"/>
    <cellStyle name="Normal 3 3 6 3 2" xfId="3420"/>
    <cellStyle name="Normal 3 3 6 3 2 2" xfId="6632"/>
    <cellStyle name="Normal 3 3 6 3 3" xfId="6633"/>
    <cellStyle name="Normal 3 3 6 3 3 2" xfId="13232"/>
    <cellStyle name="Normal 3 3 6 3 4" xfId="9370"/>
    <cellStyle name="Normal 3 3 6 3 4 2" xfId="15162"/>
    <cellStyle name="Normal 3 3 6 3 5" xfId="11300"/>
    <cellStyle name="Normal 3 3 6 4" xfId="2456"/>
    <cellStyle name="Normal 3 3 6 4 2" xfId="6634"/>
    <cellStyle name="Normal 3 3 6 5" xfId="6635"/>
    <cellStyle name="Normal 3 3 6 5 2" xfId="12268"/>
    <cellStyle name="Normal 3 3 6 6" xfId="8406"/>
    <cellStyle name="Normal 3 3 6 6 2" xfId="14198"/>
    <cellStyle name="Normal 3 3 6 7" xfId="10336"/>
    <cellStyle name="Normal 3 3 7" xfId="595"/>
    <cellStyle name="Normal 3 3 7 2" xfId="1142"/>
    <cellStyle name="Normal 3 3 7 2 2" xfId="2129"/>
    <cellStyle name="Normal 3 3 7 2 2 2" xfId="4062"/>
    <cellStyle name="Normal 3 3 7 2 2 2 2" xfId="6636"/>
    <cellStyle name="Normal 3 3 7 2 2 3" xfId="6637"/>
    <cellStyle name="Normal 3 3 7 2 2 3 2" xfId="13874"/>
    <cellStyle name="Normal 3 3 7 2 2 4" xfId="10012"/>
    <cellStyle name="Normal 3 3 7 2 2 4 2" xfId="15804"/>
    <cellStyle name="Normal 3 3 7 2 2 5" xfId="11942"/>
    <cellStyle name="Normal 3 3 7 2 3" xfId="3099"/>
    <cellStyle name="Normal 3 3 7 2 3 2" xfId="6638"/>
    <cellStyle name="Normal 3 3 7 2 4" xfId="6639"/>
    <cellStyle name="Normal 3 3 7 2 4 2" xfId="12911"/>
    <cellStyle name="Normal 3 3 7 2 5" xfId="9049"/>
    <cellStyle name="Normal 3 3 7 2 5 2" xfId="14841"/>
    <cellStyle name="Normal 3 3 7 2 6" xfId="10979"/>
    <cellStyle name="Normal 3 3 7 3" xfId="1648"/>
    <cellStyle name="Normal 3 3 7 3 2" xfId="3581"/>
    <cellStyle name="Normal 3 3 7 3 2 2" xfId="6640"/>
    <cellStyle name="Normal 3 3 7 3 3" xfId="6641"/>
    <cellStyle name="Normal 3 3 7 3 3 2" xfId="13393"/>
    <cellStyle name="Normal 3 3 7 3 4" xfId="9531"/>
    <cellStyle name="Normal 3 3 7 3 4 2" xfId="15323"/>
    <cellStyle name="Normal 3 3 7 3 5" xfId="11461"/>
    <cellStyle name="Normal 3 3 7 4" xfId="2617"/>
    <cellStyle name="Normal 3 3 7 4 2" xfId="6642"/>
    <cellStyle name="Normal 3 3 7 5" xfId="6643"/>
    <cellStyle name="Normal 3 3 7 5 2" xfId="12429"/>
    <cellStyle name="Normal 3 3 7 6" xfId="8567"/>
    <cellStyle name="Normal 3 3 7 6 2" xfId="14359"/>
    <cellStyle name="Normal 3 3 7 7" xfId="10497"/>
    <cellStyle name="Normal 3 3 8" xfId="807"/>
    <cellStyle name="Normal 3 3 8 2" xfId="1809"/>
    <cellStyle name="Normal 3 3 8 2 2" xfId="3742"/>
    <cellStyle name="Normal 3 3 8 2 2 2" xfId="6644"/>
    <cellStyle name="Normal 3 3 8 2 3" xfId="6645"/>
    <cellStyle name="Normal 3 3 8 2 3 2" xfId="13554"/>
    <cellStyle name="Normal 3 3 8 2 4" xfId="9692"/>
    <cellStyle name="Normal 3 3 8 2 4 2" xfId="15484"/>
    <cellStyle name="Normal 3 3 8 2 5" xfId="11622"/>
    <cellStyle name="Normal 3 3 8 3" xfId="2778"/>
    <cellStyle name="Normal 3 3 8 3 2" xfId="6646"/>
    <cellStyle name="Normal 3 3 8 4" xfId="6647"/>
    <cellStyle name="Normal 3 3 8 4 2" xfId="12590"/>
    <cellStyle name="Normal 3 3 8 5" xfId="8728"/>
    <cellStyle name="Normal 3 3 8 5 2" xfId="14520"/>
    <cellStyle name="Normal 3 3 8 6" xfId="10658"/>
    <cellStyle name="Normal 3 3 9" xfId="1327"/>
    <cellStyle name="Normal 3 3 9 2" xfId="3260"/>
    <cellStyle name="Normal 3 3 9 2 2" xfId="6648"/>
    <cellStyle name="Normal 3 3 9 3" xfId="6649"/>
    <cellStyle name="Normal 3 3 9 3 2" xfId="13072"/>
    <cellStyle name="Normal 3 3 9 4" xfId="9210"/>
    <cellStyle name="Normal 3 3 9 4 2" xfId="15002"/>
    <cellStyle name="Normal 3 3 9 5" xfId="11140"/>
    <cellStyle name="Normal 3 4" xfId="165"/>
    <cellStyle name="Normal 3 5" xfId="133"/>
    <cellStyle name="Normal 3 6" xfId="4217"/>
    <cellStyle name="Normal 3 6 2" xfId="4231"/>
    <cellStyle name="Normal 3 6 2 2" xfId="4292"/>
    <cellStyle name="Normal 3 6 3" xfId="4232"/>
    <cellStyle name="Normal 3 6 3 2" xfId="4233"/>
    <cellStyle name="Normal 3 6 3 2 2" xfId="4293"/>
    <cellStyle name="Normal 3 6 3 3" xfId="4235"/>
    <cellStyle name="Normal 3 6 3 3 2" xfId="4294"/>
    <cellStyle name="Normal 3 6 3 4" xfId="4234"/>
    <cellStyle name="Normal 3 6 3 4 2" xfId="4237"/>
    <cellStyle name="Normal 3 6 3 4 2 2" xfId="4238"/>
    <cellStyle name="Normal 3 6 3 4 2 2 2" xfId="4296"/>
    <cellStyle name="Normal 3 6 3 4 2 3" xfId="4248"/>
    <cellStyle name="Normal 3 6 3 4 2 3 2" xfId="4245"/>
    <cellStyle name="Normal 3 6 3 4 2 3 2 2" xfId="4297"/>
    <cellStyle name="Normal 3 6 3 4 2 3 3" xfId="15963"/>
    <cellStyle name="Normal 3 6 3 4 2 3 3 2" xfId="16066"/>
    <cellStyle name="Normal 3 6 3 4 2 3 3 3" xfId="16108"/>
    <cellStyle name="Normal 3 6 3 4 2 3 3 4" xfId="16273"/>
    <cellStyle name="Normal 3 6 3 4 2 3 4" xfId="16029"/>
    <cellStyle name="Normal 3 6 3 4 2 4" xfId="15961"/>
    <cellStyle name="Normal 3 6 3 4 2 4 2" xfId="16064"/>
    <cellStyle name="Normal 3 6 3 4 2 4 3" xfId="16106"/>
    <cellStyle name="Normal 3 6 3 4 2 4 4" xfId="16271"/>
    <cellStyle name="Normal 3 6 3 4 2 5" xfId="16002"/>
    <cellStyle name="Normal 3 6 3 4 3" xfId="4236"/>
    <cellStyle name="Normal 3 6 3 4 3 2" xfId="4295"/>
    <cellStyle name="Normal 3 6 3 4 4" xfId="4247"/>
    <cellStyle name="Normal 3 6 3 4 4 2" xfId="4246"/>
    <cellStyle name="Normal 3 6 3 4 4 2 2" xfId="4298"/>
    <cellStyle name="Normal 3 6 3 4 4 3" xfId="15962"/>
    <cellStyle name="Normal 3 6 3 4 4 3 2" xfId="16065"/>
    <cellStyle name="Normal 3 6 3 4 4 3 3" xfId="16107"/>
    <cellStyle name="Normal 3 6 3 4 4 3 4" xfId="16272"/>
    <cellStyle name="Normal 3 6 3 4 4 4" xfId="16061"/>
    <cellStyle name="Normal 3 6 3 4 5" xfId="15960"/>
    <cellStyle name="Normal 3 6 3 4 5 2" xfId="16063"/>
    <cellStyle name="Normal 3 6 3 4 5 3" xfId="16105"/>
    <cellStyle name="Normal 3 6 3 4 5 4" xfId="16270"/>
    <cellStyle name="Normal 3 6 3 4 6" xfId="16036"/>
    <cellStyle name="Normal 3 6 4" xfId="15959"/>
    <cellStyle name="Normal 3 6 4 2" xfId="16062"/>
    <cellStyle name="Normal 3 6 4 3" xfId="16104"/>
    <cellStyle name="Normal 3 6 4 4" xfId="16269"/>
    <cellStyle name="Normal 3 6 5" xfId="16058"/>
    <cellStyle name="Normal 3 7" xfId="4253"/>
    <cellStyle name="Normal 3 7 2" xfId="4262"/>
    <cellStyle name="Normal 3 7 2 2" xfId="4300"/>
    <cellStyle name="Normal 30" xfId="4305"/>
    <cellStyle name="Normal 30 2" xfId="15967"/>
    <cellStyle name="Normal 30 2 2" xfId="16103"/>
    <cellStyle name="Normal 30 2 3" xfId="16030"/>
    <cellStyle name="Normal 30 3" xfId="10167"/>
    <cellStyle name="Normal 31" xfId="6650"/>
    <cellStyle name="Normal 31 2" xfId="6651"/>
    <cellStyle name="Normal 31 3" xfId="16053"/>
    <cellStyle name="Normal 32" xfId="4303"/>
    <cellStyle name="Normal 33" xfId="4302"/>
    <cellStyle name="Normal 34" xfId="16444"/>
    <cellStyle name="Normal 35" xfId="6652"/>
    <cellStyle name="Normal 39" xfId="6653"/>
    <cellStyle name="Normal 4" xfId="43"/>
    <cellStyle name="Normal 4 2" xfId="166"/>
    <cellStyle name="Normal 4 2 2" xfId="234"/>
    <cellStyle name="Normal 4 2 2 2" xfId="4228"/>
    <cellStyle name="Normal 4 2 2 2 2" xfId="4289"/>
    <cellStyle name="Normal 4 2 2 3" xfId="4276"/>
    <cellStyle name="Normal 4 2 3" xfId="4223"/>
    <cellStyle name="Normal 4 2 3 2" xfId="4284"/>
    <cellStyle name="Normal 4 2 4" xfId="4271"/>
    <cellStyle name="Normal 4 2 5" xfId="16453"/>
    <cellStyle name="Normal 4 3" xfId="167"/>
    <cellStyle name="Normal 4 3 2" xfId="4224"/>
    <cellStyle name="Normal 4 3 2 2" xfId="4285"/>
    <cellStyle name="Normal 4 3 3" xfId="4272"/>
    <cellStyle name="Normal 4 4" xfId="4218"/>
    <cellStyle name="Normal 4 4 2" xfId="4279"/>
    <cellStyle name="Normal 4 5" xfId="4266"/>
    <cellStyle name="Normal 4 6" xfId="16452"/>
    <cellStyle name="Normal 5" xfId="46"/>
    <cellStyle name="Normal 5 10" xfId="1322"/>
    <cellStyle name="Normal 5 10 2" xfId="3255"/>
    <cellStyle name="Normal 5 10 2 2" xfId="6654"/>
    <cellStyle name="Normal 5 10 3" xfId="6655"/>
    <cellStyle name="Normal 5 10 3 2" xfId="13067"/>
    <cellStyle name="Normal 5 10 4" xfId="9205"/>
    <cellStyle name="Normal 5 10 4 2" xfId="14997"/>
    <cellStyle name="Normal 5 10 5" xfId="11135"/>
    <cellStyle name="Normal 5 11" xfId="2292"/>
    <cellStyle name="Normal 5 11 2" xfId="6656"/>
    <cellStyle name="Normal 5 12" xfId="4241"/>
    <cellStyle name="Normal 5 12 2" xfId="12105"/>
    <cellStyle name="Normal 5 12 3" xfId="8237"/>
    <cellStyle name="Normal 5 13" xfId="6657"/>
    <cellStyle name="Normal 5 13 2" xfId="14035"/>
    <cellStyle name="Normal 5 14" xfId="10173"/>
    <cellStyle name="Normal 5 15" xfId="16454"/>
    <cellStyle name="Normal 5 2" xfId="149"/>
    <cellStyle name="Normal 5 2 10" xfId="2294"/>
    <cellStyle name="Normal 5 2 10 2" xfId="6658"/>
    <cellStyle name="Normal 5 2 11" xfId="6659"/>
    <cellStyle name="Normal 5 2 11 2" xfId="12100"/>
    <cellStyle name="Normal 5 2 12" xfId="8239"/>
    <cellStyle name="Normal 5 2 12 2" xfId="14030"/>
    <cellStyle name="Normal 5 2 13" xfId="10168"/>
    <cellStyle name="Normal 5 2 14" xfId="16012"/>
    <cellStyle name="Normal 5 2 15" xfId="16455"/>
    <cellStyle name="Normal 5 2 2" xfId="225"/>
    <cellStyle name="Normal 5 2 2 10" xfId="6660"/>
    <cellStyle name="Normal 5 2 2 10 2" xfId="12115"/>
    <cellStyle name="Normal 5 2 2 11" xfId="8253"/>
    <cellStyle name="Normal 5 2 2 11 2" xfId="14045"/>
    <cellStyle name="Normal 5 2 2 12" xfId="10183"/>
    <cellStyle name="Normal 5 2 2 2" xfId="255"/>
    <cellStyle name="Normal 5 2 2 2 10" xfId="8273"/>
    <cellStyle name="Normal 5 2 2 2 10 2" xfId="14065"/>
    <cellStyle name="Normal 5 2 2 2 11" xfId="10203"/>
    <cellStyle name="Normal 5 2 2 2 2" xfId="340"/>
    <cellStyle name="Normal 5 2 2 2 2 10" xfId="10243"/>
    <cellStyle name="Normal 5 2 2 2 2 2" xfId="420"/>
    <cellStyle name="Normal 5 2 2 2 2 2 2" xfId="580"/>
    <cellStyle name="Normal 5 2 2 2 2 2 2 2" xfId="1128"/>
    <cellStyle name="Normal 5 2 2 2 2 2 2 2 2" xfId="2116"/>
    <cellStyle name="Normal 5 2 2 2 2 2 2 2 2 2" xfId="4049"/>
    <cellStyle name="Normal 5 2 2 2 2 2 2 2 2 2 2" xfId="6661"/>
    <cellStyle name="Normal 5 2 2 2 2 2 2 2 2 3" xfId="6662"/>
    <cellStyle name="Normal 5 2 2 2 2 2 2 2 2 3 2" xfId="13861"/>
    <cellStyle name="Normal 5 2 2 2 2 2 2 2 2 4" xfId="9999"/>
    <cellStyle name="Normal 5 2 2 2 2 2 2 2 2 4 2" xfId="15791"/>
    <cellStyle name="Normal 5 2 2 2 2 2 2 2 2 5" xfId="11929"/>
    <cellStyle name="Normal 5 2 2 2 2 2 2 2 3" xfId="3085"/>
    <cellStyle name="Normal 5 2 2 2 2 2 2 2 3 2" xfId="6663"/>
    <cellStyle name="Normal 5 2 2 2 2 2 2 2 4" xfId="6664"/>
    <cellStyle name="Normal 5 2 2 2 2 2 2 2 4 2" xfId="12897"/>
    <cellStyle name="Normal 5 2 2 2 2 2 2 2 5" xfId="9035"/>
    <cellStyle name="Normal 5 2 2 2 2 2 2 2 5 2" xfId="14827"/>
    <cellStyle name="Normal 5 2 2 2 2 2 2 2 6" xfId="10965"/>
    <cellStyle name="Normal 5 2 2 2 2 2 2 3" xfId="1634"/>
    <cellStyle name="Normal 5 2 2 2 2 2 2 3 2" xfId="3567"/>
    <cellStyle name="Normal 5 2 2 2 2 2 2 3 2 2" xfId="6665"/>
    <cellStyle name="Normal 5 2 2 2 2 2 2 3 3" xfId="6666"/>
    <cellStyle name="Normal 5 2 2 2 2 2 2 3 3 2" xfId="13379"/>
    <cellStyle name="Normal 5 2 2 2 2 2 2 3 4" xfId="9517"/>
    <cellStyle name="Normal 5 2 2 2 2 2 2 3 4 2" xfId="15309"/>
    <cellStyle name="Normal 5 2 2 2 2 2 2 3 5" xfId="11447"/>
    <cellStyle name="Normal 5 2 2 2 2 2 2 4" xfId="2603"/>
    <cellStyle name="Normal 5 2 2 2 2 2 2 4 2" xfId="6667"/>
    <cellStyle name="Normal 5 2 2 2 2 2 2 5" xfId="6668"/>
    <cellStyle name="Normal 5 2 2 2 2 2 2 5 2" xfId="12415"/>
    <cellStyle name="Normal 5 2 2 2 2 2 2 6" xfId="8553"/>
    <cellStyle name="Normal 5 2 2 2 2 2 2 6 2" xfId="14345"/>
    <cellStyle name="Normal 5 2 2 2 2 2 2 7" xfId="10483"/>
    <cellStyle name="Normal 5 2 2 2 2 2 3" xfId="742"/>
    <cellStyle name="Normal 5 2 2 2 2 2 3 2" xfId="1289"/>
    <cellStyle name="Normal 5 2 2 2 2 2 3 2 2" xfId="2276"/>
    <cellStyle name="Normal 5 2 2 2 2 2 3 2 2 2" xfId="4209"/>
    <cellStyle name="Normal 5 2 2 2 2 2 3 2 2 2 2" xfId="6669"/>
    <cellStyle name="Normal 5 2 2 2 2 2 3 2 2 3" xfId="6670"/>
    <cellStyle name="Normal 5 2 2 2 2 2 3 2 2 3 2" xfId="14021"/>
    <cellStyle name="Normal 5 2 2 2 2 2 3 2 2 4" xfId="10159"/>
    <cellStyle name="Normal 5 2 2 2 2 2 3 2 2 4 2" xfId="15951"/>
    <cellStyle name="Normal 5 2 2 2 2 2 3 2 2 5" xfId="12089"/>
    <cellStyle name="Normal 5 2 2 2 2 2 3 2 3" xfId="3246"/>
    <cellStyle name="Normal 5 2 2 2 2 2 3 2 3 2" xfId="6671"/>
    <cellStyle name="Normal 5 2 2 2 2 2 3 2 4" xfId="6672"/>
    <cellStyle name="Normal 5 2 2 2 2 2 3 2 4 2" xfId="13058"/>
    <cellStyle name="Normal 5 2 2 2 2 2 3 2 5" xfId="9196"/>
    <cellStyle name="Normal 5 2 2 2 2 2 3 2 5 2" xfId="14988"/>
    <cellStyle name="Normal 5 2 2 2 2 2 3 2 6" xfId="11126"/>
    <cellStyle name="Normal 5 2 2 2 2 2 3 3" xfId="1795"/>
    <cellStyle name="Normal 5 2 2 2 2 2 3 3 2" xfId="3728"/>
    <cellStyle name="Normal 5 2 2 2 2 2 3 3 2 2" xfId="6673"/>
    <cellStyle name="Normal 5 2 2 2 2 2 3 3 3" xfId="6674"/>
    <cellStyle name="Normal 5 2 2 2 2 2 3 3 3 2" xfId="13540"/>
    <cellStyle name="Normal 5 2 2 2 2 2 3 3 4" xfId="9678"/>
    <cellStyle name="Normal 5 2 2 2 2 2 3 3 4 2" xfId="15470"/>
    <cellStyle name="Normal 5 2 2 2 2 2 3 3 5" xfId="11608"/>
    <cellStyle name="Normal 5 2 2 2 2 2 3 4" xfId="2764"/>
    <cellStyle name="Normal 5 2 2 2 2 2 3 4 2" xfId="6675"/>
    <cellStyle name="Normal 5 2 2 2 2 2 3 5" xfId="6676"/>
    <cellStyle name="Normal 5 2 2 2 2 2 3 5 2" xfId="12576"/>
    <cellStyle name="Normal 5 2 2 2 2 2 3 6" xfId="8714"/>
    <cellStyle name="Normal 5 2 2 2 2 2 3 6 2" xfId="14506"/>
    <cellStyle name="Normal 5 2 2 2 2 2 3 7" xfId="10644"/>
    <cellStyle name="Normal 5 2 2 2 2 2 4" xfId="968"/>
    <cellStyle name="Normal 5 2 2 2 2 2 4 2" xfId="1956"/>
    <cellStyle name="Normal 5 2 2 2 2 2 4 2 2" xfId="3889"/>
    <cellStyle name="Normal 5 2 2 2 2 2 4 2 2 2" xfId="6677"/>
    <cellStyle name="Normal 5 2 2 2 2 2 4 2 3" xfId="6678"/>
    <cellStyle name="Normal 5 2 2 2 2 2 4 2 3 2" xfId="13701"/>
    <cellStyle name="Normal 5 2 2 2 2 2 4 2 4" xfId="9839"/>
    <cellStyle name="Normal 5 2 2 2 2 2 4 2 4 2" xfId="15631"/>
    <cellStyle name="Normal 5 2 2 2 2 2 4 2 5" xfId="11769"/>
    <cellStyle name="Normal 5 2 2 2 2 2 4 3" xfId="2925"/>
    <cellStyle name="Normal 5 2 2 2 2 2 4 3 2" xfId="6679"/>
    <cellStyle name="Normal 5 2 2 2 2 2 4 4" xfId="6680"/>
    <cellStyle name="Normal 5 2 2 2 2 2 4 4 2" xfId="12737"/>
    <cellStyle name="Normal 5 2 2 2 2 2 4 5" xfId="8875"/>
    <cellStyle name="Normal 5 2 2 2 2 2 4 5 2" xfId="14667"/>
    <cellStyle name="Normal 5 2 2 2 2 2 4 6" xfId="10805"/>
    <cellStyle name="Normal 5 2 2 2 2 2 5" xfId="1474"/>
    <cellStyle name="Normal 5 2 2 2 2 2 5 2" xfId="3407"/>
    <cellStyle name="Normal 5 2 2 2 2 2 5 2 2" xfId="6681"/>
    <cellStyle name="Normal 5 2 2 2 2 2 5 3" xfId="6682"/>
    <cellStyle name="Normal 5 2 2 2 2 2 5 3 2" xfId="13219"/>
    <cellStyle name="Normal 5 2 2 2 2 2 5 4" xfId="9357"/>
    <cellStyle name="Normal 5 2 2 2 2 2 5 4 2" xfId="15149"/>
    <cellStyle name="Normal 5 2 2 2 2 2 5 5" xfId="11287"/>
    <cellStyle name="Normal 5 2 2 2 2 2 6" xfId="2443"/>
    <cellStyle name="Normal 5 2 2 2 2 2 6 2" xfId="6683"/>
    <cellStyle name="Normal 5 2 2 2 2 2 7" xfId="6684"/>
    <cellStyle name="Normal 5 2 2 2 2 2 7 2" xfId="12255"/>
    <cellStyle name="Normal 5 2 2 2 2 2 8" xfId="8393"/>
    <cellStyle name="Normal 5 2 2 2 2 2 8 2" xfId="14185"/>
    <cellStyle name="Normal 5 2 2 2 2 2 9" xfId="10323"/>
    <cellStyle name="Normal 5 2 2 2 2 3" xfId="500"/>
    <cellStyle name="Normal 5 2 2 2 2 3 2" xfId="1048"/>
    <cellStyle name="Normal 5 2 2 2 2 3 2 2" xfId="2036"/>
    <cellStyle name="Normal 5 2 2 2 2 3 2 2 2" xfId="3969"/>
    <cellStyle name="Normal 5 2 2 2 2 3 2 2 2 2" xfId="6685"/>
    <cellStyle name="Normal 5 2 2 2 2 3 2 2 3" xfId="6686"/>
    <cellStyle name="Normal 5 2 2 2 2 3 2 2 3 2" xfId="13781"/>
    <cellStyle name="Normal 5 2 2 2 2 3 2 2 4" xfId="9919"/>
    <cellStyle name="Normal 5 2 2 2 2 3 2 2 4 2" xfId="15711"/>
    <cellStyle name="Normal 5 2 2 2 2 3 2 2 5" xfId="11849"/>
    <cellStyle name="Normal 5 2 2 2 2 3 2 3" xfId="3005"/>
    <cellStyle name="Normal 5 2 2 2 2 3 2 3 2" xfId="6687"/>
    <cellStyle name="Normal 5 2 2 2 2 3 2 4" xfId="6688"/>
    <cellStyle name="Normal 5 2 2 2 2 3 2 4 2" xfId="12817"/>
    <cellStyle name="Normal 5 2 2 2 2 3 2 5" xfId="8955"/>
    <cellStyle name="Normal 5 2 2 2 2 3 2 5 2" xfId="14747"/>
    <cellStyle name="Normal 5 2 2 2 2 3 2 6" xfId="10885"/>
    <cellStyle name="Normal 5 2 2 2 2 3 3" xfId="1554"/>
    <cellStyle name="Normal 5 2 2 2 2 3 3 2" xfId="3487"/>
    <cellStyle name="Normal 5 2 2 2 2 3 3 2 2" xfId="6689"/>
    <cellStyle name="Normal 5 2 2 2 2 3 3 3" xfId="6690"/>
    <cellStyle name="Normal 5 2 2 2 2 3 3 3 2" xfId="13299"/>
    <cellStyle name="Normal 5 2 2 2 2 3 3 4" xfId="9437"/>
    <cellStyle name="Normal 5 2 2 2 2 3 3 4 2" xfId="15229"/>
    <cellStyle name="Normal 5 2 2 2 2 3 3 5" xfId="11367"/>
    <cellStyle name="Normal 5 2 2 2 2 3 4" xfId="2523"/>
    <cellStyle name="Normal 5 2 2 2 2 3 4 2" xfId="6691"/>
    <cellStyle name="Normal 5 2 2 2 2 3 5" xfId="6692"/>
    <cellStyle name="Normal 5 2 2 2 2 3 5 2" xfId="12335"/>
    <cellStyle name="Normal 5 2 2 2 2 3 6" xfId="8473"/>
    <cellStyle name="Normal 5 2 2 2 2 3 6 2" xfId="14265"/>
    <cellStyle name="Normal 5 2 2 2 2 3 7" xfId="10403"/>
    <cellStyle name="Normal 5 2 2 2 2 4" xfId="662"/>
    <cellStyle name="Normal 5 2 2 2 2 4 2" xfId="1209"/>
    <cellStyle name="Normal 5 2 2 2 2 4 2 2" xfId="2196"/>
    <cellStyle name="Normal 5 2 2 2 2 4 2 2 2" xfId="4129"/>
    <cellStyle name="Normal 5 2 2 2 2 4 2 2 2 2" xfId="6693"/>
    <cellStyle name="Normal 5 2 2 2 2 4 2 2 3" xfId="6694"/>
    <cellStyle name="Normal 5 2 2 2 2 4 2 2 3 2" xfId="13941"/>
    <cellStyle name="Normal 5 2 2 2 2 4 2 2 4" xfId="10079"/>
    <cellStyle name="Normal 5 2 2 2 2 4 2 2 4 2" xfId="15871"/>
    <cellStyle name="Normal 5 2 2 2 2 4 2 2 5" xfId="12009"/>
    <cellStyle name="Normal 5 2 2 2 2 4 2 3" xfId="3166"/>
    <cellStyle name="Normal 5 2 2 2 2 4 2 3 2" xfId="6695"/>
    <cellStyle name="Normal 5 2 2 2 2 4 2 4" xfId="6696"/>
    <cellStyle name="Normal 5 2 2 2 2 4 2 4 2" xfId="12978"/>
    <cellStyle name="Normal 5 2 2 2 2 4 2 5" xfId="9116"/>
    <cellStyle name="Normal 5 2 2 2 2 4 2 5 2" xfId="14908"/>
    <cellStyle name="Normal 5 2 2 2 2 4 2 6" xfId="11046"/>
    <cellStyle name="Normal 5 2 2 2 2 4 3" xfId="1715"/>
    <cellStyle name="Normal 5 2 2 2 2 4 3 2" xfId="3648"/>
    <cellStyle name="Normal 5 2 2 2 2 4 3 2 2" xfId="6697"/>
    <cellStyle name="Normal 5 2 2 2 2 4 3 3" xfId="6698"/>
    <cellStyle name="Normal 5 2 2 2 2 4 3 3 2" xfId="13460"/>
    <cellStyle name="Normal 5 2 2 2 2 4 3 4" xfId="9598"/>
    <cellStyle name="Normal 5 2 2 2 2 4 3 4 2" xfId="15390"/>
    <cellStyle name="Normal 5 2 2 2 2 4 3 5" xfId="11528"/>
    <cellStyle name="Normal 5 2 2 2 2 4 4" xfId="2684"/>
    <cellStyle name="Normal 5 2 2 2 2 4 4 2" xfId="6699"/>
    <cellStyle name="Normal 5 2 2 2 2 4 5" xfId="6700"/>
    <cellStyle name="Normal 5 2 2 2 2 4 5 2" xfId="12496"/>
    <cellStyle name="Normal 5 2 2 2 2 4 6" xfId="8634"/>
    <cellStyle name="Normal 5 2 2 2 2 4 6 2" xfId="14426"/>
    <cellStyle name="Normal 5 2 2 2 2 4 7" xfId="10564"/>
    <cellStyle name="Normal 5 2 2 2 2 5" xfId="888"/>
    <cellStyle name="Normal 5 2 2 2 2 5 2" xfId="1876"/>
    <cellStyle name="Normal 5 2 2 2 2 5 2 2" xfId="3809"/>
    <cellStyle name="Normal 5 2 2 2 2 5 2 2 2" xfId="6701"/>
    <cellStyle name="Normal 5 2 2 2 2 5 2 3" xfId="6702"/>
    <cellStyle name="Normal 5 2 2 2 2 5 2 3 2" xfId="13621"/>
    <cellStyle name="Normal 5 2 2 2 2 5 2 4" xfId="9759"/>
    <cellStyle name="Normal 5 2 2 2 2 5 2 4 2" xfId="15551"/>
    <cellStyle name="Normal 5 2 2 2 2 5 2 5" xfId="11689"/>
    <cellStyle name="Normal 5 2 2 2 2 5 3" xfId="2845"/>
    <cellStyle name="Normal 5 2 2 2 2 5 3 2" xfId="6703"/>
    <cellStyle name="Normal 5 2 2 2 2 5 4" xfId="6704"/>
    <cellStyle name="Normal 5 2 2 2 2 5 4 2" xfId="12657"/>
    <cellStyle name="Normal 5 2 2 2 2 5 5" xfId="8795"/>
    <cellStyle name="Normal 5 2 2 2 2 5 5 2" xfId="14587"/>
    <cellStyle name="Normal 5 2 2 2 2 5 6" xfId="10725"/>
    <cellStyle name="Normal 5 2 2 2 2 6" xfId="1394"/>
    <cellStyle name="Normal 5 2 2 2 2 6 2" xfId="3327"/>
    <cellStyle name="Normal 5 2 2 2 2 6 2 2" xfId="6705"/>
    <cellStyle name="Normal 5 2 2 2 2 6 3" xfId="6706"/>
    <cellStyle name="Normal 5 2 2 2 2 6 3 2" xfId="13139"/>
    <cellStyle name="Normal 5 2 2 2 2 6 4" xfId="9277"/>
    <cellStyle name="Normal 5 2 2 2 2 6 4 2" xfId="15069"/>
    <cellStyle name="Normal 5 2 2 2 2 6 5" xfId="11207"/>
    <cellStyle name="Normal 5 2 2 2 2 7" xfId="2363"/>
    <cellStyle name="Normal 5 2 2 2 2 7 2" xfId="6707"/>
    <cellStyle name="Normal 5 2 2 2 2 8" xfId="6708"/>
    <cellStyle name="Normal 5 2 2 2 2 8 2" xfId="12175"/>
    <cellStyle name="Normal 5 2 2 2 2 9" xfId="8313"/>
    <cellStyle name="Normal 5 2 2 2 2 9 2" xfId="14105"/>
    <cellStyle name="Normal 5 2 2 2 3" xfId="380"/>
    <cellStyle name="Normal 5 2 2 2 3 2" xfId="540"/>
    <cellStyle name="Normal 5 2 2 2 3 2 2" xfId="1088"/>
    <cellStyle name="Normal 5 2 2 2 3 2 2 2" xfId="2076"/>
    <cellStyle name="Normal 5 2 2 2 3 2 2 2 2" xfId="4009"/>
    <cellStyle name="Normal 5 2 2 2 3 2 2 2 2 2" xfId="6709"/>
    <cellStyle name="Normal 5 2 2 2 3 2 2 2 3" xfId="6710"/>
    <cellStyle name="Normal 5 2 2 2 3 2 2 2 3 2" xfId="13821"/>
    <cellStyle name="Normal 5 2 2 2 3 2 2 2 4" xfId="9959"/>
    <cellStyle name="Normal 5 2 2 2 3 2 2 2 4 2" xfId="15751"/>
    <cellStyle name="Normal 5 2 2 2 3 2 2 2 5" xfId="11889"/>
    <cellStyle name="Normal 5 2 2 2 3 2 2 3" xfId="3045"/>
    <cellStyle name="Normal 5 2 2 2 3 2 2 3 2" xfId="6711"/>
    <cellStyle name="Normal 5 2 2 2 3 2 2 4" xfId="6712"/>
    <cellStyle name="Normal 5 2 2 2 3 2 2 4 2" xfId="12857"/>
    <cellStyle name="Normal 5 2 2 2 3 2 2 5" xfId="8995"/>
    <cellStyle name="Normal 5 2 2 2 3 2 2 5 2" xfId="14787"/>
    <cellStyle name="Normal 5 2 2 2 3 2 2 6" xfId="10925"/>
    <cellStyle name="Normal 5 2 2 2 3 2 3" xfId="1594"/>
    <cellStyle name="Normal 5 2 2 2 3 2 3 2" xfId="3527"/>
    <cellStyle name="Normal 5 2 2 2 3 2 3 2 2" xfId="6713"/>
    <cellStyle name="Normal 5 2 2 2 3 2 3 3" xfId="6714"/>
    <cellStyle name="Normal 5 2 2 2 3 2 3 3 2" xfId="13339"/>
    <cellStyle name="Normal 5 2 2 2 3 2 3 4" xfId="9477"/>
    <cellStyle name="Normal 5 2 2 2 3 2 3 4 2" xfId="15269"/>
    <cellStyle name="Normal 5 2 2 2 3 2 3 5" xfId="11407"/>
    <cellStyle name="Normal 5 2 2 2 3 2 4" xfId="2563"/>
    <cellStyle name="Normal 5 2 2 2 3 2 4 2" xfId="6715"/>
    <cellStyle name="Normal 5 2 2 2 3 2 5" xfId="6716"/>
    <cellStyle name="Normal 5 2 2 2 3 2 5 2" xfId="12375"/>
    <cellStyle name="Normal 5 2 2 2 3 2 6" xfId="8513"/>
    <cellStyle name="Normal 5 2 2 2 3 2 6 2" xfId="14305"/>
    <cellStyle name="Normal 5 2 2 2 3 2 7" xfId="10443"/>
    <cellStyle name="Normal 5 2 2 2 3 3" xfId="702"/>
    <cellStyle name="Normal 5 2 2 2 3 3 2" xfId="1249"/>
    <cellStyle name="Normal 5 2 2 2 3 3 2 2" xfId="2236"/>
    <cellStyle name="Normal 5 2 2 2 3 3 2 2 2" xfId="4169"/>
    <cellStyle name="Normal 5 2 2 2 3 3 2 2 2 2" xfId="6717"/>
    <cellStyle name="Normal 5 2 2 2 3 3 2 2 3" xfId="6718"/>
    <cellStyle name="Normal 5 2 2 2 3 3 2 2 3 2" xfId="13981"/>
    <cellStyle name="Normal 5 2 2 2 3 3 2 2 4" xfId="10119"/>
    <cellStyle name="Normal 5 2 2 2 3 3 2 2 4 2" xfId="15911"/>
    <cellStyle name="Normal 5 2 2 2 3 3 2 2 5" xfId="12049"/>
    <cellStyle name="Normal 5 2 2 2 3 3 2 3" xfId="3206"/>
    <cellStyle name="Normal 5 2 2 2 3 3 2 3 2" xfId="6719"/>
    <cellStyle name="Normal 5 2 2 2 3 3 2 4" xfId="6720"/>
    <cellStyle name="Normal 5 2 2 2 3 3 2 4 2" xfId="13018"/>
    <cellStyle name="Normal 5 2 2 2 3 3 2 5" xfId="9156"/>
    <cellStyle name="Normal 5 2 2 2 3 3 2 5 2" xfId="14948"/>
    <cellStyle name="Normal 5 2 2 2 3 3 2 6" xfId="11086"/>
    <cellStyle name="Normal 5 2 2 2 3 3 3" xfId="1755"/>
    <cellStyle name="Normal 5 2 2 2 3 3 3 2" xfId="3688"/>
    <cellStyle name="Normal 5 2 2 2 3 3 3 2 2" xfId="6721"/>
    <cellStyle name="Normal 5 2 2 2 3 3 3 3" xfId="6722"/>
    <cellStyle name="Normal 5 2 2 2 3 3 3 3 2" xfId="13500"/>
    <cellStyle name="Normal 5 2 2 2 3 3 3 4" xfId="9638"/>
    <cellStyle name="Normal 5 2 2 2 3 3 3 4 2" xfId="15430"/>
    <cellStyle name="Normal 5 2 2 2 3 3 3 5" xfId="11568"/>
    <cellStyle name="Normal 5 2 2 2 3 3 4" xfId="2724"/>
    <cellStyle name="Normal 5 2 2 2 3 3 4 2" xfId="6723"/>
    <cellStyle name="Normal 5 2 2 2 3 3 5" xfId="6724"/>
    <cellStyle name="Normal 5 2 2 2 3 3 5 2" xfId="12536"/>
    <cellStyle name="Normal 5 2 2 2 3 3 6" xfId="8674"/>
    <cellStyle name="Normal 5 2 2 2 3 3 6 2" xfId="14466"/>
    <cellStyle name="Normal 5 2 2 2 3 3 7" xfId="10604"/>
    <cellStyle name="Normal 5 2 2 2 3 4" xfId="928"/>
    <cellStyle name="Normal 5 2 2 2 3 4 2" xfId="1916"/>
    <cellStyle name="Normal 5 2 2 2 3 4 2 2" xfId="3849"/>
    <cellStyle name="Normal 5 2 2 2 3 4 2 2 2" xfId="6725"/>
    <cellStyle name="Normal 5 2 2 2 3 4 2 3" xfId="6726"/>
    <cellStyle name="Normal 5 2 2 2 3 4 2 3 2" xfId="13661"/>
    <cellStyle name="Normal 5 2 2 2 3 4 2 4" xfId="9799"/>
    <cellStyle name="Normal 5 2 2 2 3 4 2 4 2" xfId="15591"/>
    <cellStyle name="Normal 5 2 2 2 3 4 2 5" xfId="11729"/>
    <cellStyle name="Normal 5 2 2 2 3 4 3" xfId="2885"/>
    <cellStyle name="Normal 5 2 2 2 3 4 3 2" xfId="6727"/>
    <cellStyle name="Normal 5 2 2 2 3 4 4" xfId="6728"/>
    <cellStyle name="Normal 5 2 2 2 3 4 4 2" xfId="12697"/>
    <cellStyle name="Normal 5 2 2 2 3 4 5" xfId="8835"/>
    <cellStyle name="Normal 5 2 2 2 3 4 5 2" xfId="14627"/>
    <cellStyle name="Normal 5 2 2 2 3 4 6" xfId="10765"/>
    <cellStyle name="Normal 5 2 2 2 3 5" xfId="1434"/>
    <cellStyle name="Normal 5 2 2 2 3 5 2" xfId="3367"/>
    <cellStyle name="Normal 5 2 2 2 3 5 2 2" xfId="6729"/>
    <cellStyle name="Normal 5 2 2 2 3 5 3" xfId="6730"/>
    <cellStyle name="Normal 5 2 2 2 3 5 3 2" xfId="13179"/>
    <cellStyle name="Normal 5 2 2 2 3 5 4" xfId="9317"/>
    <cellStyle name="Normal 5 2 2 2 3 5 4 2" xfId="15109"/>
    <cellStyle name="Normal 5 2 2 2 3 5 5" xfId="11247"/>
    <cellStyle name="Normal 5 2 2 2 3 6" xfId="2403"/>
    <cellStyle name="Normal 5 2 2 2 3 6 2" xfId="6731"/>
    <cellStyle name="Normal 5 2 2 2 3 7" xfId="6732"/>
    <cellStyle name="Normal 5 2 2 2 3 7 2" xfId="12215"/>
    <cellStyle name="Normal 5 2 2 2 3 8" xfId="8353"/>
    <cellStyle name="Normal 5 2 2 2 3 8 2" xfId="14145"/>
    <cellStyle name="Normal 5 2 2 2 3 9" xfId="10283"/>
    <cellStyle name="Normal 5 2 2 2 4" xfId="460"/>
    <cellStyle name="Normal 5 2 2 2 4 2" xfId="1008"/>
    <cellStyle name="Normal 5 2 2 2 4 2 2" xfId="1996"/>
    <cellStyle name="Normal 5 2 2 2 4 2 2 2" xfId="3929"/>
    <cellStyle name="Normal 5 2 2 2 4 2 2 2 2" xfId="6733"/>
    <cellStyle name="Normal 5 2 2 2 4 2 2 3" xfId="6734"/>
    <cellStyle name="Normal 5 2 2 2 4 2 2 3 2" xfId="13741"/>
    <cellStyle name="Normal 5 2 2 2 4 2 2 4" xfId="9879"/>
    <cellStyle name="Normal 5 2 2 2 4 2 2 4 2" xfId="15671"/>
    <cellStyle name="Normal 5 2 2 2 4 2 2 5" xfId="11809"/>
    <cellStyle name="Normal 5 2 2 2 4 2 3" xfId="2965"/>
    <cellStyle name="Normal 5 2 2 2 4 2 3 2" xfId="6735"/>
    <cellStyle name="Normal 5 2 2 2 4 2 4" xfId="6736"/>
    <cellStyle name="Normal 5 2 2 2 4 2 4 2" xfId="12777"/>
    <cellStyle name="Normal 5 2 2 2 4 2 5" xfId="8915"/>
    <cellStyle name="Normal 5 2 2 2 4 2 5 2" xfId="14707"/>
    <cellStyle name="Normal 5 2 2 2 4 2 6" xfId="10845"/>
    <cellStyle name="Normal 5 2 2 2 4 3" xfId="1514"/>
    <cellStyle name="Normal 5 2 2 2 4 3 2" xfId="3447"/>
    <cellStyle name="Normal 5 2 2 2 4 3 2 2" xfId="6737"/>
    <cellStyle name="Normal 5 2 2 2 4 3 3" xfId="6738"/>
    <cellStyle name="Normal 5 2 2 2 4 3 3 2" xfId="13259"/>
    <cellStyle name="Normal 5 2 2 2 4 3 4" xfId="9397"/>
    <cellStyle name="Normal 5 2 2 2 4 3 4 2" xfId="15189"/>
    <cellStyle name="Normal 5 2 2 2 4 3 5" xfId="11327"/>
    <cellStyle name="Normal 5 2 2 2 4 4" xfId="2483"/>
    <cellStyle name="Normal 5 2 2 2 4 4 2" xfId="6739"/>
    <cellStyle name="Normal 5 2 2 2 4 5" xfId="6740"/>
    <cellStyle name="Normal 5 2 2 2 4 5 2" xfId="12295"/>
    <cellStyle name="Normal 5 2 2 2 4 6" xfId="8433"/>
    <cellStyle name="Normal 5 2 2 2 4 6 2" xfId="14225"/>
    <cellStyle name="Normal 5 2 2 2 4 7" xfId="10363"/>
    <cellStyle name="Normal 5 2 2 2 5" xfId="622"/>
    <cellStyle name="Normal 5 2 2 2 5 2" xfId="1169"/>
    <cellStyle name="Normal 5 2 2 2 5 2 2" xfId="2156"/>
    <cellStyle name="Normal 5 2 2 2 5 2 2 2" xfId="4089"/>
    <cellStyle name="Normal 5 2 2 2 5 2 2 2 2" xfId="6741"/>
    <cellStyle name="Normal 5 2 2 2 5 2 2 3" xfId="6742"/>
    <cellStyle name="Normal 5 2 2 2 5 2 2 3 2" xfId="13901"/>
    <cellStyle name="Normal 5 2 2 2 5 2 2 4" xfId="10039"/>
    <cellStyle name="Normal 5 2 2 2 5 2 2 4 2" xfId="15831"/>
    <cellStyle name="Normal 5 2 2 2 5 2 2 5" xfId="11969"/>
    <cellStyle name="Normal 5 2 2 2 5 2 3" xfId="3126"/>
    <cellStyle name="Normal 5 2 2 2 5 2 3 2" xfId="6743"/>
    <cellStyle name="Normal 5 2 2 2 5 2 4" xfId="6744"/>
    <cellStyle name="Normal 5 2 2 2 5 2 4 2" xfId="12938"/>
    <cellStyle name="Normal 5 2 2 2 5 2 5" xfId="9076"/>
    <cellStyle name="Normal 5 2 2 2 5 2 5 2" xfId="14868"/>
    <cellStyle name="Normal 5 2 2 2 5 2 6" xfId="11006"/>
    <cellStyle name="Normal 5 2 2 2 5 3" xfId="1675"/>
    <cellStyle name="Normal 5 2 2 2 5 3 2" xfId="3608"/>
    <cellStyle name="Normal 5 2 2 2 5 3 2 2" xfId="6745"/>
    <cellStyle name="Normal 5 2 2 2 5 3 3" xfId="6746"/>
    <cellStyle name="Normal 5 2 2 2 5 3 3 2" xfId="13420"/>
    <cellStyle name="Normal 5 2 2 2 5 3 4" xfId="9558"/>
    <cellStyle name="Normal 5 2 2 2 5 3 4 2" xfId="15350"/>
    <cellStyle name="Normal 5 2 2 2 5 3 5" xfId="11488"/>
    <cellStyle name="Normal 5 2 2 2 5 4" xfId="2644"/>
    <cellStyle name="Normal 5 2 2 2 5 4 2" xfId="6747"/>
    <cellStyle name="Normal 5 2 2 2 5 5" xfId="6748"/>
    <cellStyle name="Normal 5 2 2 2 5 5 2" xfId="12456"/>
    <cellStyle name="Normal 5 2 2 2 5 6" xfId="8594"/>
    <cellStyle name="Normal 5 2 2 2 5 6 2" xfId="14386"/>
    <cellStyle name="Normal 5 2 2 2 5 7" xfId="10524"/>
    <cellStyle name="Normal 5 2 2 2 6" xfId="840"/>
    <cellStyle name="Normal 5 2 2 2 6 2" xfId="1836"/>
    <cellStyle name="Normal 5 2 2 2 6 2 2" xfId="3769"/>
    <cellStyle name="Normal 5 2 2 2 6 2 2 2" xfId="6749"/>
    <cellStyle name="Normal 5 2 2 2 6 2 3" xfId="6750"/>
    <cellStyle name="Normal 5 2 2 2 6 2 3 2" xfId="13581"/>
    <cellStyle name="Normal 5 2 2 2 6 2 4" xfId="9719"/>
    <cellStyle name="Normal 5 2 2 2 6 2 4 2" xfId="15511"/>
    <cellStyle name="Normal 5 2 2 2 6 2 5" xfId="11649"/>
    <cellStyle name="Normal 5 2 2 2 6 3" xfId="2805"/>
    <cellStyle name="Normal 5 2 2 2 6 3 2" xfId="6751"/>
    <cellStyle name="Normal 5 2 2 2 6 4" xfId="6752"/>
    <cellStyle name="Normal 5 2 2 2 6 4 2" xfId="12617"/>
    <cellStyle name="Normal 5 2 2 2 6 5" xfId="8755"/>
    <cellStyle name="Normal 5 2 2 2 6 5 2" xfId="14547"/>
    <cellStyle name="Normal 5 2 2 2 6 6" xfId="10685"/>
    <cellStyle name="Normal 5 2 2 2 7" xfId="1354"/>
    <cellStyle name="Normal 5 2 2 2 7 2" xfId="3287"/>
    <cellStyle name="Normal 5 2 2 2 7 2 2" xfId="6753"/>
    <cellStyle name="Normal 5 2 2 2 7 3" xfId="6754"/>
    <cellStyle name="Normal 5 2 2 2 7 3 2" xfId="13099"/>
    <cellStyle name="Normal 5 2 2 2 7 4" xfId="9237"/>
    <cellStyle name="Normal 5 2 2 2 7 4 2" xfId="15029"/>
    <cellStyle name="Normal 5 2 2 2 7 5" xfId="11167"/>
    <cellStyle name="Normal 5 2 2 2 8" xfId="2323"/>
    <cellStyle name="Normal 5 2 2 2 8 2" xfId="6755"/>
    <cellStyle name="Normal 5 2 2 2 9" xfId="6756"/>
    <cellStyle name="Normal 5 2 2 2 9 2" xfId="12135"/>
    <cellStyle name="Normal 5 2 2 3" xfId="320"/>
    <cellStyle name="Normal 5 2 2 3 10" xfId="10223"/>
    <cellStyle name="Normal 5 2 2 3 2" xfId="400"/>
    <cellStyle name="Normal 5 2 2 3 2 2" xfId="560"/>
    <cellStyle name="Normal 5 2 2 3 2 2 2" xfId="1108"/>
    <cellStyle name="Normal 5 2 2 3 2 2 2 2" xfId="2096"/>
    <cellStyle name="Normal 5 2 2 3 2 2 2 2 2" xfId="4029"/>
    <cellStyle name="Normal 5 2 2 3 2 2 2 2 2 2" xfId="6757"/>
    <cellStyle name="Normal 5 2 2 3 2 2 2 2 3" xfId="6758"/>
    <cellStyle name="Normal 5 2 2 3 2 2 2 2 3 2" xfId="13841"/>
    <cellStyle name="Normal 5 2 2 3 2 2 2 2 4" xfId="9979"/>
    <cellStyle name="Normal 5 2 2 3 2 2 2 2 4 2" xfId="15771"/>
    <cellStyle name="Normal 5 2 2 3 2 2 2 2 5" xfId="11909"/>
    <cellStyle name="Normal 5 2 2 3 2 2 2 3" xfId="3065"/>
    <cellStyle name="Normal 5 2 2 3 2 2 2 3 2" xfId="6759"/>
    <cellStyle name="Normal 5 2 2 3 2 2 2 4" xfId="6760"/>
    <cellStyle name="Normal 5 2 2 3 2 2 2 4 2" xfId="12877"/>
    <cellStyle name="Normal 5 2 2 3 2 2 2 5" xfId="9015"/>
    <cellStyle name="Normal 5 2 2 3 2 2 2 5 2" xfId="14807"/>
    <cellStyle name="Normal 5 2 2 3 2 2 2 6" xfId="10945"/>
    <cellStyle name="Normal 5 2 2 3 2 2 3" xfId="1614"/>
    <cellStyle name="Normal 5 2 2 3 2 2 3 2" xfId="3547"/>
    <cellStyle name="Normal 5 2 2 3 2 2 3 2 2" xfId="6761"/>
    <cellStyle name="Normal 5 2 2 3 2 2 3 3" xfId="6762"/>
    <cellStyle name="Normal 5 2 2 3 2 2 3 3 2" xfId="13359"/>
    <cellStyle name="Normal 5 2 2 3 2 2 3 4" xfId="9497"/>
    <cellStyle name="Normal 5 2 2 3 2 2 3 4 2" xfId="15289"/>
    <cellStyle name="Normal 5 2 2 3 2 2 3 5" xfId="11427"/>
    <cellStyle name="Normal 5 2 2 3 2 2 4" xfId="2583"/>
    <cellStyle name="Normal 5 2 2 3 2 2 4 2" xfId="6763"/>
    <cellStyle name="Normal 5 2 2 3 2 2 5" xfId="6764"/>
    <cellStyle name="Normal 5 2 2 3 2 2 5 2" xfId="12395"/>
    <cellStyle name="Normal 5 2 2 3 2 2 6" xfId="8533"/>
    <cellStyle name="Normal 5 2 2 3 2 2 6 2" xfId="14325"/>
    <cellStyle name="Normal 5 2 2 3 2 2 7" xfId="10463"/>
    <cellStyle name="Normal 5 2 2 3 2 3" xfId="722"/>
    <cellStyle name="Normal 5 2 2 3 2 3 2" xfId="1269"/>
    <cellStyle name="Normal 5 2 2 3 2 3 2 2" xfId="2256"/>
    <cellStyle name="Normal 5 2 2 3 2 3 2 2 2" xfId="4189"/>
    <cellStyle name="Normal 5 2 2 3 2 3 2 2 2 2" xfId="6765"/>
    <cellStyle name="Normal 5 2 2 3 2 3 2 2 3" xfId="6766"/>
    <cellStyle name="Normal 5 2 2 3 2 3 2 2 3 2" xfId="14001"/>
    <cellStyle name="Normal 5 2 2 3 2 3 2 2 4" xfId="10139"/>
    <cellStyle name="Normal 5 2 2 3 2 3 2 2 4 2" xfId="15931"/>
    <cellStyle name="Normal 5 2 2 3 2 3 2 2 5" xfId="12069"/>
    <cellStyle name="Normal 5 2 2 3 2 3 2 3" xfId="3226"/>
    <cellStyle name="Normal 5 2 2 3 2 3 2 3 2" xfId="6767"/>
    <cellStyle name="Normal 5 2 2 3 2 3 2 4" xfId="6768"/>
    <cellStyle name="Normal 5 2 2 3 2 3 2 4 2" xfId="13038"/>
    <cellStyle name="Normal 5 2 2 3 2 3 2 5" xfId="9176"/>
    <cellStyle name="Normal 5 2 2 3 2 3 2 5 2" xfId="14968"/>
    <cellStyle name="Normal 5 2 2 3 2 3 2 6" xfId="11106"/>
    <cellStyle name="Normal 5 2 2 3 2 3 3" xfId="1775"/>
    <cellStyle name="Normal 5 2 2 3 2 3 3 2" xfId="3708"/>
    <cellStyle name="Normal 5 2 2 3 2 3 3 2 2" xfId="6769"/>
    <cellStyle name="Normal 5 2 2 3 2 3 3 3" xfId="6770"/>
    <cellStyle name="Normal 5 2 2 3 2 3 3 3 2" xfId="13520"/>
    <cellStyle name="Normal 5 2 2 3 2 3 3 4" xfId="9658"/>
    <cellStyle name="Normal 5 2 2 3 2 3 3 4 2" xfId="15450"/>
    <cellStyle name="Normal 5 2 2 3 2 3 3 5" xfId="11588"/>
    <cellStyle name="Normal 5 2 2 3 2 3 4" xfId="2744"/>
    <cellStyle name="Normal 5 2 2 3 2 3 4 2" xfId="6771"/>
    <cellStyle name="Normal 5 2 2 3 2 3 5" xfId="6772"/>
    <cellStyle name="Normal 5 2 2 3 2 3 5 2" xfId="12556"/>
    <cellStyle name="Normal 5 2 2 3 2 3 6" xfId="8694"/>
    <cellStyle name="Normal 5 2 2 3 2 3 6 2" xfId="14486"/>
    <cellStyle name="Normal 5 2 2 3 2 3 7" xfId="10624"/>
    <cellStyle name="Normal 5 2 2 3 2 4" xfId="948"/>
    <cellStyle name="Normal 5 2 2 3 2 4 2" xfId="1936"/>
    <cellStyle name="Normal 5 2 2 3 2 4 2 2" xfId="3869"/>
    <cellStyle name="Normal 5 2 2 3 2 4 2 2 2" xfId="6773"/>
    <cellStyle name="Normal 5 2 2 3 2 4 2 3" xfId="6774"/>
    <cellStyle name="Normal 5 2 2 3 2 4 2 3 2" xfId="13681"/>
    <cellStyle name="Normal 5 2 2 3 2 4 2 4" xfId="9819"/>
    <cellStyle name="Normal 5 2 2 3 2 4 2 4 2" xfId="15611"/>
    <cellStyle name="Normal 5 2 2 3 2 4 2 5" xfId="11749"/>
    <cellStyle name="Normal 5 2 2 3 2 4 3" xfId="2905"/>
    <cellStyle name="Normal 5 2 2 3 2 4 3 2" xfId="6775"/>
    <cellStyle name="Normal 5 2 2 3 2 4 4" xfId="6776"/>
    <cellStyle name="Normal 5 2 2 3 2 4 4 2" xfId="12717"/>
    <cellStyle name="Normal 5 2 2 3 2 4 5" xfId="8855"/>
    <cellStyle name="Normal 5 2 2 3 2 4 5 2" xfId="14647"/>
    <cellStyle name="Normal 5 2 2 3 2 4 6" xfId="10785"/>
    <cellStyle name="Normal 5 2 2 3 2 5" xfId="1454"/>
    <cellStyle name="Normal 5 2 2 3 2 5 2" xfId="3387"/>
    <cellStyle name="Normal 5 2 2 3 2 5 2 2" xfId="6777"/>
    <cellStyle name="Normal 5 2 2 3 2 5 3" xfId="6778"/>
    <cellStyle name="Normal 5 2 2 3 2 5 3 2" xfId="13199"/>
    <cellStyle name="Normal 5 2 2 3 2 5 4" xfId="9337"/>
    <cellStyle name="Normal 5 2 2 3 2 5 4 2" xfId="15129"/>
    <cellStyle name="Normal 5 2 2 3 2 5 5" xfId="11267"/>
    <cellStyle name="Normal 5 2 2 3 2 6" xfId="2423"/>
    <cellStyle name="Normal 5 2 2 3 2 6 2" xfId="6779"/>
    <cellStyle name="Normal 5 2 2 3 2 7" xfId="6780"/>
    <cellStyle name="Normal 5 2 2 3 2 7 2" xfId="12235"/>
    <cellStyle name="Normal 5 2 2 3 2 8" xfId="8373"/>
    <cellStyle name="Normal 5 2 2 3 2 8 2" xfId="14165"/>
    <cellStyle name="Normal 5 2 2 3 2 9" xfId="10303"/>
    <cellStyle name="Normal 5 2 2 3 3" xfId="480"/>
    <cellStyle name="Normal 5 2 2 3 3 2" xfId="1028"/>
    <cellStyle name="Normal 5 2 2 3 3 2 2" xfId="2016"/>
    <cellStyle name="Normal 5 2 2 3 3 2 2 2" xfId="3949"/>
    <cellStyle name="Normal 5 2 2 3 3 2 2 2 2" xfId="6781"/>
    <cellStyle name="Normal 5 2 2 3 3 2 2 3" xfId="6782"/>
    <cellStyle name="Normal 5 2 2 3 3 2 2 3 2" xfId="13761"/>
    <cellStyle name="Normal 5 2 2 3 3 2 2 4" xfId="9899"/>
    <cellStyle name="Normal 5 2 2 3 3 2 2 4 2" xfId="15691"/>
    <cellStyle name="Normal 5 2 2 3 3 2 2 5" xfId="11829"/>
    <cellStyle name="Normal 5 2 2 3 3 2 3" xfId="2985"/>
    <cellStyle name="Normal 5 2 2 3 3 2 3 2" xfId="6783"/>
    <cellStyle name="Normal 5 2 2 3 3 2 4" xfId="6784"/>
    <cellStyle name="Normal 5 2 2 3 3 2 4 2" xfId="12797"/>
    <cellStyle name="Normal 5 2 2 3 3 2 5" xfId="8935"/>
    <cellStyle name="Normal 5 2 2 3 3 2 5 2" xfId="14727"/>
    <cellStyle name="Normal 5 2 2 3 3 2 6" xfId="10865"/>
    <cellStyle name="Normal 5 2 2 3 3 3" xfId="1534"/>
    <cellStyle name="Normal 5 2 2 3 3 3 2" xfId="3467"/>
    <cellStyle name="Normal 5 2 2 3 3 3 2 2" xfId="6785"/>
    <cellStyle name="Normal 5 2 2 3 3 3 3" xfId="6786"/>
    <cellStyle name="Normal 5 2 2 3 3 3 3 2" xfId="13279"/>
    <cellStyle name="Normal 5 2 2 3 3 3 4" xfId="9417"/>
    <cellStyle name="Normal 5 2 2 3 3 3 4 2" xfId="15209"/>
    <cellStyle name="Normal 5 2 2 3 3 3 5" xfId="11347"/>
    <cellStyle name="Normal 5 2 2 3 3 4" xfId="2503"/>
    <cellStyle name="Normal 5 2 2 3 3 4 2" xfId="6787"/>
    <cellStyle name="Normal 5 2 2 3 3 5" xfId="6788"/>
    <cellStyle name="Normal 5 2 2 3 3 5 2" xfId="12315"/>
    <cellStyle name="Normal 5 2 2 3 3 6" xfId="8453"/>
    <cellStyle name="Normal 5 2 2 3 3 6 2" xfId="14245"/>
    <cellStyle name="Normal 5 2 2 3 3 7" xfId="10383"/>
    <cellStyle name="Normal 5 2 2 3 4" xfId="642"/>
    <cellStyle name="Normal 5 2 2 3 4 2" xfId="1189"/>
    <cellStyle name="Normal 5 2 2 3 4 2 2" xfId="2176"/>
    <cellStyle name="Normal 5 2 2 3 4 2 2 2" xfId="4109"/>
    <cellStyle name="Normal 5 2 2 3 4 2 2 2 2" xfId="6789"/>
    <cellStyle name="Normal 5 2 2 3 4 2 2 3" xfId="6790"/>
    <cellStyle name="Normal 5 2 2 3 4 2 2 3 2" xfId="13921"/>
    <cellStyle name="Normal 5 2 2 3 4 2 2 4" xfId="10059"/>
    <cellStyle name="Normal 5 2 2 3 4 2 2 4 2" xfId="15851"/>
    <cellStyle name="Normal 5 2 2 3 4 2 2 5" xfId="11989"/>
    <cellStyle name="Normal 5 2 2 3 4 2 3" xfId="3146"/>
    <cellStyle name="Normal 5 2 2 3 4 2 3 2" xfId="6791"/>
    <cellStyle name="Normal 5 2 2 3 4 2 4" xfId="6792"/>
    <cellStyle name="Normal 5 2 2 3 4 2 4 2" xfId="12958"/>
    <cellStyle name="Normal 5 2 2 3 4 2 5" xfId="9096"/>
    <cellStyle name="Normal 5 2 2 3 4 2 5 2" xfId="14888"/>
    <cellStyle name="Normal 5 2 2 3 4 2 6" xfId="11026"/>
    <cellStyle name="Normal 5 2 2 3 4 3" xfId="1695"/>
    <cellStyle name="Normal 5 2 2 3 4 3 2" xfId="3628"/>
    <cellStyle name="Normal 5 2 2 3 4 3 2 2" xfId="6793"/>
    <cellStyle name="Normal 5 2 2 3 4 3 3" xfId="6794"/>
    <cellStyle name="Normal 5 2 2 3 4 3 3 2" xfId="13440"/>
    <cellStyle name="Normal 5 2 2 3 4 3 4" xfId="9578"/>
    <cellStyle name="Normal 5 2 2 3 4 3 4 2" xfId="15370"/>
    <cellStyle name="Normal 5 2 2 3 4 3 5" xfId="11508"/>
    <cellStyle name="Normal 5 2 2 3 4 4" xfId="2664"/>
    <cellStyle name="Normal 5 2 2 3 4 4 2" xfId="6795"/>
    <cellStyle name="Normal 5 2 2 3 4 5" xfId="6796"/>
    <cellStyle name="Normal 5 2 2 3 4 5 2" xfId="12476"/>
    <cellStyle name="Normal 5 2 2 3 4 6" xfId="8614"/>
    <cellStyle name="Normal 5 2 2 3 4 6 2" xfId="14406"/>
    <cellStyle name="Normal 5 2 2 3 4 7" xfId="10544"/>
    <cellStyle name="Normal 5 2 2 3 5" xfId="868"/>
    <cellStyle name="Normal 5 2 2 3 5 2" xfId="1856"/>
    <cellStyle name="Normal 5 2 2 3 5 2 2" xfId="3789"/>
    <cellStyle name="Normal 5 2 2 3 5 2 2 2" xfId="6797"/>
    <cellStyle name="Normal 5 2 2 3 5 2 3" xfId="6798"/>
    <cellStyle name="Normal 5 2 2 3 5 2 3 2" xfId="13601"/>
    <cellStyle name="Normal 5 2 2 3 5 2 4" xfId="9739"/>
    <cellStyle name="Normal 5 2 2 3 5 2 4 2" xfId="15531"/>
    <cellStyle name="Normal 5 2 2 3 5 2 5" xfId="11669"/>
    <cellStyle name="Normal 5 2 2 3 5 3" xfId="2825"/>
    <cellStyle name="Normal 5 2 2 3 5 3 2" xfId="6799"/>
    <cellStyle name="Normal 5 2 2 3 5 4" xfId="6800"/>
    <cellStyle name="Normal 5 2 2 3 5 4 2" xfId="12637"/>
    <cellStyle name="Normal 5 2 2 3 5 5" xfId="8775"/>
    <cellStyle name="Normal 5 2 2 3 5 5 2" xfId="14567"/>
    <cellStyle name="Normal 5 2 2 3 5 6" xfId="10705"/>
    <cellStyle name="Normal 5 2 2 3 6" xfId="1374"/>
    <cellStyle name="Normal 5 2 2 3 6 2" xfId="3307"/>
    <cellStyle name="Normal 5 2 2 3 6 2 2" xfId="6801"/>
    <cellStyle name="Normal 5 2 2 3 6 3" xfId="6802"/>
    <cellStyle name="Normal 5 2 2 3 6 3 2" xfId="13119"/>
    <cellStyle name="Normal 5 2 2 3 6 4" xfId="9257"/>
    <cellStyle name="Normal 5 2 2 3 6 4 2" xfId="15049"/>
    <cellStyle name="Normal 5 2 2 3 6 5" xfId="11187"/>
    <cellStyle name="Normal 5 2 2 3 7" xfId="2343"/>
    <cellStyle name="Normal 5 2 2 3 7 2" xfId="6803"/>
    <cellStyle name="Normal 5 2 2 3 8" xfId="6804"/>
    <cellStyle name="Normal 5 2 2 3 8 2" xfId="12155"/>
    <cellStyle name="Normal 5 2 2 3 9" xfId="8293"/>
    <cellStyle name="Normal 5 2 2 3 9 2" xfId="14085"/>
    <cellStyle name="Normal 5 2 2 4" xfId="360"/>
    <cellStyle name="Normal 5 2 2 4 2" xfId="520"/>
    <cellStyle name="Normal 5 2 2 4 2 2" xfId="1068"/>
    <cellStyle name="Normal 5 2 2 4 2 2 2" xfId="2056"/>
    <cellStyle name="Normal 5 2 2 4 2 2 2 2" xfId="3989"/>
    <cellStyle name="Normal 5 2 2 4 2 2 2 2 2" xfId="6805"/>
    <cellStyle name="Normal 5 2 2 4 2 2 2 3" xfId="6806"/>
    <cellStyle name="Normal 5 2 2 4 2 2 2 3 2" xfId="13801"/>
    <cellStyle name="Normal 5 2 2 4 2 2 2 4" xfId="9939"/>
    <cellStyle name="Normal 5 2 2 4 2 2 2 4 2" xfId="15731"/>
    <cellStyle name="Normal 5 2 2 4 2 2 2 5" xfId="11869"/>
    <cellStyle name="Normal 5 2 2 4 2 2 3" xfId="3025"/>
    <cellStyle name="Normal 5 2 2 4 2 2 3 2" xfId="6807"/>
    <cellStyle name="Normal 5 2 2 4 2 2 4" xfId="6808"/>
    <cellStyle name="Normal 5 2 2 4 2 2 4 2" xfId="12837"/>
    <cellStyle name="Normal 5 2 2 4 2 2 5" xfId="8975"/>
    <cellStyle name="Normal 5 2 2 4 2 2 5 2" xfId="14767"/>
    <cellStyle name="Normal 5 2 2 4 2 2 6" xfId="10905"/>
    <cellStyle name="Normal 5 2 2 4 2 3" xfId="1574"/>
    <cellStyle name="Normal 5 2 2 4 2 3 2" xfId="3507"/>
    <cellStyle name="Normal 5 2 2 4 2 3 2 2" xfId="6809"/>
    <cellStyle name="Normal 5 2 2 4 2 3 3" xfId="6810"/>
    <cellStyle name="Normal 5 2 2 4 2 3 3 2" xfId="13319"/>
    <cellStyle name="Normal 5 2 2 4 2 3 4" xfId="9457"/>
    <cellStyle name="Normal 5 2 2 4 2 3 4 2" xfId="15249"/>
    <cellStyle name="Normal 5 2 2 4 2 3 5" xfId="11387"/>
    <cellStyle name="Normal 5 2 2 4 2 4" xfId="2543"/>
    <cellStyle name="Normal 5 2 2 4 2 4 2" xfId="6811"/>
    <cellStyle name="Normal 5 2 2 4 2 5" xfId="6812"/>
    <cellStyle name="Normal 5 2 2 4 2 5 2" xfId="12355"/>
    <cellStyle name="Normal 5 2 2 4 2 6" xfId="8493"/>
    <cellStyle name="Normal 5 2 2 4 2 6 2" xfId="14285"/>
    <cellStyle name="Normal 5 2 2 4 2 7" xfId="10423"/>
    <cellStyle name="Normal 5 2 2 4 3" xfId="682"/>
    <cellStyle name="Normal 5 2 2 4 3 2" xfId="1229"/>
    <cellStyle name="Normal 5 2 2 4 3 2 2" xfId="2216"/>
    <cellStyle name="Normal 5 2 2 4 3 2 2 2" xfId="4149"/>
    <cellStyle name="Normal 5 2 2 4 3 2 2 2 2" xfId="6813"/>
    <cellStyle name="Normal 5 2 2 4 3 2 2 3" xfId="6814"/>
    <cellStyle name="Normal 5 2 2 4 3 2 2 3 2" xfId="13961"/>
    <cellStyle name="Normal 5 2 2 4 3 2 2 4" xfId="10099"/>
    <cellStyle name="Normal 5 2 2 4 3 2 2 4 2" xfId="15891"/>
    <cellStyle name="Normal 5 2 2 4 3 2 2 5" xfId="12029"/>
    <cellStyle name="Normal 5 2 2 4 3 2 3" xfId="3186"/>
    <cellStyle name="Normal 5 2 2 4 3 2 3 2" xfId="6815"/>
    <cellStyle name="Normal 5 2 2 4 3 2 4" xfId="6816"/>
    <cellStyle name="Normal 5 2 2 4 3 2 4 2" xfId="12998"/>
    <cellStyle name="Normal 5 2 2 4 3 2 5" xfId="9136"/>
    <cellStyle name="Normal 5 2 2 4 3 2 5 2" xfId="14928"/>
    <cellStyle name="Normal 5 2 2 4 3 2 6" xfId="11066"/>
    <cellStyle name="Normal 5 2 2 4 3 3" xfId="1735"/>
    <cellStyle name="Normal 5 2 2 4 3 3 2" xfId="3668"/>
    <cellStyle name="Normal 5 2 2 4 3 3 2 2" xfId="6817"/>
    <cellStyle name="Normal 5 2 2 4 3 3 3" xfId="6818"/>
    <cellStyle name="Normal 5 2 2 4 3 3 3 2" xfId="13480"/>
    <cellStyle name="Normal 5 2 2 4 3 3 4" xfId="9618"/>
    <cellStyle name="Normal 5 2 2 4 3 3 4 2" xfId="15410"/>
    <cellStyle name="Normal 5 2 2 4 3 3 5" xfId="11548"/>
    <cellStyle name="Normal 5 2 2 4 3 4" xfId="2704"/>
    <cellStyle name="Normal 5 2 2 4 3 4 2" xfId="6819"/>
    <cellStyle name="Normal 5 2 2 4 3 5" xfId="6820"/>
    <cellStyle name="Normal 5 2 2 4 3 5 2" xfId="12516"/>
    <cellStyle name="Normal 5 2 2 4 3 6" xfId="8654"/>
    <cellStyle name="Normal 5 2 2 4 3 6 2" xfId="14446"/>
    <cellStyle name="Normal 5 2 2 4 3 7" xfId="10584"/>
    <cellStyle name="Normal 5 2 2 4 4" xfId="908"/>
    <cellStyle name="Normal 5 2 2 4 4 2" xfId="1896"/>
    <cellStyle name="Normal 5 2 2 4 4 2 2" xfId="3829"/>
    <cellStyle name="Normal 5 2 2 4 4 2 2 2" xfId="6821"/>
    <cellStyle name="Normal 5 2 2 4 4 2 3" xfId="6822"/>
    <cellStyle name="Normal 5 2 2 4 4 2 3 2" xfId="13641"/>
    <cellStyle name="Normal 5 2 2 4 4 2 4" xfId="9779"/>
    <cellStyle name="Normal 5 2 2 4 4 2 4 2" xfId="15571"/>
    <cellStyle name="Normal 5 2 2 4 4 2 5" xfId="11709"/>
    <cellStyle name="Normal 5 2 2 4 4 3" xfId="2865"/>
    <cellStyle name="Normal 5 2 2 4 4 3 2" xfId="6823"/>
    <cellStyle name="Normal 5 2 2 4 4 4" xfId="6824"/>
    <cellStyle name="Normal 5 2 2 4 4 4 2" xfId="12677"/>
    <cellStyle name="Normal 5 2 2 4 4 5" xfId="8815"/>
    <cellStyle name="Normal 5 2 2 4 4 5 2" xfId="14607"/>
    <cellStyle name="Normal 5 2 2 4 4 6" xfId="10745"/>
    <cellStyle name="Normal 5 2 2 4 5" xfId="1414"/>
    <cellStyle name="Normal 5 2 2 4 5 2" xfId="3347"/>
    <cellStyle name="Normal 5 2 2 4 5 2 2" xfId="6825"/>
    <cellStyle name="Normal 5 2 2 4 5 3" xfId="6826"/>
    <cellStyle name="Normal 5 2 2 4 5 3 2" xfId="13159"/>
    <cellStyle name="Normal 5 2 2 4 5 4" xfId="9297"/>
    <cellStyle name="Normal 5 2 2 4 5 4 2" xfId="15089"/>
    <cellStyle name="Normal 5 2 2 4 5 5" xfId="11227"/>
    <cellStyle name="Normal 5 2 2 4 6" xfId="2383"/>
    <cellStyle name="Normal 5 2 2 4 6 2" xfId="6827"/>
    <cellStyle name="Normal 5 2 2 4 7" xfId="6828"/>
    <cellStyle name="Normal 5 2 2 4 7 2" xfId="12195"/>
    <cellStyle name="Normal 5 2 2 4 8" xfId="8333"/>
    <cellStyle name="Normal 5 2 2 4 8 2" xfId="14125"/>
    <cellStyle name="Normal 5 2 2 4 9" xfId="10263"/>
    <cellStyle name="Normal 5 2 2 5" xfId="440"/>
    <cellStyle name="Normal 5 2 2 5 2" xfId="988"/>
    <cellStyle name="Normal 5 2 2 5 2 2" xfId="1976"/>
    <cellStyle name="Normal 5 2 2 5 2 2 2" xfId="3909"/>
    <cellStyle name="Normal 5 2 2 5 2 2 2 2" xfId="6829"/>
    <cellStyle name="Normal 5 2 2 5 2 2 3" xfId="6830"/>
    <cellStyle name="Normal 5 2 2 5 2 2 3 2" xfId="13721"/>
    <cellStyle name="Normal 5 2 2 5 2 2 4" xfId="9859"/>
    <cellStyle name="Normal 5 2 2 5 2 2 4 2" xfId="15651"/>
    <cellStyle name="Normal 5 2 2 5 2 2 5" xfId="11789"/>
    <cellStyle name="Normal 5 2 2 5 2 3" xfId="2945"/>
    <cellStyle name="Normal 5 2 2 5 2 3 2" xfId="6831"/>
    <cellStyle name="Normal 5 2 2 5 2 4" xfId="6832"/>
    <cellStyle name="Normal 5 2 2 5 2 4 2" xfId="12757"/>
    <cellStyle name="Normal 5 2 2 5 2 5" xfId="8895"/>
    <cellStyle name="Normal 5 2 2 5 2 5 2" xfId="14687"/>
    <cellStyle name="Normal 5 2 2 5 2 6" xfId="10825"/>
    <cellStyle name="Normal 5 2 2 5 3" xfId="1494"/>
    <cellStyle name="Normal 5 2 2 5 3 2" xfId="3427"/>
    <cellStyle name="Normal 5 2 2 5 3 2 2" xfId="6833"/>
    <cellStyle name="Normal 5 2 2 5 3 3" xfId="6834"/>
    <cellStyle name="Normal 5 2 2 5 3 3 2" xfId="13239"/>
    <cellStyle name="Normal 5 2 2 5 3 4" xfId="9377"/>
    <cellStyle name="Normal 5 2 2 5 3 4 2" xfId="15169"/>
    <cellStyle name="Normal 5 2 2 5 3 5" xfId="11307"/>
    <cellStyle name="Normal 5 2 2 5 4" xfId="2463"/>
    <cellStyle name="Normal 5 2 2 5 4 2" xfId="6835"/>
    <cellStyle name="Normal 5 2 2 5 5" xfId="6836"/>
    <cellStyle name="Normal 5 2 2 5 5 2" xfId="12275"/>
    <cellStyle name="Normal 5 2 2 5 6" xfId="8413"/>
    <cellStyle name="Normal 5 2 2 5 6 2" xfId="14205"/>
    <cellStyle name="Normal 5 2 2 5 7" xfId="10343"/>
    <cellStyle name="Normal 5 2 2 6" xfId="602"/>
    <cellStyle name="Normal 5 2 2 6 2" xfId="1149"/>
    <cellStyle name="Normal 5 2 2 6 2 2" xfId="2136"/>
    <cellStyle name="Normal 5 2 2 6 2 2 2" xfId="4069"/>
    <cellStyle name="Normal 5 2 2 6 2 2 2 2" xfId="6837"/>
    <cellStyle name="Normal 5 2 2 6 2 2 3" xfId="6838"/>
    <cellStyle name="Normal 5 2 2 6 2 2 3 2" xfId="13881"/>
    <cellStyle name="Normal 5 2 2 6 2 2 4" xfId="10019"/>
    <cellStyle name="Normal 5 2 2 6 2 2 4 2" xfId="15811"/>
    <cellStyle name="Normal 5 2 2 6 2 2 5" xfId="11949"/>
    <cellStyle name="Normal 5 2 2 6 2 3" xfId="3106"/>
    <cellStyle name="Normal 5 2 2 6 2 3 2" xfId="6839"/>
    <cellStyle name="Normal 5 2 2 6 2 4" xfId="6840"/>
    <cellStyle name="Normal 5 2 2 6 2 4 2" xfId="12918"/>
    <cellStyle name="Normal 5 2 2 6 2 5" xfId="9056"/>
    <cellStyle name="Normal 5 2 2 6 2 5 2" xfId="14848"/>
    <cellStyle name="Normal 5 2 2 6 2 6" xfId="10986"/>
    <cellStyle name="Normal 5 2 2 6 3" xfId="1655"/>
    <cellStyle name="Normal 5 2 2 6 3 2" xfId="3588"/>
    <cellStyle name="Normal 5 2 2 6 3 2 2" xfId="6841"/>
    <cellStyle name="Normal 5 2 2 6 3 3" xfId="6842"/>
    <cellStyle name="Normal 5 2 2 6 3 3 2" xfId="13400"/>
    <cellStyle name="Normal 5 2 2 6 3 4" xfId="9538"/>
    <cellStyle name="Normal 5 2 2 6 3 4 2" xfId="15330"/>
    <cellStyle name="Normal 5 2 2 6 3 5" xfId="11468"/>
    <cellStyle name="Normal 5 2 2 6 4" xfId="2624"/>
    <cellStyle name="Normal 5 2 2 6 4 2" xfId="6843"/>
    <cellStyle name="Normal 5 2 2 6 5" xfId="6844"/>
    <cellStyle name="Normal 5 2 2 6 5 2" xfId="12436"/>
    <cellStyle name="Normal 5 2 2 6 6" xfId="8574"/>
    <cellStyle name="Normal 5 2 2 6 6 2" xfId="14366"/>
    <cellStyle name="Normal 5 2 2 6 7" xfId="10504"/>
    <cellStyle name="Normal 5 2 2 7" xfId="817"/>
    <cellStyle name="Normal 5 2 2 7 2" xfId="1816"/>
    <cellStyle name="Normal 5 2 2 7 2 2" xfId="3749"/>
    <cellStyle name="Normal 5 2 2 7 2 2 2" xfId="6845"/>
    <cellStyle name="Normal 5 2 2 7 2 3" xfId="6846"/>
    <cellStyle name="Normal 5 2 2 7 2 3 2" xfId="13561"/>
    <cellStyle name="Normal 5 2 2 7 2 4" xfId="9699"/>
    <cellStyle name="Normal 5 2 2 7 2 4 2" xfId="15491"/>
    <cellStyle name="Normal 5 2 2 7 2 5" xfId="11629"/>
    <cellStyle name="Normal 5 2 2 7 3" xfId="2785"/>
    <cellStyle name="Normal 5 2 2 7 3 2" xfId="6847"/>
    <cellStyle name="Normal 5 2 2 7 4" xfId="6848"/>
    <cellStyle name="Normal 5 2 2 7 4 2" xfId="12597"/>
    <cellStyle name="Normal 5 2 2 7 5" xfId="8735"/>
    <cellStyle name="Normal 5 2 2 7 5 2" xfId="14527"/>
    <cellStyle name="Normal 5 2 2 7 6" xfId="10665"/>
    <cellStyle name="Normal 5 2 2 8" xfId="1334"/>
    <cellStyle name="Normal 5 2 2 8 2" xfId="3267"/>
    <cellStyle name="Normal 5 2 2 8 2 2" xfId="6849"/>
    <cellStyle name="Normal 5 2 2 8 3" xfId="6850"/>
    <cellStyle name="Normal 5 2 2 8 3 2" xfId="13079"/>
    <cellStyle name="Normal 5 2 2 8 4" xfId="9217"/>
    <cellStyle name="Normal 5 2 2 8 4 2" xfId="15009"/>
    <cellStyle name="Normal 5 2 2 8 5" xfId="11147"/>
    <cellStyle name="Normal 5 2 2 9" xfId="2303"/>
    <cellStyle name="Normal 5 2 2 9 2" xfId="6851"/>
    <cellStyle name="Normal 5 2 3" xfId="245"/>
    <cellStyle name="Normal 5 2 3 10" xfId="8263"/>
    <cellStyle name="Normal 5 2 3 10 2" xfId="14055"/>
    <cellStyle name="Normal 5 2 3 11" xfId="10193"/>
    <cellStyle name="Normal 5 2 3 2" xfId="330"/>
    <cellStyle name="Normal 5 2 3 2 10" xfId="10233"/>
    <cellStyle name="Normal 5 2 3 2 2" xfId="410"/>
    <cellStyle name="Normal 5 2 3 2 2 2" xfId="570"/>
    <cellStyle name="Normal 5 2 3 2 2 2 2" xfId="1118"/>
    <cellStyle name="Normal 5 2 3 2 2 2 2 2" xfId="2106"/>
    <cellStyle name="Normal 5 2 3 2 2 2 2 2 2" xfId="4039"/>
    <cellStyle name="Normal 5 2 3 2 2 2 2 2 2 2" xfId="6852"/>
    <cellStyle name="Normal 5 2 3 2 2 2 2 2 3" xfId="6853"/>
    <cellStyle name="Normal 5 2 3 2 2 2 2 2 3 2" xfId="13851"/>
    <cellStyle name="Normal 5 2 3 2 2 2 2 2 4" xfId="9989"/>
    <cellStyle name="Normal 5 2 3 2 2 2 2 2 4 2" xfId="15781"/>
    <cellStyle name="Normal 5 2 3 2 2 2 2 2 5" xfId="11919"/>
    <cellStyle name="Normal 5 2 3 2 2 2 2 3" xfId="3075"/>
    <cellStyle name="Normal 5 2 3 2 2 2 2 3 2" xfId="6854"/>
    <cellStyle name="Normal 5 2 3 2 2 2 2 4" xfId="6855"/>
    <cellStyle name="Normal 5 2 3 2 2 2 2 4 2" xfId="12887"/>
    <cellStyle name="Normal 5 2 3 2 2 2 2 5" xfId="9025"/>
    <cellStyle name="Normal 5 2 3 2 2 2 2 5 2" xfId="14817"/>
    <cellStyle name="Normal 5 2 3 2 2 2 2 6" xfId="10955"/>
    <cellStyle name="Normal 5 2 3 2 2 2 3" xfId="1624"/>
    <cellStyle name="Normal 5 2 3 2 2 2 3 2" xfId="3557"/>
    <cellStyle name="Normal 5 2 3 2 2 2 3 2 2" xfId="6856"/>
    <cellStyle name="Normal 5 2 3 2 2 2 3 3" xfId="6857"/>
    <cellStyle name="Normal 5 2 3 2 2 2 3 3 2" xfId="13369"/>
    <cellStyle name="Normal 5 2 3 2 2 2 3 4" xfId="9507"/>
    <cellStyle name="Normal 5 2 3 2 2 2 3 4 2" xfId="15299"/>
    <cellStyle name="Normal 5 2 3 2 2 2 3 5" xfId="11437"/>
    <cellStyle name="Normal 5 2 3 2 2 2 4" xfId="2593"/>
    <cellStyle name="Normal 5 2 3 2 2 2 4 2" xfId="6858"/>
    <cellStyle name="Normal 5 2 3 2 2 2 5" xfId="6859"/>
    <cellStyle name="Normal 5 2 3 2 2 2 5 2" xfId="12405"/>
    <cellStyle name="Normal 5 2 3 2 2 2 6" xfId="8543"/>
    <cellStyle name="Normal 5 2 3 2 2 2 6 2" xfId="14335"/>
    <cellStyle name="Normal 5 2 3 2 2 2 7" xfId="10473"/>
    <cellStyle name="Normal 5 2 3 2 2 3" xfId="732"/>
    <cellStyle name="Normal 5 2 3 2 2 3 2" xfId="1279"/>
    <cellStyle name="Normal 5 2 3 2 2 3 2 2" xfId="2266"/>
    <cellStyle name="Normal 5 2 3 2 2 3 2 2 2" xfId="4199"/>
    <cellStyle name="Normal 5 2 3 2 2 3 2 2 2 2" xfId="6860"/>
    <cellStyle name="Normal 5 2 3 2 2 3 2 2 3" xfId="6861"/>
    <cellStyle name="Normal 5 2 3 2 2 3 2 2 3 2" xfId="14011"/>
    <cellStyle name="Normal 5 2 3 2 2 3 2 2 4" xfId="10149"/>
    <cellStyle name="Normal 5 2 3 2 2 3 2 2 4 2" xfId="15941"/>
    <cellStyle name="Normal 5 2 3 2 2 3 2 2 5" xfId="12079"/>
    <cellStyle name="Normal 5 2 3 2 2 3 2 3" xfId="3236"/>
    <cellStyle name="Normal 5 2 3 2 2 3 2 3 2" xfId="6862"/>
    <cellStyle name="Normal 5 2 3 2 2 3 2 4" xfId="6863"/>
    <cellStyle name="Normal 5 2 3 2 2 3 2 4 2" xfId="13048"/>
    <cellStyle name="Normal 5 2 3 2 2 3 2 5" xfId="9186"/>
    <cellStyle name="Normal 5 2 3 2 2 3 2 5 2" xfId="14978"/>
    <cellStyle name="Normal 5 2 3 2 2 3 2 6" xfId="11116"/>
    <cellStyle name="Normal 5 2 3 2 2 3 3" xfId="1785"/>
    <cellStyle name="Normal 5 2 3 2 2 3 3 2" xfId="3718"/>
    <cellStyle name="Normal 5 2 3 2 2 3 3 2 2" xfId="6864"/>
    <cellStyle name="Normal 5 2 3 2 2 3 3 3" xfId="6865"/>
    <cellStyle name="Normal 5 2 3 2 2 3 3 3 2" xfId="13530"/>
    <cellStyle name="Normal 5 2 3 2 2 3 3 4" xfId="9668"/>
    <cellStyle name="Normal 5 2 3 2 2 3 3 4 2" xfId="15460"/>
    <cellStyle name="Normal 5 2 3 2 2 3 3 5" xfId="11598"/>
    <cellStyle name="Normal 5 2 3 2 2 3 4" xfId="2754"/>
    <cellStyle name="Normal 5 2 3 2 2 3 4 2" xfId="6866"/>
    <cellStyle name="Normal 5 2 3 2 2 3 5" xfId="6867"/>
    <cellStyle name="Normal 5 2 3 2 2 3 5 2" xfId="12566"/>
    <cellStyle name="Normal 5 2 3 2 2 3 6" xfId="8704"/>
    <cellStyle name="Normal 5 2 3 2 2 3 6 2" xfId="14496"/>
    <cellStyle name="Normal 5 2 3 2 2 3 7" xfId="10634"/>
    <cellStyle name="Normal 5 2 3 2 2 4" xfId="958"/>
    <cellStyle name="Normal 5 2 3 2 2 4 2" xfId="1946"/>
    <cellStyle name="Normal 5 2 3 2 2 4 2 2" xfId="3879"/>
    <cellStyle name="Normal 5 2 3 2 2 4 2 2 2" xfId="6868"/>
    <cellStyle name="Normal 5 2 3 2 2 4 2 3" xfId="6869"/>
    <cellStyle name="Normal 5 2 3 2 2 4 2 3 2" xfId="13691"/>
    <cellStyle name="Normal 5 2 3 2 2 4 2 4" xfId="9829"/>
    <cellStyle name="Normal 5 2 3 2 2 4 2 4 2" xfId="15621"/>
    <cellStyle name="Normal 5 2 3 2 2 4 2 5" xfId="11759"/>
    <cellStyle name="Normal 5 2 3 2 2 4 3" xfId="2915"/>
    <cellStyle name="Normal 5 2 3 2 2 4 3 2" xfId="6870"/>
    <cellStyle name="Normal 5 2 3 2 2 4 4" xfId="6871"/>
    <cellStyle name="Normal 5 2 3 2 2 4 4 2" xfId="12727"/>
    <cellStyle name="Normal 5 2 3 2 2 4 5" xfId="8865"/>
    <cellStyle name="Normal 5 2 3 2 2 4 5 2" xfId="14657"/>
    <cellStyle name="Normal 5 2 3 2 2 4 6" xfId="10795"/>
    <cellStyle name="Normal 5 2 3 2 2 5" xfId="1464"/>
    <cellStyle name="Normal 5 2 3 2 2 5 2" xfId="3397"/>
    <cellStyle name="Normal 5 2 3 2 2 5 2 2" xfId="6872"/>
    <cellStyle name="Normal 5 2 3 2 2 5 3" xfId="6873"/>
    <cellStyle name="Normal 5 2 3 2 2 5 3 2" xfId="13209"/>
    <cellStyle name="Normal 5 2 3 2 2 5 4" xfId="9347"/>
    <cellStyle name="Normal 5 2 3 2 2 5 4 2" xfId="15139"/>
    <cellStyle name="Normal 5 2 3 2 2 5 5" xfId="11277"/>
    <cellStyle name="Normal 5 2 3 2 2 6" xfId="2433"/>
    <cellStyle name="Normal 5 2 3 2 2 6 2" xfId="6874"/>
    <cellStyle name="Normal 5 2 3 2 2 7" xfId="6875"/>
    <cellStyle name="Normal 5 2 3 2 2 7 2" xfId="12245"/>
    <cellStyle name="Normal 5 2 3 2 2 8" xfId="8383"/>
    <cellStyle name="Normal 5 2 3 2 2 8 2" xfId="14175"/>
    <cellStyle name="Normal 5 2 3 2 2 9" xfId="10313"/>
    <cellStyle name="Normal 5 2 3 2 3" xfId="490"/>
    <cellStyle name="Normal 5 2 3 2 3 2" xfId="1038"/>
    <cellStyle name="Normal 5 2 3 2 3 2 2" xfId="2026"/>
    <cellStyle name="Normal 5 2 3 2 3 2 2 2" xfId="3959"/>
    <cellStyle name="Normal 5 2 3 2 3 2 2 2 2" xfId="6876"/>
    <cellStyle name="Normal 5 2 3 2 3 2 2 3" xfId="6877"/>
    <cellStyle name="Normal 5 2 3 2 3 2 2 3 2" xfId="13771"/>
    <cellStyle name="Normal 5 2 3 2 3 2 2 4" xfId="9909"/>
    <cellStyle name="Normal 5 2 3 2 3 2 2 4 2" xfId="15701"/>
    <cellStyle name="Normal 5 2 3 2 3 2 2 5" xfId="11839"/>
    <cellStyle name="Normal 5 2 3 2 3 2 3" xfId="2995"/>
    <cellStyle name="Normal 5 2 3 2 3 2 3 2" xfId="6878"/>
    <cellStyle name="Normal 5 2 3 2 3 2 4" xfId="6879"/>
    <cellStyle name="Normal 5 2 3 2 3 2 4 2" xfId="12807"/>
    <cellStyle name="Normal 5 2 3 2 3 2 5" xfId="8945"/>
    <cellStyle name="Normal 5 2 3 2 3 2 5 2" xfId="14737"/>
    <cellStyle name="Normal 5 2 3 2 3 2 6" xfId="10875"/>
    <cellStyle name="Normal 5 2 3 2 3 3" xfId="1544"/>
    <cellStyle name="Normal 5 2 3 2 3 3 2" xfId="3477"/>
    <cellStyle name="Normal 5 2 3 2 3 3 2 2" xfId="6880"/>
    <cellStyle name="Normal 5 2 3 2 3 3 3" xfId="6881"/>
    <cellStyle name="Normal 5 2 3 2 3 3 3 2" xfId="13289"/>
    <cellStyle name="Normal 5 2 3 2 3 3 4" xfId="9427"/>
    <cellStyle name="Normal 5 2 3 2 3 3 4 2" xfId="15219"/>
    <cellStyle name="Normal 5 2 3 2 3 3 5" xfId="11357"/>
    <cellStyle name="Normal 5 2 3 2 3 4" xfId="2513"/>
    <cellStyle name="Normal 5 2 3 2 3 4 2" xfId="6882"/>
    <cellStyle name="Normal 5 2 3 2 3 5" xfId="6883"/>
    <cellStyle name="Normal 5 2 3 2 3 5 2" xfId="12325"/>
    <cellStyle name="Normal 5 2 3 2 3 6" xfId="8463"/>
    <cellStyle name="Normal 5 2 3 2 3 6 2" xfId="14255"/>
    <cellStyle name="Normal 5 2 3 2 3 7" xfId="10393"/>
    <cellStyle name="Normal 5 2 3 2 4" xfId="652"/>
    <cellStyle name="Normal 5 2 3 2 4 2" xfId="1199"/>
    <cellStyle name="Normal 5 2 3 2 4 2 2" xfId="2186"/>
    <cellStyle name="Normal 5 2 3 2 4 2 2 2" xfId="4119"/>
    <cellStyle name="Normal 5 2 3 2 4 2 2 2 2" xfId="6884"/>
    <cellStyle name="Normal 5 2 3 2 4 2 2 3" xfId="6885"/>
    <cellStyle name="Normal 5 2 3 2 4 2 2 3 2" xfId="13931"/>
    <cellStyle name="Normal 5 2 3 2 4 2 2 4" xfId="10069"/>
    <cellStyle name="Normal 5 2 3 2 4 2 2 4 2" xfId="15861"/>
    <cellStyle name="Normal 5 2 3 2 4 2 2 5" xfId="11999"/>
    <cellStyle name="Normal 5 2 3 2 4 2 3" xfId="3156"/>
    <cellStyle name="Normal 5 2 3 2 4 2 3 2" xfId="6886"/>
    <cellStyle name="Normal 5 2 3 2 4 2 4" xfId="6887"/>
    <cellStyle name="Normal 5 2 3 2 4 2 4 2" xfId="12968"/>
    <cellStyle name="Normal 5 2 3 2 4 2 5" xfId="9106"/>
    <cellStyle name="Normal 5 2 3 2 4 2 5 2" xfId="14898"/>
    <cellStyle name="Normal 5 2 3 2 4 2 6" xfId="11036"/>
    <cellStyle name="Normal 5 2 3 2 4 3" xfId="1705"/>
    <cellStyle name="Normal 5 2 3 2 4 3 2" xfId="3638"/>
    <cellStyle name="Normal 5 2 3 2 4 3 2 2" xfId="6888"/>
    <cellStyle name="Normal 5 2 3 2 4 3 3" xfId="6889"/>
    <cellStyle name="Normal 5 2 3 2 4 3 3 2" xfId="13450"/>
    <cellStyle name="Normal 5 2 3 2 4 3 4" xfId="9588"/>
    <cellStyle name="Normal 5 2 3 2 4 3 4 2" xfId="15380"/>
    <cellStyle name="Normal 5 2 3 2 4 3 5" xfId="11518"/>
    <cellStyle name="Normal 5 2 3 2 4 4" xfId="2674"/>
    <cellStyle name="Normal 5 2 3 2 4 4 2" xfId="6890"/>
    <cellStyle name="Normal 5 2 3 2 4 5" xfId="6891"/>
    <cellStyle name="Normal 5 2 3 2 4 5 2" xfId="12486"/>
    <cellStyle name="Normal 5 2 3 2 4 6" xfId="8624"/>
    <cellStyle name="Normal 5 2 3 2 4 6 2" xfId="14416"/>
    <cellStyle name="Normal 5 2 3 2 4 7" xfId="10554"/>
    <cellStyle name="Normal 5 2 3 2 5" xfId="878"/>
    <cellStyle name="Normal 5 2 3 2 5 2" xfId="1866"/>
    <cellStyle name="Normal 5 2 3 2 5 2 2" xfId="3799"/>
    <cellStyle name="Normal 5 2 3 2 5 2 2 2" xfId="6892"/>
    <cellStyle name="Normal 5 2 3 2 5 2 3" xfId="6893"/>
    <cellStyle name="Normal 5 2 3 2 5 2 3 2" xfId="13611"/>
    <cellStyle name="Normal 5 2 3 2 5 2 4" xfId="9749"/>
    <cellStyle name="Normal 5 2 3 2 5 2 4 2" xfId="15541"/>
    <cellStyle name="Normal 5 2 3 2 5 2 5" xfId="11679"/>
    <cellStyle name="Normal 5 2 3 2 5 3" xfId="2835"/>
    <cellStyle name="Normal 5 2 3 2 5 3 2" xfId="6894"/>
    <cellStyle name="Normal 5 2 3 2 5 4" xfId="6895"/>
    <cellStyle name="Normal 5 2 3 2 5 4 2" xfId="12647"/>
    <cellStyle name="Normal 5 2 3 2 5 5" xfId="8785"/>
    <cellStyle name="Normal 5 2 3 2 5 5 2" xfId="14577"/>
    <cellStyle name="Normal 5 2 3 2 5 6" xfId="10715"/>
    <cellStyle name="Normal 5 2 3 2 6" xfId="1384"/>
    <cellStyle name="Normal 5 2 3 2 6 2" xfId="3317"/>
    <cellStyle name="Normal 5 2 3 2 6 2 2" xfId="6896"/>
    <cellStyle name="Normal 5 2 3 2 6 3" xfId="6897"/>
    <cellStyle name="Normal 5 2 3 2 6 3 2" xfId="13129"/>
    <cellStyle name="Normal 5 2 3 2 6 4" xfId="9267"/>
    <cellStyle name="Normal 5 2 3 2 6 4 2" xfId="15059"/>
    <cellStyle name="Normal 5 2 3 2 6 5" xfId="11197"/>
    <cellStyle name="Normal 5 2 3 2 7" xfId="2353"/>
    <cellStyle name="Normal 5 2 3 2 7 2" xfId="6898"/>
    <cellStyle name="Normal 5 2 3 2 8" xfId="6899"/>
    <cellStyle name="Normal 5 2 3 2 8 2" xfId="12165"/>
    <cellStyle name="Normal 5 2 3 2 9" xfId="8303"/>
    <cellStyle name="Normal 5 2 3 2 9 2" xfId="14095"/>
    <cellStyle name="Normal 5 2 3 3" xfId="370"/>
    <cellStyle name="Normal 5 2 3 3 2" xfId="530"/>
    <cellStyle name="Normal 5 2 3 3 2 2" xfId="1078"/>
    <cellStyle name="Normal 5 2 3 3 2 2 2" xfId="2066"/>
    <cellStyle name="Normal 5 2 3 3 2 2 2 2" xfId="3999"/>
    <cellStyle name="Normal 5 2 3 3 2 2 2 2 2" xfId="6900"/>
    <cellStyle name="Normal 5 2 3 3 2 2 2 3" xfId="6901"/>
    <cellStyle name="Normal 5 2 3 3 2 2 2 3 2" xfId="13811"/>
    <cellStyle name="Normal 5 2 3 3 2 2 2 4" xfId="9949"/>
    <cellStyle name="Normal 5 2 3 3 2 2 2 4 2" xfId="15741"/>
    <cellStyle name="Normal 5 2 3 3 2 2 2 5" xfId="11879"/>
    <cellStyle name="Normal 5 2 3 3 2 2 3" xfId="3035"/>
    <cellStyle name="Normal 5 2 3 3 2 2 3 2" xfId="6902"/>
    <cellStyle name="Normal 5 2 3 3 2 2 4" xfId="6903"/>
    <cellStyle name="Normal 5 2 3 3 2 2 4 2" xfId="12847"/>
    <cellStyle name="Normal 5 2 3 3 2 2 5" xfId="8985"/>
    <cellStyle name="Normal 5 2 3 3 2 2 5 2" xfId="14777"/>
    <cellStyle name="Normal 5 2 3 3 2 2 6" xfId="10915"/>
    <cellStyle name="Normal 5 2 3 3 2 3" xfId="1584"/>
    <cellStyle name="Normal 5 2 3 3 2 3 2" xfId="3517"/>
    <cellStyle name="Normal 5 2 3 3 2 3 2 2" xfId="6904"/>
    <cellStyle name="Normal 5 2 3 3 2 3 3" xfId="6905"/>
    <cellStyle name="Normal 5 2 3 3 2 3 3 2" xfId="13329"/>
    <cellStyle name="Normal 5 2 3 3 2 3 4" xfId="9467"/>
    <cellStyle name="Normal 5 2 3 3 2 3 4 2" xfId="15259"/>
    <cellStyle name="Normal 5 2 3 3 2 3 5" xfId="11397"/>
    <cellStyle name="Normal 5 2 3 3 2 4" xfId="2553"/>
    <cellStyle name="Normal 5 2 3 3 2 4 2" xfId="6906"/>
    <cellStyle name="Normal 5 2 3 3 2 5" xfId="6907"/>
    <cellStyle name="Normal 5 2 3 3 2 5 2" xfId="12365"/>
    <cellStyle name="Normal 5 2 3 3 2 6" xfId="8503"/>
    <cellStyle name="Normal 5 2 3 3 2 6 2" xfId="14295"/>
    <cellStyle name="Normal 5 2 3 3 2 7" xfId="10433"/>
    <cellStyle name="Normal 5 2 3 3 3" xfId="692"/>
    <cellStyle name="Normal 5 2 3 3 3 2" xfId="1239"/>
    <cellStyle name="Normal 5 2 3 3 3 2 2" xfId="2226"/>
    <cellStyle name="Normal 5 2 3 3 3 2 2 2" xfId="4159"/>
    <cellStyle name="Normal 5 2 3 3 3 2 2 2 2" xfId="6908"/>
    <cellStyle name="Normal 5 2 3 3 3 2 2 3" xfId="6909"/>
    <cellStyle name="Normal 5 2 3 3 3 2 2 3 2" xfId="13971"/>
    <cellStyle name="Normal 5 2 3 3 3 2 2 4" xfId="10109"/>
    <cellStyle name="Normal 5 2 3 3 3 2 2 4 2" xfId="15901"/>
    <cellStyle name="Normal 5 2 3 3 3 2 2 5" xfId="12039"/>
    <cellStyle name="Normal 5 2 3 3 3 2 3" xfId="3196"/>
    <cellStyle name="Normal 5 2 3 3 3 2 3 2" xfId="6910"/>
    <cellStyle name="Normal 5 2 3 3 3 2 4" xfId="6911"/>
    <cellStyle name="Normal 5 2 3 3 3 2 4 2" xfId="13008"/>
    <cellStyle name="Normal 5 2 3 3 3 2 5" xfId="9146"/>
    <cellStyle name="Normal 5 2 3 3 3 2 5 2" xfId="14938"/>
    <cellStyle name="Normal 5 2 3 3 3 2 6" xfId="11076"/>
    <cellStyle name="Normal 5 2 3 3 3 3" xfId="1745"/>
    <cellStyle name="Normal 5 2 3 3 3 3 2" xfId="3678"/>
    <cellStyle name="Normal 5 2 3 3 3 3 2 2" xfId="6912"/>
    <cellStyle name="Normal 5 2 3 3 3 3 3" xfId="6913"/>
    <cellStyle name="Normal 5 2 3 3 3 3 3 2" xfId="13490"/>
    <cellStyle name="Normal 5 2 3 3 3 3 4" xfId="9628"/>
    <cellStyle name="Normal 5 2 3 3 3 3 4 2" xfId="15420"/>
    <cellStyle name="Normal 5 2 3 3 3 3 5" xfId="11558"/>
    <cellStyle name="Normal 5 2 3 3 3 4" xfId="2714"/>
    <cellStyle name="Normal 5 2 3 3 3 4 2" xfId="6914"/>
    <cellStyle name="Normal 5 2 3 3 3 5" xfId="6915"/>
    <cellStyle name="Normal 5 2 3 3 3 5 2" xfId="12526"/>
    <cellStyle name="Normal 5 2 3 3 3 6" xfId="8664"/>
    <cellStyle name="Normal 5 2 3 3 3 6 2" xfId="14456"/>
    <cellStyle name="Normal 5 2 3 3 3 7" xfId="10594"/>
    <cellStyle name="Normal 5 2 3 3 4" xfId="918"/>
    <cellStyle name="Normal 5 2 3 3 4 2" xfId="1906"/>
    <cellStyle name="Normal 5 2 3 3 4 2 2" xfId="3839"/>
    <cellStyle name="Normal 5 2 3 3 4 2 2 2" xfId="6916"/>
    <cellStyle name="Normal 5 2 3 3 4 2 3" xfId="6917"/>
    <cellStyle name="Normal 5 2 3 3 4 2 3 2" xfId="13651"/>
    <cellStyle name="Normal 5 2 3 3 4 2 4" xfId="9789"/>
    <cellStyle name="Normal 5 2 3 3 4 2 4 2" xfId="15581"/>
    <cellStyle name="Normal 5 2 3 3 4 2 5" xfId="11719"/>
    <cellStyle name="Normal 5 2 3 3 4 3" xfId="2875"/>
    <cellStyle name="Normal 5 2 3 3 4 3 2" xfId="6918"/>
    <cellStyle name="Normal 5 2 3 3 4 4" xfId="6919"/>
    <cellStyle name="Normal 5 2 3 3 4 4 2" xfId="12687"/>
    <cellStyle name="Normal 5 2 3 3 4 5" xfId="8825"/>
    <cellStyle name="Normal 5 2 3 3 4 5 2" xfId="14617"/>
    <cellStyle name="Normal 5 2 3 3 4 6" xfId="10755"/>
    <cellStyle name="Normal 5 2 3 3 5" xfId="1424"/>
    <cellStyle name="Normal 5 2 3 3 5 2" xfId="3357"/>
    <cellStyle name="Normal 5 2 3 3 5 2 2" xfId="6920"/>
    <cellStyle name="Normal 5 2 3 3 5 3" xfId="6921"/>
    <cellStyle name="Normal 5 2 3 3 5 3 2" xfId="13169"/>
    <cellStyle name="Normal 5 2 3 3 5 4" xfId="9307"/>
    <cellStyle name="Normal 5 2 3 3 5 4 2" xfId="15099"/>
    <cellStyle name="Normal 5 2 3 3 5 5" xfId="11237"/>
    <cellStyle name="Normal 5 2 3 3 6" xfId="2393"/>
    <cellStyle name="Normal 5 2 3 3 6 2" xfId="6922"/>
    <cellStyle name="Normal 5 2 3 3 7" xfId="6923"/>
    <cellStyle name="Normal 5 2 3 3 7 2" xfId="12205"/>
    <cellStyle name="Normal 5 2 3 3 8" xfId="8343"/>
    <cellStyle name="Normal 5 2 3 3 8 2" xfId="14135"/>
    <cellStyle name="Normal 5 2 3 3 9" xfId="10273"/>
    <cellStyle name="Normal 5 2 3 4" xfId="450"/>
    <cellStyle name="Normal 5 2 3 4 2" xfId="998"/>
    <cellStyle name="Normal 5 2 3 4 2 2" xfId="1986"/>
    <cellStyle name="Normal 5 2 3 4 2 2 2" xfId="3919"/>
    <cellStyle name="Normal 5 2 3 4 2 2 2 2" xfId="6924"/>
    <cellStyle name="Normal 5 2 3 4 2 2 3" xfId="6925"/>
    <cellStyle name="Normal 5 2 3 4 2 2 3 2" xfId="13731"/>
    <cellStyle name="Normal 5 2 3 4 2 2 4" xfId="9869"/>
    <cellStyle name="Normal 5 2 3 4 2 2 4 2" xfId="15661"/>
    <cellStyle name="Normal 5 2 3 4 2 2 5" xfId="11799"/>
    <cellStyle name="Normal 5 2 3 4 2 3" xfId="2955"/>
    <cellStyle name="Normal 5 2 3 4 2 3 2" xfId="6926"/>
    <cellStyle name="Normal 5 2 3 4 2 4" xfId="6927"/>
    <cellStyle name="Normal 5 2 3 4 2 4 2" xfId="12767"/>
    <cellStyle name="Normal 5 2 3 4 2 5" xfId="8905"/>
    <cellStyle name="Normal 5 2 3 4 2 5 2" xfId="14697"/>
    <cellStyle name="Normal 5 2 3 4 2 6" xfId="10835"/>
    <cellStyle name="Normal 5 2 3 4 3" xfId="1504"/>
    <cellStyle name="Normal 5 2 3 4 3 2" xfId="3437"/>
    <cellStyle name="Normal 5 2 3 4 3 2 2" xfId="6928"/>
    <cellStyle name="Normal 5 2 3 4 3 3" xfId="6929"/>
    <cellStyle name="Normal 5 2 3 4 3 3 2" xfId="13249"/>
    <cellStyle name="Normal 5 2 3 4 3 4" xfId="9387"/>
    <cellStyle name="Normal 5 2 3 4 3 4 2" xfId="15179"/>
    <cellStyle name="Normal 5 2 3 4 3 5" xfId="11317"/>
    <cellStyle name="Normal 5 2 3 4 4" xfId="2473"/>
    <cellStyle name="Normal 5 2 3 4 4 2" xfId="6930"/>
    <cellStyle name="Normal 5 2 3 4 5" xfId="6931"/>
    <cellStyle name="Normal 5 2 3 4 5 2" xfId="12285"/>
    <cellStyle name="Normal 5 2 3 4 6" xfId="8423"/>
    <cellStyle name="Normal 5 2 3 4 6 2" xfId="14215"/>
    <cellStyle name="Normal 5 2 3 4 7" xfId="10353"/>
    <cellStyle name="Normal 5 2 3 5" xfId="612"/>
    <cellStyle name="Normal 5 2 3 5 2" xfId="1159"/>
    <cellStyle name="Normal 5 2 3 5 2 2" xfId="2146"/>
    <cellStyle name="Normal 5 2 3 5 2 2 2" xfId="4079"/>
    <cellStyle name="Normal 5 2 3 5 2 2 2 2" xfId="6932"/>
    <cellStyle name="Normal 5 2 3 5 2 2 3" xfId="6933"/>
    <cellStyle name="Normal 5 2 3 5 2 2 3 2" xfId="13891"/>
    <cellStyle name="Normal 5 2 3 5 2 2 4" xfId="10029"/>
    <cellStyle name="Normal 5 2 3 5 2 2 4 2" xfId="15821"/>
    <cellStyle name="Normal 5 2 3 5 2 2 5" xfId="11959"/>
    <cellStyle name="Normal 5 2 3 5 2 3" xfId="3116"/>
    <cellStyle name="Normal 5 2 3 5 2 3 2" xfId="6934"/>
    <cellStyle name="Normal 5 2 3 5 2 4" xfId="6935"/>
    <cellStyle name="Normal 5 2 3 5 2 4 2" xfId="12928"/>
    <cellStyle name="Normal 5 2 3 5 2 5" xfId="9066"/>
    <cellStyle name="Normal 5 2 3 5 2 5 2" xfId="14858"/>
    <cellStyle name="Normal 5 2 3 5 2 6" xfId="10996"/>
    <cellStyle name="Normal 5 2 3 5 3" xfId="1665"/>
    <cellStyle name="Normal 5 2 3 5 3 2" xfId="3598"/>
    <cellStyle name="Normal 5 2 3 5 3 2 2" xfId="6936"/>
    <cellStyle name="Normal 5 2 3 5 3 3" xfId="6937"/>
    <cellStyle name="Normal 5 2 3 5 3 3 2" xfId="13410"/>
    <cellStyle name="Normal 5 2 3 5 3 4" xfId="9548"/>
    <cellStyle name="Normal 5 2 3 5 3 4 2" xfId="15340"/>
    <cellStyle name="Normal 5 2 3 5 3 5" xfId="11478"/>
    <cellStyle name="Normal 5 2 3 5 4" xfId="2634"/>
    <cellStyle name="Normal 5 2 3 5 4 2" xfId="6938"/>
    <cellStyle name="Normal 5 2 3 5 5" xfId="6939"/>
    <cellStyle name="Normal 5 2 3 5 5 2" xfId="12446"/>
    <cellStyle name="Normal 5 2 3 5 6" xfId="8584"/>
    <cellStyle name="Normal 5 2 3 5 6 2" xfId="14376"/>
    <cellStyle name="Normal 5 2 3 5 7" xfId="10514"/>
    <cellStyle name="Normal 5 2 3 6" xfId="830"/>
    <cellStyle name="Normal 5 2 3 6 2" xfId="1826"/>
    <cellStyle name="Normal 5 2 3 6 2 2" xfId="3759"/>
    <cellStyle name="Normal 5 2 3 6 2 2 2" xfId="6940"/>
    <cellStyle name="Normal 5 2 3 6 2 3" xfId="6941"/>
    <cellStyle name="Normal 5 2 3 6 2 3 2" xfId="13571"/>
    <cellStyle name="Normal 5 2 3 6 2 4" xfId="9709"/>
    <cellStyle name="Normal 5 2 3 6 2 4 2" xfId="15501"/>
    <cellStyle name="Normal 5 2 3 6 2 5" xfId="11639"/>
    <cellStyle name="Normal 5 2 3 6 3" xfId="2795"/>
    <cellStyle name="Normal 5 2 3 6 3 2" xfId="6942"/>
    <cellStyle name="Normal 5 2 3 6 4" xfId="6943"/>
    <cellStyle name="Normal 5 2 3 6 4 2" xfId="12607"/>
    <cellStyle name="Normal 5 2 3 6 5" xfId="8745"/>
    <cellStyle name="Normal 5 2 3 6 5 2" xfId="14537"/>
    <cellStyle name="Normal 5 2 3 6 6" xfId="10675"/>
    <cellStyle name="Normal 5 2 3 7" xfId="1344"/>
    <cellStyle name="Normal 5 2 3 7 2" xfId="3277"/>
    <cellStyle name="Normal 5 2 3 7 2 2" xfId="6944"/>
    <cellStyle name="Normal 5 2 3 7 3" xfId="6945"/>
    <cellStyle name="Normal 5 2 3 7 3 2" xfId="13089"/>
    <cellStyle name="Normal 5 2 3 7 4" xfId="9227"/>
    <cellStyle name="Normal 5 2 3 7 4 2" xfId="15019"/>
    <cellStyle name="Normal 5 2 3 7 5" xfId="11157"/>
    <cellStyle name="Normal 5 2 3 8" xfId="2313"/>
    <cellStyle name="Normal 5 2 3 8 2" xfId="6946"/>
    <cellStyle name="Normal 5 2 3 9" xfId="6947"/>
    <cellStyle name="Normal 5 2 3 9 2" xfId="12125"/>
    <cellStyle name="Normal 5 2 4" xfId="310"/>
    <cellStyle name="Normal 5 2 4 10" xfId="10213"/>
    <cellStyle name="Normal 5 2 4 2" xfId="390"/>
    <cellStyle name="Normal 5 2 4 2 2" xfId="550"/>
    <cellStyle name="Normal 5 2 4 2 2 2" xfId="1098"/>
    <cellStyle name="Normal 5 2 4 2 2 2 2" xfId="2086"/>
    <cellStyle name="Normal 5 2 4 2 2 2 2 2" xfId="4019"/>
    <cellStyle name="Normal 5 2 4 2 2 2 2 2 2" xfId="6948"/>
    <cellStyle name="Normal 5 2 4 2 2 2 2 3" xfId="6949"/>
    <cellStyle name="Normal 5 2 4 2 2 2 2 3 2" xfId="13831"/>
    <cellStyle name="Normal 5 2 4 2 2 2 2 4" xfId="9969"/>
    <cellStyle name="Normal 5 2 4 2 2 2 2 4 2" xfId="15761"/>
    <cellStyle name="Normal 5 2 4 2 2 2 2 5" xfId="11899"/>
    <cellStyle name="Normal 5 2 4 2 2 2 3" xfId="3055"/>
    <cellStyle name="Normal 5 2 4 2 2 2 3 2" xfId="6950"/>
    <cellStyle name="Normal 5 2 4 2 2 2 4" xfId="6951"/>
    <cellStyle name="Normal 5 2 4 2 2 2 4 2" xfId="12867"/>
    <cellStyle name="Normal 5 2 4 2 2 2 5" xfId="9005"/>
    <cellStyle name="Normal 5 2 4 2 2 2 5 2" xfId="14797"/>
    <cellStyle name="Normal 5 2 4 2 2 2 6" xfId="10935"/>
    <cellStyle name="Normal 5 2 4 2 2 3" xfId="1604"/>
    <cellStyle name="Normal 5 2 4 2 2 3 2" xfId="3537"/>
    <cellStyle name="Normal 5 2 4 2 2 3 2 2" xfId="6952"/>
    <cellStyle name="Normal 5 2 4 2 2 3 3" xfId="6953"/>
    <cellStyle name="Normal 5 2 4 2 2 3 3 2" xfId="13349"/>
    <cellStyle name="Normal 5 2 4 2 2 3 4" xfId="9487"/>
    <cellStyle name="Normal 5 2 4 2 2 3 4 2" xfId="15279"/>
    <cellStyle name="Normal 5 2 4 2 2 3 5" xfId="11417"/>
    <cellStyle name="Normal 5 2 4 2 2 4" xfId="2573"/>
    <cellStyle name="Normal 5 2 4 2 2 4 2" xfId="6954"/>
    <cellStyle name="Normal 5 2 4 2 2 5" xfId="6955"/>
    <cellStyle name="Normal 5 2 4 2 2 5 2" xfId="12385"/>
    <cellStyle name="Normal 5 2 4 2 2 6" xfId="8523"/>
    <cellStyle name="Normal 5 2 4 2 2 6 2" xfId="14315"/>
    <cellStyle name="Normal 5 2 4 2 2 7" xfId="10453"/>
    <cellStyle name="Normal 5 2 4 2 3" xfId="712"/>
    <cellStyle name="Normal 5 2 4 2 3 2" xfId="1259"/>
    <cellStyle name="Normal 5 2 4 2 3 2 2" xfId="2246"/>
    <cellStyle name="Normal 5 2 4 2 3 2 2 2" xfId="4179"/>
    <cellStyle name="Normal 5 2 4 2 3 2 2 2 2" xfId="6956"/>
    <cellStyle name="Normal 5 2 4 2 3 2 2 3" xfId="6957"/>
    <cellStyle name="Normal 5 2 4 2 3 2 2 3 2" xfId="13991"/>
    <cellStyle name="Normal 5 2 4 2 3 2 2 4" xfId="10129"/>
    <cellStyle name="Normal 5 2 4 2 3 2 2 4 2" xfId="15921"/>
    <cellStyle name="Normal 5 2 4 2 3 2 2 5" xfId="12059"/>
    <cellStyle name="Normal 5 2 4 2 3 2 3" xfId="3216"/>
    <cellStyle name="Normal 5 2 4 2 3 2 3 2" xfId="6958"/>
    <cellStyle name="Normal 5 2 4 2 3 2 4" xfId="6959"/>
    <cellStyle name="Normal 5 2 4 2 3 2 4 2" xfId="13028"/>
    <cellStyle name="Normal 5 2 4 2 3 2 5" xfId="9166"/>
    <cellStyle name="Normal 5 2 4 2 3 2 5 2" xfId="14958"/>
    <cellStyle name="Normal 5 2 4 2 3 2 6" xfId="11096"/>
    <cellStyle name="Normal 5 2 4 2 3 3" xfId="1765"/>
    <cellStyle name="Normal 5 2 4 2 3 3 2" xfId="3698"/>
    <cellStyle name="Normal 5 2 4 2 3 3 2 2" xfId="6960"/>
    <cellStyle name="Normal 5 2 4 2 3 3 3" xfId="6961"/>
    <cellStyle name="Normal 5 2 4 2 3 3 3 2" xfId="13510"/>
    <cellStyle name="Normal 5 2 4 2 3 3 4" xfId="9648"/>
    <cellStyle name="Normal 5 2 4 2 3 3 4 2" xfId="15440"/>
    <cellStyle name="Normal 5 2 4 2 3 3 5" xfId="11578"/>
    <cellStyle name="Normal 5 2 4 2 3 4" xfId="2734"/>
    <cellStyle name="Normal 5 2 4 2 3 4 2" xfId="6962"/>
    <cellStyle name="Normal 5 2 4 2 3 5" xfId="6963"/>
    <cellStyle name="Normal 5 2 4 2 3 5 2" xfId="12546"/>
    <cellStyle name="Normal 5 2 4 2 3 6" xfId="8684"/>
    <cellStyle name="Normal 5 2 4 2 3 6 2" xfId="14476"/>
    <cellStyle name="Normal 5 2 4 2 3 7" xfId="10614"/>
    <cellStyle name="Normal 5 2 4 2 4" xfId="938"/>
    <cellStyle name="Normal 5 2 4 2 4 2" xfId="1926"/>
    <cellStyle name="Normal 5 2 4 2 4 2 2" xfId="3859"/>
    <cellStyle name="Normal 5 2 4 2 4 2 2 2" xfId="6964"/>
    <cellStyle name="Normal 5 2 4 2 4 2 3" xfId="6965"/>
    <cellStyle name="Normal 5 2 4 2 4 2 3 2" xfId="13671"/>
    <cellStyle name="Normal 5 2 4 2 4 2 4" xfId="9809"/>
    <cellStyle name="Normal 5 2 4 2 4 2 4 2" xfId="15601"/>
    <cellStyle name="Normal 5 2 4 2 4 2 5" xfId="11739"/>
    <cellStyle name="Normal 5 2 4 2 4 3" xfId="2895"/>
    <cellStyle name="Normal 5 2 4 2 4 3 2" xfId="6966"/>
    <cellStyle name="Normal 5 2 4 2 4 4" xfId="6967"/>
    <cellStyle name="Normal 5 2 4 2 4 4 2" xfId="12707"/>
    <cellStyle name="Normal 5 2 4 2 4 5" xfId="8845"/>
    <cellStyle name="Normal 5 2 4 2 4 5 2" xfId="14637"/>
    <cellStyle name="Normal 5 2 4 2 4 6" xfId="10775"/>
    <cellStyle name="Normal 5 2 4 2 5" xfId="1444"/>
    <cellStyle name="Normal 5 2 4 2 5 2" xfId="3377"/>
    <cellStyle name="Normal 5 2 4 2 5 2 2" xfId="6968"/>
    <cellStyle name="Normal 5 2 4 2 5 3" xfId="6969"/>
    <cellStyle name="Normal 5 2 4 2 5 3 2" xfId="13189"/>
    <cellStyle name="Normal 5 2 4 2 5 4" xfId="9327"/>
    <cellStyle name="Normal 5 2 4 2 5 4 2" xfId="15119"/>
    <cellStyle name="Normal 5 2 4 2 5 5" xfId="11257"/>
    <cellStyle name="Normal 5 2 4 2 6" xfId="2413"/>
    <cellStyle name="Normal 5 2 4 2 6 2" xfId="6970"/>
    <cellStyle name="Normal 5 2 4 2 7" xfId="6971"/>
    <cellStyle name="Normal 5 2 4 2 7 2" xfId="12225"/>
    <cellStyle name="Normal 5 2 4 2 8" xfId="8363"/>
    <cellStyle name="Normal 5 2 4 2 8 2" xfId="14155"/>
    <cellStyle name="Normal 5 2 4 2 9" xfId="10293"/>
    <cellStyle name="Normal 5 2 4 3" xfId="470"/>
    <cellStyle name="Normal 5 2 4 3 2" xfId="1018"/>
    <cellStyle name="Normal 5 2 4 3 2 2" xfId="2006"/>
    <cellStyle name="Normal 5 2 4 3 2 2 2" xfId="3939"/>
    <cellStyle name="Normal 5 2 4 3 2 2 2 2" xfId="6972"/>
    <cellStyle name="Normal 5 2 4 3 2 2 3" xfId="6973"/>
    <cellStyle name="Normal 5 2 4 3 2 2 3 2" xfId="13751"/>
    <cellStyle name="Normal 5 2 4 3 2 2 4" xfId="9889"/>
    <cellStyle name="Normal 5 2 4 3 2 2 4 2" xfId="15681"/>
    <cellStyle name="Normal 5 2 4 3 2 2 5" xfId="11819"/>
    <cellStyle name="Normal 5 2 4 3 2 3" xfId="2975"/>
    <cellStyle name="Normal 5 2 4 3 2 3 2" xfId="6974"/>
    <cellStyle name="Normal 5 2 4 3 2 4" xfId="6975"/>
    <cellStyle name="Normal 5 2 4 3 2 4 2" xfId="12787"/>
    <cellStyle name="Normal 5 2 4 3 2 5" xfId="8925"/>
    <cellStyle name="Normal 5 2 4 3 2 5 2" xfId="14717"/>
    <cellStyle name="Normal 5 2 4 3 2 6" xfId="10855"/>
    <cellStyle name="Normal 5 2 4 3 3" xfId="1524"/>
    <cellStyle name="Normal 5 2 4 3 3 2" xfId="3457"/>
    <cellStyle name="Normal 5 2 4 3 3 2 2" xfId="6976"/>
    <cellStyle name="Normal 5 2 4 3 3 3" xfId="6977"/>
    <cellStyle name="Normal 5 2 4 3 3 3 2" xfId="13269"/>
    <cellStyle name="Normal 5 2 4 3 3 4" xfId="9407"/>
    <cellStyle name="Normal 5 2 4 3 3 4 2" xfId="15199"/>
    <cellStyle name="Normal 5 2 4 3 3 5" xfId="11337"/>
    <cellStyle name="Normal 5 2 4 3 4" xfId="2493"/>
    <cellStyle name="Normal 5 2 4 3 4 2" xfId="6978"/>
    <cellStyle name="Normal 5 2 4 3 5" xfId="6979"/>
    <cellStyle name="Normal 5 2 4 3 5 2" xfId="12305"/>
    <cellStyle name="Normal 5 2 4 3 6" xfId="8443"/>
    <cellStyle name="Normal 5 2 4 3 6 2" xfId="14235"/>
    <cellStyle name="Normal 5 2 4 3 7" xfId="10373"/>
    <cellStyle name="Normal 5 2 4 4" xfId="632"/>
    <cellStyle name="Normal 5 2 4 4 2" xfId="1179"/>
    <cellStyle name="Normal 5 2 4 4 2 2" xfId="2166"/>
    <cellStyle name="Normal 5 2 4 4 2 2 2" xfId="4099"/>
    <cellStyle name="Normal 5 2 4 4 2 2 2 2" xfId="6980"/>
    <cellStyle name="Normal 5 2 4 4 2 2 3" xfId="6981"/>
    <cellStyle name="Normal 5 2 4 4 2 2 3 2" xfId="13911"/>
    <cellStyle name="Normal 5 2 4 4 2 2 4" xfId="10049"/>
    <cellStyle name="Normal 5 2 4 4 2 2 4 2" xfId="15841"/>
    <cellStyle name="Normal 5 2 4 4 2 2 5" xfId="11979"/>
    <cellStyle name="Normal 5 2 4 4 2 3" xfId="3136"/>
    <cellStyle name="Normal 5 2 4 4 2 3 2" xfId="6982"/>
    <cellStyle name="Normal 5 2 4 4 2 4" xfId="6983"/>
    <cellStyle name="Normal 5 2 4 4 2 4 2" xfId="12948"/>
    <cellStyle name="Normal 5 2 4 4 2 5" xfId="9086"/>
    <cellStyle name="Normal 5 2 4 4 2 5 2" xfId="14878"/>
    <cellStyle name="Normal 5 2 4 4 2 6" xfId="11016"/>
    <cellStyle name="Normal 5 2 4 4 3" xfId="1685"/>
    <cellStyle name="Normal 5 2 4 4 3 2" xfId="3618"/>
    <cellStyle name="Normal 5 2 4 4 3 2 2" xfId="6984"/>
    <cellStyle name="Normal 5 2 4 4 3 3" xfId="6985"/>
    <cellStyle name="Normal 5 2 4 4 3 3 2" xfId="13430"/>
    <cellStyle name="Normal 5 2 4 4 3 4" xfId="9568"/>
    <cellStyle name="Normal 5 2 4 4 3 4 2" xfId="15360"/>
    <cellStyle name="Normal 5 2 4 4 3 5" xfId="11498"/>
    <cellStyle name="Normal 5 2 4 4 4" xfId="2654"/>
    <cellStyle name="Normal 5 2 4 4 4 2" xfId="6986"/>
    <cellStyle name="Normal 5 2 4 4 5" xfId="6987"/>
    <cellStyle name="Normal 5 2 4 4 5 2" xfId="12466"/>
    <cellStyle name="Normal 5 2 4 4 6" xfId="8604"/>
    <cellStyle name="Normal 5 2 4 4 6 2" xfId="14396"/>
    <cellStyle name="Normal 5 2 4 4 7" xfId="10534"/>
    <cellStyle name="Normal 5 2 4 5" xfId="858"/>
    <cellStyle name="Normal 5 2 4 5 2" xfId="1846"/>
    <cellStyle name="Normal 5 2 4 5 2 2" xfId="3779"/>
    <cellStyle name="Normal 5 2 4 5 2 2 2" xfId="6988"/>
    <cellStyle name="Normal 5 2 4 5 2 3" xfId="6989"/>
    <cellStyle name="Normal 5 2 4 5 2 3 2" xfId="13591"/>
    <cellStyle name="Normal 5 2 4 5 2 4" xfId="9729"/>
    <cellStyle name="Normal 5 2 4 5 2 4 2" xfId="15521"/>
    <cellStyle name="Normal 5 2 4 5 2 5" xfId="11659"/>
    <cellStyle name="Normal 5 2 4 5 3" xfId="2815"/>
    <cellStyle name="Normal 5 2 4 5 3 2" xfId="6990"/>
    <cellStyle name="Normal 5 2 4 5 4" xfId="6991"/>
    <cellStyle name="Normal 5 2 4 5 4 2" xfId="12627"/>
    <cellStyle name="Normal 5 2 4 5 5" xfId="8765"/>
    <cellStyle name="Normal 5 2 4 5 5 2" xfId="14557"/>
    <cellStyle name="Normal 5 2 4 5 6" xfId="10695"/>
    <cellStyle name="Normal 5 2 4 6" xfId="1364"/>
    <cellStyle name="Normal 5 2 4 6 2" xfId="3297"/>
    <cellStyle name="Normal 5 2 4 6 2 2" xfId="6992"/>
    <cellStyle name="Normal 5 2 4 6 3" xfId="6993"/>
    <cellStyle name="Normal 5 2 4 6 3 2" xfId="13109"/>
    <cellStyle name="Normal 5 2 4 6 4" xfId="9247"/>
    <cellStyle name="Normal 5 2 4 6 4 2" xfId="15039"/>
    <cellStyle name="Normal 5 2 4 6 5" xfId="11177"/>
    <cellStyle name="Normal 5 2 4 7" xfId="2333"/>
    <cellStyle name="Normal 5 2 4 7 2" xfId="6994"/>
    <cellStyle name="Normal 5 2 4 8" xfId="6995"/>
    <cellStyle name="Normal 5 2 4 8 2" xfId="12145"/>
    <cellStyle name="Normal 5 2 4 9" xfId="8283"/>
    <cellStyle name="Normal 5 2 4 9 2" xfId="14075"/>
    <cellStyle name="Normal 5 2 5" xfId="350"/>
    <cellStyle name="Normal 5 2 5 2" xfId="510"/>
    <cellStyle name="Normal 5 2 5 2 2" xfId="1058"/>
    <cellStyle name="Normal 5 2 5 2 2 2" xfId="2046"/>
    <cellStyle name="Normal 5 2 5 2 2 2 2" xfId="3979"/>
    <cellStyle name="Normal 5 2 5 2 2 2 2 2" xfId="6996"/>
    <cellStyle name="Normal 5 2 5 2 2 2 3" xfId="6997"/>
    <cellStyle name="Normal 5 2 5 2 2 2 3 2" xfId="13791"/>
    <cellStyle name="Normal 5 2 5 2 2 2 4" xfId="9929"/>
    <cellStyle name="Normal 5 2 5 2 2 2 4 2" xfId="15721"/>
    <cellStyle name="Normal 5 2 5 2 2 2 5" xfId="11859"/>
    <cellStyle name="Normal 5 2 5 2 2 3" xfId="3015"/>
    <cellStyle name="Normal 5 2 5 2 2 3 2" xfId="6998"/>
    <cellStyle name="Normal 5 2 5 2 2 4" xfId="6999"/>
    <cellStyle name="Normal 5 2 5 2 2 4 2" xfId="12827"/>
    <cellStyle name="Normal 5 2 5 2 2 5" xfId="8965"/>
    <cellStyle name="Normal 5 2 5 2 2 5 2" xfId="14757"/>
    <cellStyle name="Normal 5 2 5 2 2 6" xfId="10895"/>
    <cellStyle name="Normal 5 2 5 2 3" xfId="1564"/>
    <cellStyle name="Normal 5 2 5 2 3 2" xfId="3497"/>
    <cellStyle name="Normal 5 2 5 2 3 2 2" xfId="7000"/>
    <cellStyle name="Normal 5 2 5 2 3 3" xfId="7001"/>
    <cellStyle name="Normal 5 2 5 2 3 3 2" xfId="13309"/>
    <cellStyle name="Normal 5 2 5 2 3 4" xfId="9447"/>
    <cellStyle name="Normal 5 2 5 2 3 4 2" xfId="15239"/>
    <cellStyle name="Normal 5 2 5 2 3 5" xfId="11377"/>
    <cellStyle name="Normal 5 2 5 2 4" xfId="2533"/>
    <cellStyle name="Normal 5 2 5 2 4 2" xfId="7002"/>
    <cellStyle name="Normal 5 2 5 2 5" xfId="7003"/>
    <cellStyle name="Normal 5 2 5 2 5 2" xfId="12345"/>
    <cellStyle name="Normal 5 2 5 2 6" xfId="8483"/>
    <cellStyle name="Normal 5 2 5 2 6 2" xfId="14275"/>
    <cellStyle name="Normal 5 2 5 2 7" xfId="10413"/>
    <cellStyle name="Normal 5 2 5 3" xfId="672"/>
    <cellStyle name="Normal 5 2 5 3 2" xfId="1219"/>
    <cellStyle name="Normal 5 2 5 3 2 2" xfId="2206"/>
    <cellStyle name="Normal 5 2 5 3 2 2 2" xfId="4139"/>
    <cellStyle name="Normal 5 2 5 3 2 2 2 2" xfId="7004"/>
    <cellStyle name="Normal 5 2 5 3 2 2 3" xfId="7005"/>
    <cellStyle name="Normal 5 2 5 3 2 2 3 2" xfId="13951"/>
    <cellStyle name="Normal 5 2 5 3 2 2 4" xfId="10089"/>
    <cellStyle name="Normal 5 2 5 3 2 2 4 2" xfId="15881"/>
    <cellStyle name="Normal 5 2 5 3 2 2 5" xfId="12019"/>
    <cellStyle name="Normal 5 2 5 3 2 3" xfId="3176"/>
    <cellStyle name="Normal 5 2 5 3 2 3 2" xfId="7006"/>
    <cellStyle name="Normal 5 2 5 3 2 4" xfId="7007"/>
    <cellStyle name="Normal 5 2 5 3 2 4 2" xfId="12988"/>
    <cellStyle name="Normal 5 2 5 3 2 5" xfId="9126"/>
    <cellStyle name="Normal 5 2 5 3 2 5 2" xfId="14918"/>
    <cellStyle name="Normal 5 2 5 3 2 6" xfId="11056"/>
    <cellStyle name="Normal 5 2 5 3 3" xfId="1725"/>
    <cellStyle name="Normal 5 2 5 3 3 2" xfId="3658"/>
    <cellStyle name="Normal 5 2 5 3 3 2 2" xfId="7008"/>
    <cellStyle name="Normal 5 2 5 3 3 3" xfId="7009"/>
    <cellStyle name="Normal 5 2 5 3 3 3 2" xfId="13470"/>
    <cellStyle name="Normal 5 2 5 3 3 4" xfId="9608"/>
    <cellStyle name="Normal 5 2 5 3 3 4 2" xfId="15400"/>
    <cellStyle name="Normal 5 2 5 3 3 5" xfId="11538"/>
    <cellStyle name="Normal 5 2 5 3 4" xfId="2694"/>
    <cellStyle name="Normal 5 2 5 3 4 2" xfId="7010"/>
    <cellStyle name="Normal 5 2 5 3 5" xfId="7011"/>
    <cellStyle name="Normal 5 2 5 3 5 2" xfId="12506"/>
    <cellStyle name="Normal 5 2 5 3 6" xfId="8644"/>
    <cellStyle name="Normal 5 2 5 3 6 2" xfId="14436"/>
    <cellStyle name="Normal 5 2 5 3 7" xfId="10574"/>
    <cellStyle name="Normal 5 2 5 4" xfId="898"/>
    <cellStyle name="Normal 5 2 5 4 2" xfId="1886"/>
    <cellStyle name="Normal 5 2 5 4 2 2" xfId="3819"/>
    <cellStyle name="Normal 5 2 5 4 2 2 2" xfId="7012"/>
    <cellStyle name="Normal 5 2 5 4 2 3" xfId="7013"/>
    <cellStyle name="Normal 5 2 5 4 2 3 2" xfId="13631"/>
    <cellStyle name="Normal 5 2 5 4 2 4" xfId="9769"/>
    <cellStyle name="Normal 5 2 5 4 2 4 2" xfId="15561"/>
    <cellStyle name="Normal 5 2 5 4 2 5" xfId="11699"/>
    <cellStyle name="Normal 5 2 5 4 3" xfId="2855"/>
    <cellStyle name="Normal 5 2 5 4 3 2" xfId="7014"/>
    <cellStyle name="Normal 5 2 5 4 4" xfId="7015"/>
    <cellStyle name="Normal 5 2 5 4 4 2" xfId="12667"/>
    <cellStyle name="Normal 5 2 5 4 5" xfId="8805"/>
    <cellStyle name="Normal 5 2 5 4 5 2" xfId="14597"/>
    <cellStyle name="Normal 5 2 5 4 6" xfId="10735"/>
    <cellStyle name="Normal 5 2 5 5" xfId="1404"/>
    <cellStyle name="Normal 5 2 5 5 2" xfId="3337"/>
    <cellStyle name="Normal 5 2 5 5 2 2" xfId="7016"/>
    <cellStyle name="Normal 5 2 5 5 3" xfId="7017"/>
    <cellStyle name="Normal 5 2 5 5 3 2" xfId="13149"/>
    <cellStyle name="Normal 5 2 5 5 4" xfId="9287"/>
    <cellStyle name="Normal 5 2 5 5 4 2" xfId="15079"/>
    <cellStyle name="Normal 5 2 5 5 5" xfId="11217"/>
    <cellStyle name="Normal 5 2 5 6" xfId="2373"/>
    <cellStyle name="Normal 5 2 5 6 2" xfId="7018"/>
    <cellStyle name="Normal 5 2 5 7" xfId="7019"/>
    <cellStyle name="Normal 5 2 5 7 2" xfId="12185"/>
    <cellStyle name="Normal 5 2 5 8" xfId="8323"/>
    <cellStyle name="Normal 5 2 5 8 2" xfId="14115"/>
    <cellStyle name="Normal 5 2 5 9" xfId="10253"/>
    <cellStyle name="Normal 5 2 6" xfId="430"/>
    <cellStyle name="Normal 5 2 6 2" xfId="978"/>
    <cellStyle name="Normal 5 2 6 2 2" xfId="1966"/>
    <cellStyle name="Normal 5 2 6 2 2 2" xfId="3899"/>
    <cellStyle name="Normal 5 2 6 2 2 2 2" xfId="7020"/>
    <cellStyle name="Normal 5 2 6 2 2 3" xfId="7021"/>
    <cellStyle name="Normal 5 2 6 2 2 3 2" xfId="13711"/>
    <cellStyle name="Normal 5 2 6 2 2 4" xfId="9849"/>
    <cellStyle name="Normal 5 2 6 2 2 4 2" xfId="15641"/>
    <cellStyle name="Normal 5 2 6 2 2 5" xfId="11779"/>
    <cellStyle name="Normal 5 2 6 2 3" xfId="2935"/>
    <cellStyle name="Normal 5 2 6 2 3 2" xfId="7022"/>
    <cellStyle name="Normal 5 2 6 2 4" xfId="7023"/>
    <cellStyle name="Normal 5 2 6 2 4 2" xfId="12747"/>
    <cellStyle name="Normal 5 2 6 2 5" xfId="8885"/>
    <cellStyle name="Normal 5 2 6 2 5 2" xfId="14677"/>
    <cellStyle name="Normal 5 2 6 2 6" xfId="10815"/>
    <cellStyle name="Normal 5 2 6 3" xfId="1484"/>
    <cellStyle name="Normal 5 2 6 3 2" xfId="3417"/>
    <cellStyle name="Normal 5 2 6 3 2 2" xfId="7024"/>
    <cellStyle name="Normal 5 2 6 3 3" xfId="7025"/>
    <cellStyle name="Normal 5 2 6 3 3 2" xfId="13229"/>
    <cellStyle name="Normal 5 2 6 3 4" xfId="9367"/>
    <cellStyle name="Normal 5 2 6 3 4 2" xfId="15159"/>
    <cellStyle name="Normal 5 2 6 3 5" xfId="11297"/>
    <cellStyle name="Normal 5 2 6 4" xfId="2453"/>
    <cellStyle name="Normal 5 2 6 4 2" xfId="7026"/>
    <cellStyle name="Normal 5 2 6 5" xfId="7027"/>
    <cellStyle name="Normal 5 2 6 5 2" xfId="12265"/>
    <cellStyle name="Normal 5 2 6 6" xfId="8403"/>
    <cellStyle name="Normal 5 2 6 6 2" xfId="14195"/>
    <cellStyle name="Normal 5 2 6 7" xfId="10333"/>
    <cellStyle name="Normal 5 2 7" xfId="592"/>
    <cellStyle name="Normal 5 2 7 2" xfId="1139"/>
    <cellStyle name="Normal 5 2 7 2 2" xfId="2126"/>
    <cellStyle name="Normal 5 2 7 2 2 2" xfId="4059"/>
    <cellStyle name="Normal 5 2 7 2 2 2 2" xfId="7028"/>
    <cellStyle name="Normal 5 2 7 2 2 3" xfId="7029"/>
    <cellStyle name="Normal 5 2 7 2 2 3 2" xfId="13871"/>
    <cellStyle name="Normal 5 2 7 2 2 4" xfId="10009"/>
    <cellStyle name="Normal 5 2 7 2 2 4 2" xfId="15801"/>
    <cellStyle name="Normal 5 2 7 2 2 5" xfId="11939"/>
    <cellStyle name="Normal 5 2 7 2 3" xfId="3096"/>
    <cellStyle name="Normal 5 2 7 2 3 2" xfId="7030"/>
    <cellStyle name="Normal 5 2 7 2 4" xfId="7031"/>
    <cellStyle name="Normal 5 2 7 2 4 2" xfId="12908"/>
    <cellStyle name="Normal 5 2 7 2 5" xfId="9046"/>
    <cellStyle name="Normal 5 2 7 2 5 2" xfId="14838"/>
    <cellStyle name="Normal 5 2 7 2 6" xfId="10976"/>
    <cellStyle name="Normal 5 2 7 3" xfId="1645"/>
    <cellStyle name="Normal 5 2 7 3 2" xfId="3578"/>
    <cellStyle name="Normal 5 2 7 3 2 2" xfId="7032"/>
    <cellStyle name="Normal 5 2 7 3 3" xfId="7033"/>
    <cellStyle name="Normal 5 2 7 3 3 2" xfId="13390"/>
    <cellStyle name="Normal 5 2 7 3 4" xfId="9528"/>
    <cellStyle name="Normal 5 2 7 3 4 2" xfId="15320"/>
    <cellStyle name="Normal 5 2 7 3 5" xfId="11458"/>
    <cellStyle name="Normal 5 2 7 4" xfId="2614"/>
    <cellStyle name="Normal 5 2 7 4 2" xfId="7034"/>
    <cellStyle name="Normal 5 2 7 5" xfId="7035"/>
    <cellStyle name="Normal 5 2 7 5 2" xfId="12426"/>
    <cellStyle name="Normal 5 2 7 6" xfId="8564"/>
    <cellStyle name="Normal 5 2 7 6 2" xfId="14356"/>
    <cellStyle name="Normal 5 2 7 7" xfId="10494"/>
    <cellStyle name="Normal 5 2 8" xfId="804"/>
    <cellStyle name="Normal 5 2 8 2" xfId="1806"/>
    <cellStyle name="Normal 5 2 8 2 2" xfId="3739"/>
    <cellStyle name="Normal 5 2 8 2 2 2" xfId="7036"/>
    <cellStyle name="Normal 5 2 8 2 3" xfId="7037"/>
    <cellStyle name="Normal 5 2 8 2 3 2" xfId="13551"/>
    <cellStyle name="Normal 5 2 8 2 4" xfId="9689"/>
    <cellStyle name="Normal 5 2 8 2 4 2" xfId="15481"/>
    <cellStyle name="Normal 5 2 8 2 5" xfId="11619"/>
    <cellStyle name="Normal 5 2 8 3" xfId="2775"/>
    <cellStyle name="Normal 5 2 8 3 2" xfId="7038"/>
    <cellStyle name="Normal 5 2 8 4" xfId="7039"/>
    <cellStyle name="Normal 5 2 8 4 2" xfId="12587"/>
    <cellStyle name="Normal 5 2 8 5" xfId="8725"/>
    <cellStyle name="Normal 5 2 8 5 2" xfId="14517"/>
    <cellStyle name="Normal 5 2 8 6" xfId="10655"/>
    <cellStyle name="Normal 5 2 9" xfId="1324"/>
    <cellStyle name="Normal 5 2 9 2" xfId="3257"/>
    <cellStyle name="Normal 5 2 9 2 2" xfId="7040"/>
    <cellStyle name="Normal 5 2 9 3" xfId="7041"/>
    <cellStyle name="Normal 5 2 9 3 2" xfId="13069"/>
    <cellStyle name="Normal 5 2 9 4" xfId="9207"/>
    <cellStyle name="Normal 5 2 9 4 2" xfId="14999"/>
    <cellStyle name="Normal 5 2 9 5" xfId="11137"/>
    <cellStyle name="Normal 5 3" xfId="223"/>
    <cellStyle name="Normal 5 3 10" xfId="7042"/>
    <cellStyle name="Normal 5 3 10 2" xfId="12113"/>
    <cellStyle name="Normal 5 3 11" xfId="8251"/>
    <cellStyle name="Normal 5 3 11 2" xfId="14043"/>
    <cellStyle name="Normal 5 3 12" xfId="10181"/>
    <cellStyle name="Normal 5 3 2" xfId="253"/>
    <cellStyle name="Normal 5 3 2 10" xfId="8271"/>
    <cellStyle name="Normal 5 3 2 10 2" xfId="14063"/>
    <cellStyle name="Normal 5 3 2 11" xfId="10201"/>
    <cellStyle name="Normal 5 3 2 2" xfId="338"/>
    <cellStyle name="Normal 5 3 2 2 10" xfId="10241"/>
    <cellStyle name="Normal 5 3 2 2 2" xfId="418"/>
    <cellStyle name="Normal 5 3 2 2 2 2" xfId="578"/>
    <cellStyle name="Normal 5 3 2 2 2 2 2" xfId="1126"/>
    <cellStyle name="Normal 5 3 2 2 2 2 2 2" xfId="2114"/>
    <cellStyle name="Normal 5 3 2 2 2 2 2 2 2" xfId="4047"/>
    <cellStyle name="Normal 5 3 2 2 2 2 2 2 2 2" xfId="7043"/>
    <cellStyle name="Normal 5 3 2 2 2 2 2 2 3" xfId="7044"/>
    <cellStyle name="Normal 5 3 2 2 2 2 2 2 3 2" xfId="13859"/>
    <cellStyle name="Normal 5 3 2 2 2 2 2 2 4" xfId="9997"/>
    <cellStyle name="Normal 5 3 2 2 2 2 2 2 4 2" xfId="15789"/>
    <cellStyle name="Normal 5 3 2 2 2 2 2 2 5" xfId="11927"/>
    <cellStyle name="Normal 5 3 2 2 2 2 2 3" xfId="3083"/>
    <cellStyle name="Normal 5 3 2 2 2 2 2 3 2" xfId="7045"/>
    <cellStyle name="Normal 5 3 2 2 2 2 2 4" xfId="7046"/>
    <cellStyle name="Normal 5 3 2 2 2 2 2 4 2" xfId="12895"/>
    <cellStyle name="Normal 5 3 2 2 2 2 2 5" xfId="9033"/>
    <cellStyle name="Normal 5 3 2 2 2 2 2 5 2" xfId="14825"/>
    <cellStyle name="Normal 5 3 2 2 2 2 2 6" xfId="10963"/>
    <cellStyle name="Normal 5 3 2 2 2 2 3" xfId="1632"/>
    <cellStyle name="Normal 5 3 2 2 2 2 3 2" xfId="3565"/>
    <cellStyle name="Normal 5 3 2 2 2 2 3 2 2" xfId="7047"/>
    <cellStyle name="Normal 5 3 2 2 2 2 3 3" xfId="7048"/>
    <cellStyle name="Normal 5 3 2 2 2 2 3 3 2" xfId="13377"/>
    <cellStyle name="Normal 5 3 2 2 2 2 3 4" xfId="9515"/>
    <cellStyle name="Normal 5 3 2 2 2 2 3 4 2" xfId="15307"/>
    <cellStyle name="Normal 5 3 2 2 2 2 3 5" xfId="11445"/>
    <cellStyle name="Normal 5 3 2 2 2 2 4" xfId="2601"/>
    <cellStyle name="Normal 5 3 2 2 2 2 4 2" xfId="7049"/>
    <cellStyle name="Normal 5 3 2 2 2 2 5" xfId="7050"/>
    <cellStyle name="Normal 5 3 2 2 2 2 5 2" xfId="12413"/>
    <cellStyle name="Normal 5 3 2 2 2 2 6" xfId="8551"/>
    <cellStyle name="Normal 5 3 2 2 2 2 6 2" xfId="14343"/>
    <cellStyle name="Normal 5 3 2 2 2 2 7" xfId="10481"/>
    <cellStyle name="Normal 5 3 2 2 2 3" xfId="740"/>
    <cellStyle name="Normal 5 3 2 2 2 3 2" xfId="1287"/>
    <cellStyle name="Normal 5 3 2 2 2 3 2 2" xfId="2274"/>
    <cellStyle name="Normal 5 3 2 2 2 3 2 2 2" xfId="4207"/>
    <cellStyle name="Normal 5 3 2 2 2 3 2 2 2 2" xfId="7051"/>
    <cellStyle name="Normal 5 3 2 2 2 3 2 2 3" xfId="7052"/>
    <cellStyle name="Normal 5 3 2 2 2 3 2 2 3 2" xfId="14019"/>
    <cellStyle name="Normal 5 3 2 2 2 3 2 2 4" xfId="10157"/>
    <cellStyle name="Normal 5 3 2 2 2 3 2 2 4 2" xfId="15949"/>
    <cellStyle name="Normal 5 3 2 2 2 3 2 2 5" xfId="12087"/>
    <cellStyle name="Normal 5 3 2 2 2 3 2 3" xfId="3244"/>
    <cellStyle name="Normal 5 3 2 2 2 3 2 3 2" xfId="7053"/>
    <cellStyle name="Normal 5 3 2 2 2 3 2 4" xfId="7054"/>
    <cellStyle name="Normal 5 3 2 2 2 3 2 4 2" xfId="13056"/>
    <cellStyle name="Normal 5 3 2 2 2 3 2 5" xfId="9194"/>
    <cellStyle name="Normal 5 3 2 2 2 3 2 5 2" xfId="14986"/>
    <cellStyle name="Normal 5 3 2 2 2 3 2 6" xfId="11124"/>
    <cellStyle name="Normal 5 3 2 2 2 3 3" xfId="1793"/>
    <cellStyle name="Normal 5 3 2 2 2 3 3 2" xfId="3726"/>
    <cellStyle name="Normal 5 3 2 2 2 3 3 2 2" xfId="7055"/>
    <cellStyle name="Normal 5 3 2 2 2 3 3 3" xfId="7056"/>
    <cellStyle name="Normal 5 3 2 2 2 3 3 3 2" xfId="13538"/>
    <cellStyle name="Normal 5 3 2 2 2 3 3 4" xfId="9676"/>
    <cellStyle name="Normal 5 3 2 2 2 3 3 4 2" xfId="15468"/>
    <cellStyle name="Normal 5 3 2 2 2 3 3 5" xfId="11606"/>
    <cellStyle name="Normal 5 3 2 2 2 3 4" xfId="2762"/>
    <cellStyle name="Normal 5 3 2 2 2 3 4 2" xfId="7057"/>
    <cellStyle name="Normal 5 3 2 2 2 3 5" xfId="7058"/>
    <cellStyle name="Normal 5 3 2 2 2 3 5 2" xfId="12574"/>
    <cellStyle name="Normal 5 3 2 2 2 3 6" xfId="8712"/>
    <cellStyle name="Normal 5 3 2 2 2 3 6 2" xfId="14504"/>
    <cellStyle name="Normal 5 3 2 2 2 3 7" xfId="10642"/>
    <cellStyle name="Normal 5 3 2 2 2 4" xfId="966"/>
    <cellStyle name="Normal 5 3 2 2 2 4 2" xfId="1954"/>
    <cellStyle name="Normal 5 3 2 2 2 4 2 2" xfId="3887"/>
    <cellStyle name="Normal 5 3 2 2 2 4 2 2 2" xfId="7059"/>
    <cellStyle name="Normal 5 3 2 2 2 4 2 3" xfId="7060"/>
    <cellStyle name="Normal 5 3 2 2 2 4 2 3 2" xfId="13699"/>
    <cellStyle name="Normal 5 3 2 2 2 4 2 4" xfId="9837"/>
    <cellStyle name="Normal 5 3 2 2 2 4 2 4 2" xfId="15629"/>
    <cellStyle name="Normal 5 3 2 2 2 4 2 5" xfId="11767"/>
    <cellStyle name="Normal 5 3 2 2 2 4 3" xfId="2923"/>
    <cellStyle name="Normal 5 3 2 2 2 4 3 2" xfId="7061"/>
    <cellStyle name="Normal 5 3 2 2 2 4 4" xfId="7062"/>
    <cellStyle name="Normal 5 3 2 2 2 4 4 2" xfId="12735"/>
    <cellStyle name="Normal 5 3 2 2 2 4 5" xfId="8873"/>
    <cellStyle name="Normal 5 3 2 2 2 4 5 2" xfId="14665"/>
    <cellStyle name="Normal 5 3 2 2 2 4 6" xfId="10803"/>
    <cellStyle name="Normal 5 3 2 2 2 5" xfId="1472"/>
    <cellStyle name="Normal 5 3 2 2 2 5 2" xfId="3405"/>
    <cellStyle name="Normal 5 3 2 2 2 5 2 2" xfId="7063"/>
    <cellStyle name="Normal 5 3 2 2 2 5 3" xfId="7064"/>
    <cellStyle name="Normal 5 3 2 2 2 5 3 2" xfId="13217"/>
    <cellStyle name="Normal 5 3 2 2 2 5 4" xfId="9355"/>
    <cellStyle name="Normal 5 3 2 2 2 5 4 2" xfId="15147"/>
    <cellStyle name="Normal 5 3 2 2 2 5 5" xfId="11285"/>
    <cellStyle name="Normal 5 3 2 2 2 6" xfId="2441"/>
    <cellStyle name="Normal 5 3 2 2 2 6 2" xfId="7065"/>
    <cellStyle name="Normal 5 3 2 2 2 7" xfId="7066"/>
    <cellStyle name="Normal 5 3 2 2 2 7 2" xfId="12253"/>
    <cellStyle name="Normal 5 3 2 2 2 8" xfId="8391"/>
    <cellStyle name="Normal 5 3 2 2 2 8 2" xfId="14183"/>
    <cellStyle name="Normal 5 3 2 2 2 9" xfId="10321"/>
    <cellStyle name="Normal 5 3 2 2 3" xfId="498"/>
    <cellStyle name="Normal 5 3 2 2 3 2" xfId="1046"/>
    <cellStyle name="Normal 5 3 2 2 3 2 2" xfId="2034"/>
    <cellStyle name="Normal 5 3 2 2 3 2 2 2" xfId="3967"/>
    <cellStyle name="Normal 5 3 2 2 3 2 2 2 2" xfId="7067"/>
    <cellStyle name="Normal 5 3 2 2 3 2 2 3" xfId="7068"/>
    <cellStyle name="Normal 5 3 2 2 3 2 2 3 2" xfId="13779"/>
    <cellStyle name="Normal 5 3 2 2 3 2 2 4" xfId="9917"/>
    <cellStyle name="Normal 5 3 2 2 3 2 2 4 2" xfId="15709"/>
    <cellStyle name="Normal 5 3 2 2 3 2 2 5" xfId="11847"/>
    <cellStyle name="Normal 5 3 2 2 3 2 3" xfId="3003"/>
    <cellStyle name="Normal 5 3 2 2 3 2 3 2" xfId="7069"/>
    <cellStyle name="Normal 5 3 2 2 3 2 4" xfId="7070"/>
    <cellStyle name="Normal 5 3 2 2 3 2 4 2" xfId="12815"/>
    <cellStyle name="Normal 5 3 2 2 3 2 5" xfId="8953"/>
    <cellStyle name="Normal 5 3 2 2 3 2 5 2" xfId="14745"/>
    <cellStyle name="Normal 5 3 2 2 3 2 6" xfId="10883"/>
    <cellStyle name="Normal 5 3 2 2 3 3" xfId="1552"/>
    <cellStyle name="Normal 5 3 2 2 3 3 2" xfId="3485"/>
    <cellStyle name="Normal 5 3 2 2 3 3 2 2" xfId="7071"/>
    <cellStyle name="Normal 5 3 2 2 3 3 3" xfId="7072"/>
    <cellStyle name="Normal 5 3 2 2 3 3 3 2" xfId="13297"/>
    <cellStyle name="Normal 5 3 2 2 3 3 4" xfId="9435"/>
    <cellStyle name="Normal 5 3 2 2 3 3 4 2" xfId="15227"/>
    <cellStyle name="Normal 5 3 2 2 3 3 5" xfId="11365"/>
    <cellStyle name="Normal 5 3 2 2 3 4" xfId="2521"/>
    <cellStyle name="Normal 5 3 2 2 3 4 2" xfId="7073"/>
    <cellStyle name="Normal 5 3 2 2 3 5" xfId="7074"/>
    <cellStyle name="Normal 5 3 2 2 3 5 2" xfId="12333"/>
    <cellStyle name="Normal 5 3 2 2 3 6" xfId="8471"/>
    <cellStyle name="Normal 5 3 2 2 3 6 2" xfId="14263"/>
    <cellStyle name="Normal 5 3 2 2 3 7" xfId="10401"/>
    <cellStyle name="Normal 5 3 2 2 4" xfId="660"/>
    <cellStyle name="Normal 5 3 2 2 4 2" xfId="1207"/>
    <cellStyle name="Normal 5 3 2 2 4 2 2" xfId="2194"/>
    <cellStyle name="Normal 5 3 2 2 4 2 2 2" xfId="4127"/>
    <cellStyle name="Normal 5 3 2 2 4 2 2 2 2" xfId="7075"/>
    <cellStyle name="Normal 5 3 2 2 4 2 2 3" xfId="7076"/>
    <cellStyle name="Normal 5 3 2 2 4 2 2 3 2" xfId="13939"/>
    <cellStyle name="Normal 5 3 2 2 4 2 2 4" xfId="10077"/>
    <cellStyle name="Normal 5 3 2 2 4 2 2 4 2" xfId="15869"/>
    <cellStyle name="Normal 5 3 2 2 4 2 2 5" xfId="12007"/>
    <cellStyle name="Normal 5 3 2 2 4 2 3" xfId="3164"/>
    <cellStyle name="Normal 5 3 2 2 4 2 3 2" xfId="7077"/>
    <cellStyle name="Normal 5 3 2 2 4 2 4" xfId="7078"/>
    <cellStyle name="Normal 5 3 2 2 4 2 4 2" xfId="12976"/>
    <cellStyle name="Normal 5 3 2 2 4 2 5" xfId="9114"/>
    <cellStyle name="Normal 5 3 2 2 4 2 5 2" xfId="14906"/>
    <cellStyle name="Normal 5 3 2 2 4 2 6" xfId="11044"/>
    <cellStyle name="Normal 5 3 2 2 4 3" xfId="1713"/>
    <cellStyle name="Normal 5 3 2 2 4 3 2" xfId="3646"/>
    <cellStyle name="Normal 5 3 2 2 4 3 2 2" xfId="7079"/>
    <cellStyle name="Normal 5 3 2 2 4 3 3" xfId="7080"/>
    <cellStyle name="Normal 5 3 2 2 4 3 3 2" xfId="13458"/>
    <cellStyle name="Normal 5 3 2 2 4 3 4" xfId="9596"/>
    <cellStyle name="Normal 5 3 2 2 4 3 4 2" xfId="15388"/>
    <cellStyle name="Normal 5 3 2 2 4 3 5" xfId="11526"/>
    <cellStyle name="Normal 5 3 2 2 4 4" xfId="2682"/>
    <cellStyle name="Normal 5 3 2 2 4 4 2" xfId="7081"/>
    <cellStyle name="Normal 5 3 2 2 4 5" xfId="7082"/>
    <cellStyle name="Normal 5 3 2 2 4 5 2" xfId="12494"/>
    <cellStyle name="Normal 5 3 2 2 4 6" xfId="8632"/>
    <cellStyle name="Normal 5 3 2 2 4 6 2" xfId="14424"/>
    <cellStyle name="Normal 5 3 2 2 4 7" xfId="10562"/>
    <cellStyle name="Normal 5 3 2 2 5" xfId="886"/>
    <cellStyle name="Normal 5 3 2 2 5 2" xfId="1874"/>
    <cellStyle name="Normal 5 3 2 2 5 2 2" xfId="3807"/>
    <cellStyle name="Normal 5 3 2 2 5 2 2 2" xfId="7083"/>
    <cellStyle name="Normal 5 3 2 2 5 2 3" xfId="7084"/>
    <cellStyle name="Normal 5 3 2 2 5 2 3 2" xfId="13619"/>
    <cellStyle name="Normal 5 3 2 2 5 2 4" xfId="9757"/>
    <cellStyle name="Normal 5 3 2 2 5 2 4 2" xfId="15549"/>
    <cellStyle name="Normal 5 3 2 2 5 2 5" xfId="11687"/>
    <cellStyle name="Normal 5 3 2 2 5 3" xfId="2843"/>
    <cellStyle name="Normal 5 3 2 2 5 3 2" xfId="7085"/>
    <cellStyle name="Normal 5 3 2 2 5 4" xfId="7086"/>
    <cellStyle name="Normal 5 3 2 2 5 4 2" xfId="12655"/>
    <cellStyle name="Normal 5 3 2 2 5 5" xfId="8793"/>
    <cellStyle name="Normal 5 3 2 2 5 5 2" xfId="14585"/>
    <cellStyle name="Normal 5 3 2 2 5 6" xfId="10723"/>
    <cellStyle name="Normal 5 3 2 2 6" xfId="1392"/>
    <cellStyle name="Normal 5 3 2 2 6 2" xfId="3325"/>
    <cellStyle name="Normal 5 3 2 2 6 2 2" xfId="7087"/>
    <cellStyle name="Normal 5 3 2 2 6 3" xfId="7088"/>
    <cellStyle name="Normal 5 3 2 2 6 3 2" xfId="13137"/>
    <cellStyle name="Normal 5 3 2 2 6 4" xfId="9275"/>
    <cellStyle name="Normal 5 3 2 2 6 4 2" xfId="15067"/>
    <cellStyle name="Normal 5 3 2 2 6 5" xfId="11205"/>
    <cellStyle name="Normal 5 3 2 2 7" xfId="2361"/>
    <cellStyle name="Normal 5 3 2 2 7 2" xfId="7089"/>
    <cellStyle name="Normal 5 3 2 2 8" xfId="7090"/>
    <cellStyle name="Normal 5 3 2 2 8 2" xfId="12173"/>
    <cellStyle name="Normal 5 3 2 2 9" xfId="8311"/>
    <cellStyle name="Normal 5 3 2 2 9 2" xfId="14103"/>
    <cellStyle name="Normal 5 3 2 3" xfId="378"/>
    <cellStyle name="Normal 5 3 2 3 2" xfId="538"/>
    <cellStyle name="Normal 5 3 2 3 2 2" xfId="1086"/>
    <cellStyle name="Normal 5 3 2 3 2 2 2" xfId="2074"/>
    <cellStyle name="Normal 5 3 2 3 2 2 2 2" xfId="4007"/>
    <cellStyle name="Normal 5 3 2 3 2 2 2 2 2" xfId="7091"/>
    <cellStyle name="Normal 5 3 2 3 2 2 2 3" xfId="7092"/>
    <cellStyle name="Normal 5 3 2 3 2 2 2 3 2" xfId="13819"/>
    <cellStyle name="Normal 5 3 2 3 2 2 2 4" xfId="9957"/>
    <cellStyle name="Normal 5 3 2 3 2 2 2 4 2" xfId="15749"/>
    <cellStyle name="Normal 5 3 2 3 2 2 2 5" xfId="11887"/>
    <cellStyle name="Normal 5 3 2 3 2 2 3" xfId="3043"/>
    <cellStyle name="Normal 5 3 2 3 2 2 3 2" xfId="7093"/>
    <cellStyle name="Normal 5 3 2 3 2 2 4" xfId="7094"/>
    <cellStyle name="Normal 5 3 2 3 2 2 4 2" xfId="12855"/>
    <cellStyle name="Normal 5 3 2 3 2 2 5" xfId="8993"/>
    <cellStyle name="Normal 5 3 2 3 2 2 5 2" xfId="14785"/>
    <cellStyle name="Normal 5 3 2 3 2 2 6" xfId="10923"/>
    <cellStyle name="Normal 5 3 2 3 2 3" xfId="1592"/>
    <cellStyle name="Normal 5 3 2 3 2 3 2" xfId="3525"/>
    <cellStyle name="Normal 5 3 2 3 2 3 2 2" xfId="7095"/>
    <cellStyle name="Normal 5 3 2 3 2 3 3" xfId="7096"/>
    <cellStyle name="Normal 5 3 2 3 2 3 3 2" xfId="13337"/>
    <cellStyle name="Normal 5 3 2 3 2 3 4" xfId="9475"/>
    <cellStyle name="Normal 5 3 2 3 2 3 4 2" xfId="15267"/>
    <cellStyle name="Normal 5 3 2 3 2 3 5" xfId="11405"/>
    <cellStyle name="Normal 5 3 2 3 2 4" xfId="2561"/>
    <cellStyle name="Normal 5 3 2 3 2 4 2" xfId="7097"/>
    <cellStyle name="Normal 5 3 2 3 2 5" xfId="7098"/>
    <cellStyle name="Normal 5 3 2 3 2 5 2" xfId="12373"/>
    <cellStyle name="Normal 5 3 2 3 2 6" xfId="8511"/>
    <cellStyle name="Normal 5 3 2 3 2 6 2" xfId="14303"/>
    <cellStyle name="Normal 5 3 2 3 2 7" xfId="10441"/>
    <cellStyle name="Normal 5 3 2 3 3" xfId="700"/>
    <cellStyle name="Normal 5 3 2 3 3 2" xfId="1247"/>
    <cellStyle name="Normal 5 3 2 3 3 2 2" xfId="2234"/>
    <cellStyle name="Normal 5 3 2 3 3 2 2 2" xfId="4167"/>
    <cellStyle name="Normal 5 3 2 3 3 2 2 2 2" xfId="7099"/>
    <cellStyle name="Normal 5 3 2 3 3 2 2 3" xfId="7100"/>
    <cellStyle name="Normal 5 3 2 3 3 2 2 3 2" xfId="13979"/>
    <cellStyle name="Normal 5 3 2 3 3 2 2 4" xfId="10117"/>
    <cellStyle name="Normal 5 3 2 3 3 2 2 4 2" xfId="15909"/>
    <cellStyle name="Normal 5 3 2 3 3 2 2 5" xfId="12047"/>
    <cellStyle name="Normal 5 3 2 3 3 2 3" xfId="3204"/>
    <cellStyle name="Normal 5 3 2 3 3 2 3 2" xfId="7101"/>
    <cellStyle name="Normal 5 3 2 3 3 2 4" xfId="7102"/>
    <cellStyle name="Normal 5 3 2 3 3 2 4 2" xfId="13016"/>
    <cellStyle name="Normal 5 3 2 3 3 2 5" xfId="9154"/>
    <cellStyle name="Normal 5 3 2 3 3 2 5 2" xfId="14946"/>
    <cellStyle name="Normal 5 3 2 3 3 2 6" xfId="11084"/>
    <cellStyle name="Normal 5 3 2 3 3 3" xfId="1753"/>
    <cellStyle name="Normal 5 3 2 3 3 3 2" xfId="3686"/>
    <cellStyle name="Normal 5 3 2 3 3 3 2 2" xfId="7103"/>
    <cellStyle name="Normal 5 3 2 3 3 3 3" xfId="7104"/>
    <cellStyle name="Normal 5 3 2 3 3 3 3 2" xfId="13498"/>
    <cellStyle name="Normal 5 3 2 3 3 3 4" xfId="9636"/>
    <cellStyle name="Normal 5 3 2 3 3 3 4 2" xfId="15428"/>
    <cellStyle name="Normal 5 3 2 3 3 3 5" xfId="11566"/>
    <cellStyle name="Normal 5 3 2 3 3 4" xfId="2722"/>
    <cellStyle name="Normal 5 3 2 3 3 4 2" xfId="7105"/>
    <cellStyle name="Normal 5 3 2 3 3 5" xfId="7106"/>
    <cellStyle name="Normal 5 3 2 3 3 5 2" xfId="12534"/>
    <cellStyle name="Normal 5 3 2 3 3 6" xfId="8672"/>
    <cellStyle name="Normal 5 3 2 3 3 6 2" xfId="14464"/>
    <cellStyle name="Normal 5 3 2 3 3 7" xfId="10602"/>
    <cellStyle name="Normal 5 3 2 3 4" xfId="926"/>
    <cellStyle name="Normal 5 3 2 3 4 2" xfId="1914"/>
    <cellStyle name="Normal 5 3 2 3 4 2 2" xfId="3847"/>
    <cellStyle name="Normal 5 3 2 3 4 2 2 2" xfId="7107"/>
    <cellStyle name="Normal 5 3 2 3 4 2 3" xfId="7108"/>
    <cellStyle name="Normal 5 3 2 3 4 2 3 2" xfId="13659"/>
    <cellStyle name="Normal 5 3 2 3 4 2 4" xfId="9797"/>
    <cellStyle name="Normal 5 3 2 3 4 2 4 2" xfId="15589"/>
    <cellStyle name="Normal 5 3 2 3 4 2 5" xfId="11727"/>
    <cellStyle name="Normal 5 3 2 3 4 3" xfId="2883"/>
    <cellStyle name="Normal 5 3 2 3 4 3 2" xfId="7109"/>
    <cellStyle name="Normal 5 3 2 3 4 4" xfId="7110"/>
    <cellStyle name="Normal 5 3 2 3 4 4 2" xfId="12695"/>
    <cellStyle name="Normal 5 3 2 3 4 5" xfId="8833"/>
    <cellStyle name="Normal 5 3 2 3 4 5 2" xfId="14625"/>
    <cellStyle name="Normal 5 3 2 3 4 6" xfId="10763"/>
    <cellStyle name="Normal 5 3 2 3 5" xfId="1432"/>
    <cellStyle name="Normal 5 3 2 3 5 2" xfId="3365"/>
    <cellStyle name="Normal 5 3 2 3 5 2 2" xfId="7111"/>
    <cellStyle name="Normal 5 3 2 3 5 3" xfId="7112"/>
    <cellStyle name="Normal 5 3 2 3 5 3 2" xfId="13177"/>
    <cellStyle name="Normal 5 3 2 3 5 4" xfId="9315"/>
    <cellStyle name="Normal 5 3 2 3 5 4 2" xfId="15107"/>
    <cellStyle name="Normal 5 3 2 3 5 5" xfId="11245"/>
    <cellStyle name="Normal 5 3 2 3 6" xfId="2401"/>
    <cellStyle name="Normal 5 3 2 3 6 2" xfId="7113"/>
    <cellStyle name="Normal 5 3 2 3 7" xfId="7114"/>
    <cellStyle name="Normal 5 3 2 3 7 2" xfId="12213"/>
    <cellStyle name="Normal 5 3 2 3 8" xfId="8351"/>
    <cellStyle name="Normal 5 3 2 3 8 2" xfId="14143"/>
    <cellStyle name="Normal 5 3 2 3 9" xfId="10281"/>
    <cellStyle name="Normal 5 3 2 4" xfId="458"/>
    <cellStyle name="Normal 5 3 2 4 2" xfId="1006"/>
    <cellStyle name="Normal 5 3 2 4 2 2" xfId="1994"/>
    <cellStyle name="Normal 5 3 2 4 2 2 2" xfId="3927"/>
    <cellStyle name="Normal 5 3 2 4 2 2 2 2" xfId="7115"/>
    <cellStyle name="Normal 5 3 2 4 2 2 3" xfId="7116"/>
    <cellStyle name="Normal 5 3 2 4 2 2 3 2" xfId="13739"/>
    <cellStyle name="Normal 5 3 2 4 2 2 4" xfId="9877"/>
    <cellStyle name="Normal 5 3 2 4 2 2 4 2" xfId="15669"/>
    <cellStyle name="Normal 5 3 2 4 2 2 5" xfId="11807"/>
    <cellStyle name="Normal 5 3 2 4 2 3" xfId="2963"/>
    <cellStyle name="Normal 5 3 2 4 2 3 2" xfId="7117"/>
    <cellStyle name="Normal 5 3 2 4 2 4" xfId="7118"/>
    <cellStyle name="Normal 5 3 2 4 2 4 2" xfId="12775"/>
    <cellStyle name="Normal 5 3 2 4 2 5" xfId="8913"/>
    <cellStyle name="Normal 5 3 2 4 2 5 2" xfId="14705"/>
    <cellStyle name="Normal 5 3 2 4 2 6" xfId="10843"/>
    <cellStyle name="Normal 5 3 2 4 3" xfId="1512"/>
    <cellStyle name="Normal 5 3 2 4 3 2" xfId="3445"/>
    <cellStyle name="Normal 5 3 2 4 3 2 2" xfId="7119"/>
    <cellStyle name="Normal 5 3 2 4 3 3" xfId="7120"/>
    <cellStyle name="Normal 5 3 2 4 3 3 2" xfId="13257"/>
    <cellStyle name="Normal 5 3 2 4 3 4" xfId="9395"/>
    <cellStyle name="Normal 5 3 2 4 3 4 2" xfId="15187"/>
    <cellStyle name="Normal 5 3 2 4 3 5" xfId="11325"/>
    <cellStyle name="Normal 5 3 2 4 4" xfId="2481"/>
    <cellStyle name="Normal 5 3 2 4 4 2" xfId="7121"/>
    <cellStyle name="Normal 5 3 2 4 5" xfId="7122"/>
    <cellStyle name="Normal 5 3 2 4 5 2" xfId="12293"/>
    <cellStyle name="Normal 5 3 2 4 6" xfId="8431"/>
    <cellStyle name="Normal 5 3 2 4 6 2" xfId="14223"/>
    <cellStyle name="Normal 5 3 2 4 7" xfId="10361"/>
    <cellStyle name="Normal 5 3 2 5" xfId="620"/>
    <cellStyle name="Normal 5 3 2 5 2" xfId="1167"/>
    <cellStyle name="Normal 5 3 2 5 2 2" xfId="2154"/>
    <cellStyle name="Normal 5 3 2 5 2 2 2" xfId="4087"/>
    <cellStyle name="Normal 5 3 2 5 2 2 2 2" xfId="7123"/>
    <cellStyle name="Normal 5 3 2 5 2 2 3" xfId="7124"/>
    <cellStyle name="Normal 5 3 2 5 2 2 3 2" xfId="13899"/>
    <cellStyle name="Normal 5 3 2 5 2 2 4" xfId="10037"/>
    <cellStyle name="Normal 5 3 2 5 2 2 4 2" xfId="15829"/>
    <cellStyle name="Normal 5 3 2 5 2 2 5" xfId="11967"/>
    <cellStyle name="Normal 5 3 2 5 2 3" xfId="3124"/>
    <cellStyle name="Normal 5 3 2 5 2 3 2" xfId="7125"/>
    <cellStyle name="Normal 5 3 2 5 2 4" xfId="7126"/>
    <cellStyle name="Normal 5 3 2 5 2 4 2" xfId="12936"/>
    <cellStyle name="Normal 5 3 2 5 2 5" xfId="9074"/>
    <cellStyle name="Normal 5 3 2 5 2 5 2" xfId="14866"/>
    <cellStyle name="Normal 5 3 2 5 2 6" xfId="11004"/>
    <cellStyle name="Normal 5 3 2 5 3" xfId="1673"/>
    <cellStyle name="Normal 5 3 2 5 3 2" xfId="3606"/>
    <cellStyle name="Normal 5 3 2 5 3 2 2" xfId="7127"/>
    <cellStyle name="Normal 5 3 2 5 3 3" xfId="7128"/>
    <cellStyle name="Normal 5 3 2 5 3 3 2" xfId="13418"/>
    <cellStyle name="Normal 5 3 2 5 3 4" xfId="9556"/>
    <cellStyle name="Normal 5 3 2 5 3 4 2" xfId="15348"/>
    <cellStyle name="Normal 5 3 2 5 3 5" xfId="11486"/>
    <cellStyle name="Normal 5 3 2 5 4" xfId="2642"/>
    <cellStyle name="Normal 5 3 2 5 4 2" xfId="7129"/>
    <cellStyle name="Normal 5 3 2 5 5" xfId="7130"/>
    <cellStyle name="Normal 5 3 2 5 5 2" xfId="12454"/>
    <cellStyle name="Normal 5 3 2 5 6" xfId="8592"/>
    <cellStyle name="Normal 5 3 2 5 6 2" xfId="14384"/>
    <cellStyle name="Normal 5 3 2 5 7" xfId="10522"/>
    <cellStyle name="Normal 5 3 2 6" xfId="838"/>
    <cellStyle name="Normal 5 3 2 6 2" xfId="1834"/>
    <cellStyle name="Normal 5 3 2 6 2 2" xfId="3767"/>
    <cellStyle name="Normal 5 3 2 6 2 2 2" xfId="7131"/>
    <cellStyle name="Normal 5 3 2 6 2 3" xfId="7132"/>
    <cellStyle name="Normal 5 3 2 6 2 3 2" xfId="13579"/>
    <cellStyle name="Normal 5 3 2 6 2 4" xfId="9717"/>
    <cellStyle name="Normal 5 3 2 6 2 4 2" xfId="15509"/>
    <cellStyle name="Normal 5 3 2 6 2 5" xfId="11647"/>
    <cellStyle name="Normal 5 3 2 6 3" xfId="2803"/>
    <cellStyle name="Normal 5 3 2 6 3 2" xfId="7133"/>
    <cellStyle name="Normal 5 3 2 6 4" xfId="7134"/>
    <cellStyle name="Normal 5 3 2 6 4 2" xfId="12615"/>
    <cellStyle name="Normal 5 3 2 6 5" xfId="8753"/>
    <cellStyle name="Normal 5 3 2 6 5 2" xfId="14545"/>
    <cellStyle name="Normal 5 3 2 6 6" xfId="10683"/>
    <cellStyle name="Normal 5 3 2 7" xfId="1352"/>
    <cellStyle name="Normal 5 3 2 7 2" xfId="3285"/>
    <cellStyle name="Normal 5 3 2 7 2 2" xfId="7135"/>
    <cellStyle name="Normal 5 3 2 7 3" xfId="7136"/>
    <cellStyle name="Normal 5 3 2 7 3 2" xfId="13097"/>
    <cellStyle name="Normal 5 3 2 7 4" xfId="9235"/>
    <cellStyle name="Normal 5 3 2 7 4 2" xfId="15027"/>
    <cellStyle name="Normal 5 3 2 7 5" xfId="11165"/>
    <cellStyle name="Normal 5 3 2 8" xfId="2321"/>
    <cellStyle name="Normal 5 3 2 8 2" xfId="7137"/>
    <cellStyle name="Normal 5 3 2 9" xfId="7138"/>
    <cellStyle name="Normal 5 3 2 9 2" xfId="12133"/>
    <cellStyle name="Normal 5 3 3" xfId="318"/>
    <cellStyle name="Normal 5 3 3 10" xfId="10221"/>
    <cellStyle name="Normal 5 3 3 2" xfId="398"/>
    <cellStyle name="Normal 5 3 3 2 2" xfId="558"/>
    <cellStyle name="Normal 5 3 3 2 2 2" xfId="1106"/>
    <cellStyle name="Normal 5 3 3 2 2 2 2" xfId="2094"/>
    <cellStyle name="Normal 5 3 3 2 2 2 2 2" xfId="4027"/>
    <cellStyle name="Normal 5 3 3 2 2 2 2 2 2" xfId="7139"/>
    <cellStyle name="Normal 5 3 3 2 2 2 2 3" xfId="7140"/>
    <cellStyle name="Normal 5 3 3 2 2 2 2 3 2" xfId="13839"/>
    <cellStyle name="Normal 5 3 3 2 2 2 2 4" xfId="9977"/>
    <cellStyle name="Normal 5 3 3 2 2 2 2 4 2" xfId="15769"/>
    <cellStyle name="Normal 5 3 3 2 2 2 2 5" xfId="11907"/>
    <cellStyle name="Normal 5 3 3 2 2 2 3" xfId="3063"/>
    <cellStyle name="Normal 5 3 3 2 2 2 3 2" xfId="7141"/>
    <cellStyle name="Normal 5 3 3 2 2 2 4" xfId="7142"/>
    <cellStyle name="Normal 5 3 3 2 2 2 4 2" xfId="12875"/>
    <cellStyle name="Normal 5 3 3 2 2 2 5" xfId="9013"/>
    <cellStyle name="Normal 5 3 3 2 2 2 5 2" xfId="14805"/>
    <cellStyle name="Normal 5 3 3 2 2 2 6" xfId="10943"/>
    <cellStyle name="Normal 5 3 3 2 2 3" xfId="1612"/>
    <cellStyle name="Normal 5 3 3 2 2 3 2" xfId="3545"/>
    <cellStyle name="Normal 5 3 3 2 2 3 2 2" xfId="7143"/>
    <cellStyle name="Normal 5 3 3 2 2 3 3" xfId="7144"/>
    <cellStyle name="Normal 5 3 3 2 2 3 3 2" xfId="13357"/>
    <cellStyle name="Normal 5 3 3 2 2 3 4" xfId="9495"/>
    <cellStyle name="Normal 5 3 3 2 2 3 4 2" xfId="15287"/>
    <cellStyle name="Normal 5 3 3 2 2 3 5" xfId="11425"/>
    <cellStyle name="Normal 5 3 3 2 2 4" xfId="2581"/>
    <cellStyle name="Normal 5 3 3 2 2 4 2" xfId="7145"/>
    <cellStyle name="Normal 5 3 3 2 2 5" xfId="7146"/>
    <cellStyle name="Normal 5 3 3 2 2 5 2" xfId="12393"/>
    <cellStyle name="Normal 5 3 3 2 2 6" xfId="8531"/>
    <cellStyle name="Normal 5 3 3 2 2 6 2" xfId="14323"/>
    <cellStyle name="Normal 5 3 3 2 2 7" xfId="10461"/>
    <cellStyle name="Normal 5 3 3 2 3" xfId="720"/>
    <cellStyle name="Normal 5 3 3 2 3 2" xfId="1267"/>
    <cellStyle name="Normal 5 3 3 2 3 2 2" xfId="2254"/>
    <cellStyle name="Normal 5 3 3 2 3 2 2 2" xfId="4187"/>
    <cellStyle name="Normal 5 3 3 2 3 2 2 2 2" xfId="7147"/>
    <cellStyle name="Normal 5 3 3 2 3 2 2 3" xfId="7148"/>
    <cellStyle name="Normal 5 3 3 2 3 2 2 3 2" xfId="13999"/>
    <cellStyle name="Normal 5 3 3 2 3 2 2 4" xfId="10137"/>
    <cellStyle name="Normal 5 3 3 2 3 2 2 4 2" xfId="15929"/>
    <cellStyle name="Normal 5 3 3 2 3 2 2 5" xfId="12067"/>
    <cellStyle name="Normal 5 3 3 2 3 2 3" xfId="3224"/>
    <cellStyle name="Normal 5 3 3 2 3 2 3 2" xfId="7149"/>
    <cellStyle name="Normal 5 3 3 2 3 2 4" xfId="7150"/>
    <cellStyle name="Normal 5 3 3 2 3 2 4 2" xfId="13036"/>
    <cellStyle name="Normal 5 3 3 2 3 2 5" xfId="9174"/>
    <cellStyle name="Normal 5 3 3 2 3 2 5 2" xfId="14966"/>
    <cellStyle name="Normal 5 3 3 2 3 2 6" xfId="11104"/>
    <cellStyle name="Normal 5 3 3 2 3 3" xfId="1773"/>
    <cellStyle name="Normal 5 3 3 2 3 3 2" xfId="3706"/>
    <cellStyle name="Normal 5 3 3 2 3 3 2 2" xfId="7151"/>
    <cellStyle name="Normal 5 3 3 2 3 3 3" xfId="7152"/>
    <cellStyle name="Normal 5 3 3 2 3 3 3 2" xfId="13518"/>
    <cellStyle name="Normal 5 3 3 2 3 3 4" xfId="9656"/>
    <cellStyle name="Normal 5 3 3 2 3 3 4 2" xfId="15448"/>
    <cellStyle name="Normal 5 3 3 2 3 3 5" xfId="11586"/>
    <cellStyle name="Normal 5 3 3 2 3 4" xfId="2742"/>
    <cellStyle name="Normal 5 3 3 2 3 4 2" xfId="7153"/>
    <cellStyle name="Normal 5 3 3 2 3 5" xfId="7154"/>
    <cellStyle name="Normal 5 3 3 2 3 5 2" xfId="12554"/>
    <cellStyle name="Normal 5 3 3 2 3 6" xfId="8692"/>
    <cellStyle name="Normal 5 3 3 2 3 6 2" xfId="14484"/>
    <cellStyle name="Normal 5 3 3 2 3 7" xfId="10622"/>
    <cellStyle name="Normal 5 3 3 2 4" xfId="946"/>
    <cellStyle name="Normal 5 3 3 2 4 2" xfId="1934"/>
    <cellStyle name="Normal 5 3 3 2 4 2 2" xfId="3867"/>
    <cellStyle name="Normal 5 3 3 2 4 2 2 2" xfId="7155"/>
    <cellStyle name="Normal 5 3 3 2 4 2 3" xfId="7156"/>
    <cellStyle name="Normal 5 3 3 2 4 2 3 2" xfId="13679"/>
    <cellStyle name="Normal 5 3 3 2 4 2 4" xfId="9817"/>
    <cellStyle name="Normal 5 3 3 2 4 2 4 2" xfId="15609"/>
    <cellStyle name="Normal 5 3 3 2 4 2 5" xfId="11747"/>
    <cellStyle name="Normal 5 3 3 2 4 3" xfId="2903"/>
    <cellStyle name="Normal 5 3 3 2 4 3 2" xfId="7157"/>
    <cellStyle name="Normal 5 3 3 2 4 4" xfId="7158"/>
    <cellStyle name="Normal 5 3 3 2 4 4 2" xfId="12715"/>
    <cellStyle name="Normal 5 3 3 2 4 5" xfId="8853"/>
    <cellStyle name="Normal 5 3 3 2 4 5 2" xfId="14645"/>
    <cellStyle name="Normal 5 3 3 2 4 6" xfId="10783"/>
    <cellStyle name="Normal 5 3 3 2 5" xfId="1452"/>
    <cellStyle name="Normal 5 3 3 2 5 2" xfId="3385"/>
    <cellStyle name="Normal 5 3 3 2 5 2 2" xfId="7159"/>
    <cellStyle name="Normal 5 3 3 2 5 3" xfId="7160"/>
    <cellStyle name="Normal 5 3 3 2 5 3 2" xfId="13197"/>
    <cellStyle name="Normal 5 3 3 2 5 4" xfId="9335"/>
    <cellStyle name="Normal 5 3 3 2 5 4 2" xfId="15127"/>
    <cellStyle name="Normal 5 3 3 2 5 5" xfId="11265"/>
    <cellStyle name="Normal 5 3 3 2 6" xfId="2421"/>
    <cellStyle name="Normal 5 3 3 2 6 2" xfId="7161"/>
    <cellStyle name="Normal 5 3 3 2 7" xfId="7162"/>
    <cellStyle name="Normal 5 3 3 2 7 2" xfId="12233"/>
    <cellStyle name="Normal 5 3 3 2 8" xfId="8371"/>
    <cellStyle name="Normal 5 3 3 2 8 2" xfId="14163"/>
    <cellStyle name="Normal 5 3 3 2 9" xfId="10301"/>
    <cellStyle name="Normal 5 3 3 3" xfId="478"/>
    <cellStyle name="Normal 5 3 3 3 2" xfId="1026"/>
    <cellStyle name="Normal 5 3 3 3 2 2" xfId="2014"/>
    <cellStyle name="Normal 5 3 3 3 2 2 2" xfId="3947"/>
    <cellStyle name="Normal 5 3 3 3 2 2 2 2" xfId="7163"/>
    <cellStyle name="Normal 5 3 3 3 2 2 3" xfId="7164"/>
    <cellStyle name="Normal 5 3 3 3 2 2 3 2" xfId="13759"/>
    <cellStyle name="Normal 5 3 3 3 2 2 4" xfId="9897"/>
    <cellStyle name="Normal 5 3 3 3 2 2 4 2" xfId="15689"/>
    <cellStyle name="Normal 5 3 3 3 2 2 5" xfId="11827"/>
    <cellStyle name="Normal 5 3 3 3 2 3" xfId="2983"/>
    <cellStyle name="Normal 5 3 3 3 2 3 2" xfId="7165"/>
    <cellStyle name="Normal 5 3 3 3 2 4" xfId="7166"/>
    <cellStyle name="Normal 5 3 3 3 2 4 2" xfId="12795"/>
    <cellStyle name="Normal 5 3 3 3 2 5" xfId="8933"/>
    <cellStyle name="Normal 5 3 3 3 2 5 2" xfId="14725"/>
    <cellStyle name="Normal 5 3 3 3 2 6" xfId="10863"/>
    <cellStyle name="Normal 5 3 3 3 3" xfId="1532"/>
    <cellStyle name="Normal 5 3 3 3 3 2" xfId="3465"/>
    <cellStyle name="Normal 5 3 3 3 3 2 2" xfId="7167"/>
    <cellStyle name="Normal 5 3 3 3 3 3" xfId="7168"/>
    <cellStyle name="Normal 5 3 3 3 3 3 2" xfId="13277"/>
    <cellStyle name="Normal 5 3 3 3 3 4" xfId="9415"/>
    <cellStyle name="Normal 5 3 3 3 3 4 2" xfId="15207"/>
    <cellStyle name="Normal 5 3 3 3 3 5" xfId="11345"/>
    <cellStyle name="Normal 5 3 3 3 4" xfId="2501"/>
    <cellStyle name="Normal 5 3 3 3 4 2" xfId="7169"/>
    <cellStyle name="Normal 5 3 3 3 5" xfId="7170"/>
    <cellStyle name="Normal 5 3 3 3 5 2" xfId="12313"/>
    <cellStyle name="Normal 5 3 3 3 6" xfId="8451"/>
    <cellStyle name="Normal 5 3 3 3 6 2" xfId="14243"/>
    <cellStyle name="Normal 5 3 3 3 7" xfId="10381"/>
    <cellStyle name="Normal 5 3 3 4" xfId="640"/>
    <cellStyle name="Normal 5 3 3 4 2" xfId="1187"/>
    <cellStyle name="Normal 5 3 3 4 2 2" xfId="2174"/>
    <cellStyle name="Normal 5 3 3 4 2 2 2" xfId="4107"/>
    <cellStyle name="Normal 5 3 3 4 2 2 2 2" xfId="7171"/>
    <cellStyle name="Normal 5 3 3 4 2 2 3" xfId="7172"/>
    <cellStyle name="Normal 5 3 3 4 2 2 3 2" xfId="13919"/>
    <cellStyle name="Normal 5 3 3 4 2 2 4" xfId="10057"/>
    <cellStyle name="Normal 5 3 3 4 2 2 4 2" xfId="15849"/>
    <cellStyle name="Normal 5 3 3 4 2 2 5" xfId="11987"/>
    <cellStyle name="Normal 5 3 3 4 2 3" xfId="3144"/>
    <cellStyle name="Normal 5 3 3 4 2 3 2" xfId="7173"/>
    <cellStyle name="Normal 5 3 3 4 2 4" xfId="7174"/>
    <cellStyle name="Normal 5 3 3 4 2 4 2" xfId="12956"/>
    <cellStyle name="Normal 5 3 3 4 2 5" xfId="9094"/>
    <cellStyle name="Normal 5 3 3 4 2 5 2" xfId="14886"/>
    <cellStyle name="Normal 5 3 3 4 2 6" xfId="11024"/>
    <cellStyle name="Normal 5 3 3 4 3" xfId="1693"/>
    <cellStyle name="Normal 5 3 3 4 3 2" xfId="3626"/>
    <cellStyle name="Normal 5 3 3 4 3 2 2" xfId="7175"/>
    <cellStyle name="Normal 5 3 3 4 3 3" xfId="7176"/>
    <cellStyle name="Normal 5 3 3 4 3 3 2" xfId="13438"/>
    <cellStyle name="Normal 5 3 3 4 3 4" xfId="9576"/>
    <cellStyle name="Normal 5 3 3 4 3 4 2" xfId="15368"/>
    <cellStyle name="Normal 5 3 3 4 3 5" xfId="11506"/>
    <cellStyle name="Normal 5 3 3 4 4" xfId="2662"/>
    <cellStyle name="Normal 5 3 3 4 4 2" xfId="7177"/>
    <cellStyle name="Normal 5 3 3 4 5" xfId="7178"/>
    <cellStyle name="Normal 5 3 3 4 5 2" xfId="12474"/>
    <cellStyle name="Normal 5 3 3 4 6" xfId="8612"/>
    <cellStyle name="Normal 5 3 3 4 6 2" xfId="14404"/>
    <cellStyle name="Normal 5 3 3 4 7" xfId="10542"/>
    <cellStyle name="Normal 5 3 3 5" xfId="866"/>
    <cellStyle name="Normal 5 3 3 5 2" xfId="1854"/>
    <cellStyle name="Normal 5 3 3 5 2 2" xfId="3787"/>
    <cellStyle name="Normal 5 3 3 5 2 2 2" xfId="7179"/>
    <cellStyle name="Normal 5 3 3 5 2 3" xfId="7180"/>
    <cellStyle name="Normal 5 3 3 5 2 3 2" xfId="13599"/>
    <cellStyle name="Normal 5 3 3 5 2 4" xfId="9737"/>
    <cellStyle name="Normal 5 3 3 5 2 4 2" xfId="15529"/>
    <cellStyle name="Normal 5 3 3 5 2 5" xfId="11667"/>
    <cellStyle name="Normal 5 3 3 5 3" xfId="2823"/>
    <cellStyle name="Normal 5 3 3 5 3 2" xfId="7181"/>
    <cellStyle name="Normal 5 3 3 5 4" xfId="7182"/>
    <cellStyle name="Normal 5 3 3 5 4 2" xfId="12635"/>
    <cellStyle name="Normal 5 3 3 5 5" xfId="8773"/>
    <cellStyle name="Normal 5 3 3 5 5 2" xfId="14565"/>
    <cellStyle name="Normal 5 3 3 5 6" xfId="10703"/>
    <cellStyle name="Normal 5 3 3 6" xfId="1372"/>
    <cellStyle name="Normal 5 3 3 6 2" xfId="3305"/>
    <cellStyle name="Normal 5 3 3 6 2 2" xfId="7183"/>
    <cellStyle name="Normal 5 3 3 6 3" xfId="7184"/>
    <cellStyle name="Normal 5 3 3 6 3 2" xfId="13117"/>
    <cellStyle name="Normal 5 3 3 6 4" xfId="9255"/>
    <cellStyle name="Normal 5 3 3 6 4 2" xfId="15047"/>
    <cellStyle name="Normal 5 3 3 6 5" xfId="11185"/>
    <cellStyle name="Normal 5 3 3 7" xfId="2341"/>
    <cellStyle name="Normal 5 3 3 7 2" xfId="7185"/>
    <cellStyle name="Normal 5 3 3 8" xfId="7186"/>
    <cellStyle name="Normal 5 3 3 8 2" xfId="12153"/>
    <cellStyle name="Normal 5 3 3 9" xfId="8291"/>
    <cellStyle name="Normal 5 3 3 9 2" xfId="14083"/>
    <cellStyle name="Normal 5 3 4" xfId="358"/>
    <cellStyle name="Normal 5 3 4 2" xfId="518"/>
    <cellStyle name="Normal 5 3 4 2 2" xfId="1066"/>
    <cellStyle name="Normal 5 3 4 2 2 2" xfId="2054"/>
    <cellStyle name="Normal 5 3 4 2 2 2 2" xfId="3987"/>
    <cellStyle name="Normal 5 3 4 2 2 2 2 2" xfId="7187"/>
    <cellStyle name="Normal 5 3 4 2 2 2 3" xfId="7188"/>
    <cellStyle name="Normal 5 3 4 2 2 2 3 2" xfId="13799"/>
    <cellStyle name="Normal 5 3 4 2 2 2 4" xfId="9937"/>
    <cellStyle name="Normal 5 3 4 2 2 2 4 2" xfId="15729"/>
    <cellStyle name="Normal 5 3 4 2 2 2 5" xfId="11867"/>
    <cellStyle name="Normal 5 3 4 2 2 3" xfId="3023"/>
    <cellStyle name="Normal 5 3 4 2 2 3 2" xfId="7189"/>
    <cellStyle name="Normal 5 3 4 2 2 4" xfId="7190"/>
    <cellStyle name="Normal 5 3 4 2 2 4 2" xfId="12835"/>
    <cellStyle name="Normal 5 3 4 2 2 5" xfId="8973"/>
    <cellStyle name="Normal 5 3 4 2 2 5 2" xfId="14765"/>
    <cellStyle name="Normal 5 3 4 2 2 6" xfId="10903"/>
    <cellStyle name="Normal 5 3 4 2 3" xfId="1572"/>
    <cellStyle name="Normal 5 3 4 2 3 2" xfId="3505"/>
    <cellStyle name="Normal 5 3 4 2 3 2 2" xfId="7191"/>
    <cellStyle name="Normal 5 3 4 2 3 3" xfId="7192"/>
    <cellStyle name="Normal 5 3 4 2 3 3 2" xfId="13317"/>
    <cellStyle name="Normal 5 3 4 2 3 4" xfId="9455"/>
    <cellStyle name="Normal 5 3 4 2 3 4 2" xfId="15247"/>
    <cellStyle name="Normal 5 3 4 2 3 5" xfId="11385"/>
    <cellStyle name="Normal 5 3 4 2 4" xfId="2541"/>
    <cellStyle name="Normal 5 3 4 2 4 2" xfId="7193"/>
    <cellStyle name="Normal 5 3 4 2 5" xfId="7194"/>
    <cellStyle name="Normal 5 3 4 2 5 2" xfId="12353"/>
    <cellStyle name="Normal 5 3 4 2 6" xfId="8491"/>
    <cellStyle name="Normal 5 3 4 2 6 2" xfId="14283"/>
    <cellStyle name="Normal 5 3 4 2 7" xfId="10421"/>
    <cellStyle name="Normal 5 3 4 3" xfId="680"/>
    <cellStyle name="Normal 5 3 4 3 2" xfId="1227"/>
    <cellStyle name="Normal 5 3 4 3 2 2" xfId="2214"/>
    <cellStyle name="Normal 5 3 4 3 2 2 2" xfId="4147"/>
    <cellStyle name="Normal 5 3 4 3 2 2 2 2" xfId="7195"/>
    <cellStyle name="Normal 5 3 4 3 2 2 3" xfId="7196"/>
    <cellStyle name="Normal 5 3 4 3 2 2 3 2" xfId="13959"/>
    <cellStyle name="Normal 5 3 4 3 2 2 4" xfId="10097"/>
    <cellStyle name="Normal 5 3 4 3 2 2 4 2" xfId="15889"/>
    <cellStyle name="Normal 5 3 4 3 2 2 5" xfId="12027"/>
    <cellStyle name="Normal 5 3 4 3 2 3" xfId="3184"/>
    <cellStyle name="Normal 5 3 4 3 2 3 2" xfId="7197"/>
    <cellStyle name="Normal 5 3 4 3 2 4" xfId="7198"/>
    <cellStyle name="Normal 5 3 4 3 2 4 2" xfId="12996"/>
    <cellStyle name="Normal 5 3 4 3 2 5" xfId="9134"/>
    <cellStyle name="Normal 5 3 4 3 2 5 2" xfId="14926"/>
    <cellStyle name="Normal 5 3 4 3 2 6" xfId="11064"/>
    <cellStyle name="Normal 5 3 4 3 3" xfId="1733"/>
    <cellStyle name="Normal 5 3 4 3 3 2" xfId="3666"/>
    <cellStyle name="Normal 5 3 4 3 3 2 2" xfId="7199"/>
    <cellStyle name="Normal 5 3 4 3 3 3" xfId="7200"/>
    <cellStyle name="Normal 5 3 4 3 3 3 2" xfId="13478"/>
    <cellStyle name="Normal 5 3 4 3 3 4" xfId="9616"/>
    <cellStyle name="Normal 5 3 4 3 3 4 2" xfId="15408"/>
    <cellStyle name="Normal 5 3 4 3 3 5" xfId="11546"/>
    <cellStyle name="Normal 5 3 4 3 4" xfId="2702"/>
    <cellStyle name="Normal 5 3 4 3 4 2" xfId="7201"/>
    <cellStyle name="Normal 5 3 4 3 5" xfId="7202"/>
    <cellStyle name="Normal 5 3 4 3 5 2" xfId="12514"/>
    <cellStyle name="Normal 5 3 4 3 6" xfId="8652"/>
    <cellStyle name="Normal 5 3 4 3 6 2" xfId="14444"/>
    <cellStyle name="Normal 5 3 4 3 7" xfId="10582"/>
    <cellStyle name="Normal 5 3 4 4" xfId="906"/>
    <cellStyle name="Normal 5 3 4 4 2" xfId="1894"/>
    <cellStyle name="Normal 5 3 4 4 2 2" xfId="3827"/>
    <cellStyle name="Normal 5 3 4 4 2 2 2" xfId="7203"/>
    <cellStyle name="Normal 5 3 4 4 2 3" xfId="7204"/>
    <cellStyle name="Normal 5 3 4 4 2 3 2" xfId="13639"/>
    <cellStyle name="Normal 5 3 4 4 2 4" xfId="9777"/>
    <cellStyle name="Normal 5 3 4 4 2 4 2" xfId="15569"/>
    <cellStyle name="Normal 5 3 4 4 2 5" xfId="11707"/>
    <cellStyle name="Normal 5 3 4 4 3" xfId="2863"/>
    <cellStyle name="Normal 5 3 4 4 3 2" xfId="7205"/>
    <cellStyle name="Normal 5 3 4 4 4" xfId="7206"/>
    <cellStyle name="Normal 5 3 4 4 4 2" xfId="12675"/>
    <cellStyle name="Normal 5 3 4 4 5" xfId="8813"/>
    <cellStyle name="Normal 5 3 4 4 5 2" xfId="14605"/>
    <cellStyle name="Normal 5 3 4 4 6" xfId="10743"/>
    <cellStyle name="Normal 5 3 4 5" xfId="1412"/>
    <cellStyle name="Normal 5 3 4 5 2" xfId="3345"/>
    <cellStyle name="Normal 5 3 4 5 2 2" xfId="7207"/>
    <cellStyle name="Normal 5 3 4 5 3" xfId="7208"/>
    <cellStyle name="Normal 5 3 4 5 3 2" xfId="13157"/>
    <cellStyle name="Normal 5 3 4 5 4" xfId="9295"/>
    <cellStyle name="Normal 5 3 4 5 4 2" xfId="15087"/>
    <cellStyle name="Normal 5 3 4 5 5" xfId="11225"/>
    <cellStyle name="Normal 5 3 4 6" xfId="2381"/>
    <cellStyle name="Normal 5 3 4 6 2" xfId="7209"/>
    <cellStyle name="Normal 5 3 4 7" xfId="7210"/>
    <cellStyle name="Normal 5 3 4 7 2" xfId="12193"/>
    <cellStyle name="Normal 5 3 4 8" xfId="8331"/>
    <cellStyle name="Normal 5 3 4 8 2" xfId="14123"/>
    <cellStyle name="Normal 5 3 4 9" xfId="10261"/>
    <cellStyle name="Normal 5 3 5" xfId="438"/>
    <cellStyle name="Normal 5 3 5 2" xfId="986"/>
    <cellStyle name="Normal 5 3 5 2 2" xfId="1974"/>
    <cellStyle name="Normal 5 3 5 2 2 2" xfId="3907"/>
    <cellStyle name="Normal 5 3 5 2 2 2 2" xfId="7211"/>
    <cellStyle name="Normal 5 3 5 2 2 3" xfId="7212"/>
    <cellStyle name="Normal 5 3 5 2 2 3 2" xfId="13719"/>
    <cellStyle name="Normal 5 3 5 2 2 4" xfId="9857"/>
    <cellStyle name="Normal 5 3 5 2 2 4 2" xfId="15649"/>
    <cellStyle name="Normal 5 3 5 2 2 5" xfId="11787"/>
    <cellStyle name="Normal 5 3 5 2 3" xfId="2943"/>
    <cellStyle name="Normal 5 3 5 2 3 2" xfId="7213"/>
    <cellStyle name="Normal 5 3 5 2 4" xfId="7214"/>
    <cellStyle name="Normal 5 3 5 2 4 2" xfId="12755"/>
    <cellStyle name="Normal 5 3 5 2 5" xfId="8893"/>
    <cellStyle name="Normal 5 3 5 2 5 2" xfId="14685"/>
    <cellStyle name="Normal 5 3 5 2 6" xfId="10823"/>
    <cellStyle name="Normal 5 3 5 3" xfId="1492"/>
    <cellStyle name="Normal 5 3 5 3 2" xfId="3425"/>
    <cellStyle name="Normal 5 3 5 3 2 2" xfId="7215"/>
    <cellStyle name="Normal 5 3 5 3 3" xfId="7216"/>
    <cellStyle name="Normal 5 3 5 3 3 2" xfId="13237"/>
    <cellStyle name="Normal 5 3 5 3 4" xfId="9375"/>
    <cellStyle name="Normal 5 3 5 3 4 2" xfId="15167"/>
    <cellStyle name="Normal 5 3 5 3 5" xfId="11305"/>
    <cellStyle name="Normal 5 3 5 4" xfId="2461"/>
    <cellStyle name="Normal 5 3 5 4 2" xfId="7217"/>
    <cellStyle name="Normal 5 3 5 5" xfId="7218"/>
    <cellStyle name="Normal 5 3 5 5 2" xfId="12273"/>
    <cellStyle name="Normal 5 3 5 6" xfId="8411"/>
    <cellStyle name="Normal 5 3 5 6 2" xfId="14203"/>
    <cellStyle name="Normal 5 3 5 7" xfId="10341"/>
    <cellStyle name="Normal 5 3 6" xfId="600"/>
    <cellStyle name="Normal 5 3 6 2" xfId="1147"/>
    <cellStyle name="Normal 5 3 6 2 2" xfId="2134"/>
    <cellStyle name="Normal 5 3 6 2 2 2" xfId="4067"/>
    <cellStyle name="Normal 5 3 6 2 2 2 2" xfId="7219"/>
    <cellStyle name="Normal 5 3 6 2 2 3" xfId="7220"/>
    <cellStyle name="Normal 5 3 6 2 2 3 2" xfId="13879"/>
    <cellStyle name="Normal 5 3 6 2 2 4" xfId="10017"/>
    <cellStyle name="Normal 5 3 6 2 2 4 2" xfId="15809"/>
    <cellStyle name="Normal 5 3 6 2 2 5" xfId="11947"/>
    <cellStyle name="Normal 5 3 6 2 3" xfId="3104"/>
    <cellStyle name="Normal 5 3 6 2 3 2" xfId="7221"/>
    <cellStyle name="Normal 5 3 6 2 4" xfId="7222"/>
    <cellStyle name="Normal 5 3 6 2 4 2" xfId="12916"/>
    <cellStyle name="Normal 5 3 6 2 5" xfId="9054"/>
    <cellStyle name="Normal 5 3 6 2 5 2" xfId="14846"/>
    <cellStyle name="Normal 5 3 6 2 6" xfId="10984"/>
    <cellStyle name="Normal 5 3 6 3" xfId="1653"/>
    <cellStyle name="Normal 5 3 6 3 2" xfId="3586"/>
    <cellStyle name="Normal 5 3 6 3 2 2" xfId="7223"/>
    <cellStyle name="Normal 5 3 6 3 3" xfId="7224"/>
    <cellStyle name="Normal 5 3 6 3 3 2" xfId="13398"/>
    <cellStyle name="Normal 5 3 6 3 4" xfId="9536"/>
    <cellStyle name="Normal 5 3 6 3 4 2" xfId="15328"/>
    <cellStyle name="Normal 5 3 6 3 5" xfId="11466"/>
    <cellStyle name="Normal 5 3 6 4" xfId="2622"/>
    <cellStyle name="Normal 5 3 6 4 2" xfId="7225"/>
    <cellStyle name="Normal 5 3 6 5" xfId="7226"/>
    <cellStyle name="Normal 5 3 6 5 2" xfId="12434"/>
    <cellStyle name="Normal 5 3 6 6" xfId="8572"/>
    <cellStyle name="Normal 5 3 6 6 2" xfId="14364"/>
    <cellStyle name="Normal 5 3 6 7" xfId="10502"/>
    <cellStyle name="Normal 5 3 7" xfId="815"/>
    <cellStyle name="Normal 5 3 7 2" xfId="1814"/>
    <cellStyle name="Normal 5 3 7 2 2" xfId="3747"/>
    <cellStyle name="Normal 5 3 7 2 2 2" xfId="7227"/>
    <cellStyle name="Normal 5 3 7 2 3" xfId="7228"/>
    <cellStyle name="Normal 5 3 7 2 3 2" xfId="13559"/>
    <cellStyle name="Normal 5 3 7 2 4" xfId="9697"/>
    <cellStyle name="Normal 5 3 7 2 4 2" xfId="15489"/>
    <cellStyle name="Normal 5 3 7 2 5" xfId="11627"/>
    <cellStyle name="Normal 5 3 7 3" xfId="2783"/>
    <cellStyle name="Normal 5 3 7 3 2" xfId="7229"/>
    <cellStyle name="Normal 5 3 7 4" xfId="7230"/>
    <cellStyle name="Normal 5 3 7 4 2" xfId="12595"/>
    <cellStyle name="Normal 5 3 7 5" xfId="8733"/>
    <cellStyle name="Normal 5 3 7 5 2" xfId="14525"/>
    <cellStyle name="Normal 5 3 7 6" xfId="10663"/>
    <cellStyle name="Normal 5 3 8" xfId="1332"/>
    <cellStyle name="Normal 5 3 8 2" xfId="3265"/>
    <cellStyle name="Normal 5 3 8 2 2" xfId="7231"/>
    <cellStyle name="Normal 5 3 8 3" xfId="7232"/>
    <cellStyle name="Normal 5 3 8 3 2" xfId="13077"/>
    <cellStyle name="Normal 5 3 8 4" xfId="9215"/>
    <cellStyle name="Normal 5 3 8 4 2" xfId="15007"/>
    <cellStyle name="Normal 5 3 8 5" xfId="11145"/>
    <cellStyle name="Normal 5 3 9" xfId="2301"/>
    <cellStyle name="Normal 5 3 9 2" xfId="7233"/>
    <cellStyle name="Normal 5 4" xfId="243"/>
    <cellStyle name="Normal 5 4 10" xfId="8261"/>
    <cellStyle name="Normal 5 4 10 2" xfId="14053"/>
    <cellStyle name="Normal 5 4 11" xfId="10191"/>
    <cellStyle name="Normal 5 4 12" xfId="16456"/>
    <cellStyle name="Normal 5 4 2" xfId="328"/>
    <cellStyle name="Normal 5 4 2 10" xfId="10231"/>
    <cellStyle name="Normal 5 4 2 2" xfId="408"/>
    <cellStyle name="Normal 5 4 2 2 2" xfId="568"/>
    <cellStyle name="Normal 5 4 2 2 2 2" xfId="1116"/>
    <cellStyle name="Normal 5 4 2 2 2 2 2" xfId="2104"/>
    <cellStyle name="Normal 5 4 2 2 2 2 2 2" xfId="4037"/>
    <cellStyle name="Normal 5 4 2 2 2 2 2 2 2" xfId="7234"/>
    <cellStyle name="Normal 5 4 2 2 2 2 2 3" xfId="7235"/>
    <cellStyle name="Normal 5 4 2 2 2 2 2 3 2" xfId="13849"/>
    <cellStyle name="Normal 5 4 2 2 2 2 2 4" xfId="9987"/>
    <cellStyle name="Normal 5 4 2 2 2 2 2 4 2" xfId="15779"/>
    <cellStyle name="Normal 5 4 2 2 2 2 2 5" xfId="11917"/>
    <cellStyle name="Normal 5 4 2 2 2 2 3" xfId="3073"/>
    <cellStyle name="Normal 5 4 2 2 2 2 3 2" xfId="7236"/>
    <cellStyle name="Normal 5 4 2 2 2 2 4" xfId="7237"/>
    <cellStyle name="Normal 5 4 2 2 2 2 4 2" xfId="12885"/>
    <cellStyle name="Normal 5 4 2 2 2 2 5" xfId="9023"/>
    <cellStyle name="Normal 5 4 2 2 2 2 5 2" xfId="14815"/>
    <cellStyle name="Normal 5 4 2 2 2 2 6" xfId="10953"/>
    <cellStyle name="Normal 5 4 2 2 2 3" xfId="1622"/>
    <cellStyle name="Normal 5 4 2 2 2 3 2" xfId="3555"/>
    <cellStyle name="Normal 5 4 2 2 2 3 2 2" xfId="7238"/>
    <cellStyle name="Normal 5 4 2 2 2 3 3" xfId="7239"/>
    <cellStyle name="Normal 5 4 2 2 2 3 3 2" xfId="13367"/>
    <cellStyle name="Normal 5 4 2 2 2 3 4" xfId="9505"/>
    <cellStyle name="Normal 5 4 2 2 2 3 4 2" xfId="15297"/>
    <cellStyle name="Normal 5 4 2 2 2 3 5" xfId="11435"/>
    <cellStyle name="Normal 5 4 2 2 2 4" xfId="2591"/>
    <cellStyle name="Normal 5 4 2 2 2 4 2" xfId="7240"/>
    <cellStyle name="Normal 5 4 2 2 2 5" xfId="7241"/>
    <cellStyle name="Normal 5 4 2 2 2 5 2" xfId="12403"/>
    <cellStyle name="Normal 5 4 2 2 2 6" xfId="8541"/>
    <cellStyle name="Normal 5 4 2 2 2 6 2" xfId="14333"/>
    <cellStyle name="Normal 5 4 2 2 2 7" xfId="10471"/>
    <cellStyle name="Normal 5 4 2 2 3" xfId="730"/>
    <cellStyle name="Normal 5 4 2 2 3 2" xfId="1277"/>
    <cellStyle name="Normal 5 4 2 2 3 2 2" xfId="2264"/>
    <cellStyle name="Normal 5 4 2 2 3 2 2 2" xfId="4197"/>
    <cellStyle name="Normal 5 4 2 2 3 2 2 2 2" xfId="7242"/>
    <cellStyle name="Normal 5 4 2 2 3 2 2 3" xfId="7243"/>
    <cellStyle name="Normal 5 4 2 2 3 2 2 3 2" xfId="14009"/>
    <cellStyle name="Normal 5 4 2 2 3 2 2 4" xfId="10147"/>
    <cellStyle name="Normal 5 4 2 2 3 2 2 4 2" xfId="15939"/>
    <cellStyle name="Normal 5 4 2 2 3 2 2 5" xfId="12077"/>
    <cellStyle name="Normal 5 4 2 2 3 2 3" xfId="3234"/>
    <cellStyle name="Normal 5 4 2 2 3 2 3 2" xfId="7244"/>
    <cellStyle name="Normal 5 4 2 2 3 2 4" xfId="7245"/>
    <cellStyle name="Normal 5 4 2 2 3 2 4 2" xfId="13046"/>
    <cellStyle name="Normal 5 4 2 2 3 2 5" xfId="9184"/>
    <cellStyle name="Normal 5 4 2 2 3 2 5 2" xfId="14976"/>
    <cellStyle name="Normal 5 4 2 2 3 2 6" xfId="11114"/>
    <cellStyle name="Normal 5 4 2 2 3 3" xfId="1783"/>
    <cellStyle name="Normal 5 4 2 2 3 3 2" xfId="3716"/>
    <cellStyle name="Normal 5 4 2 2 3 3 2 2" xfId="7246"/>
    <cellStyle name="Normal 5 4 2 2 3 3 3" xfId="7247"/>
    <cellStyle name="Normal 5 4 2 2 3 3 3 2" xfId="13528"/>
    <cellStyle name="Normal 5 4 2 2 3 3 4" xfId="9666"/>
    <cellStyle name="Normal 5 4 2 2 3 3 4 2" xfId="15458"/>
    <cellStyle name="Normal 5 4 2 2 3 3 5" xfId="11596"/>
    <cellStyle name="Normal 5 4 2 2 3 4" xfId="2752"/>
    <cellStyle name="Normal 5 4 2 2 3 4 2" xfId="7248"/>
    <cellStyle name="Normal 5 4 2 2 3 5" xfId="7249"/>
    <cellStyle name="Normal 5 4 2 2 3 5 2" xfId="12564"/>
    <cellStyle name="Normal 5 4 2 2 3 6" xfId="8702"/>
    <cellStyle name="Normal 5 4 2 2 3 6 2" xfId="14494"/>
    <cellStyle name="Normal 5 4 2 2 3 7" xfId="10632"/>
    <cellStyle name="Normal 5 4 2 2 4" xfId="956"/>
    <cellStyle name="Normal 5 4 2 2 4 2" xfId="1944"/>
    <cellStyle name="Normal 5 4 2 2 4 2 2" xfId="3877"/>
    <cellStyle name="Normal 5 4 2 2 4 2 2 2" xfId="7250"/>
    <cellStyle name="Normal 5 4 2 2 4 2 3" xfId="7251"/>
    <cellStyle name="Normal 5 4 2 2 4 2 3 2" xfId="13689"/>
    <cellStyle name="Normal 5 4 2 2 4 2 4" xfId="9827"/>
    <cellStyle name="Normal 5 4 2 2 4 2 4 2" xfId="15619"/>
    <cellStyle name="Normal 5 4 2 2 4 2 5" xfId="11757"/>
    <cellStyle name="Normal 5 4 2 2 4 3" xfId="2913"/>
    <cellStyle name="Normal 5 4 2 2 4 3 2" xfId="7252"/>
    <cellStyle name="Normal 5 4 2 2 4 4" xfId="7253"/>
    <cellStyle name="Normal 5 4 2 2 4 4 2" xfId="12725"/>
    <cellStyle name="Normal 5 4 2 2 4 5" xfId="8863"/>
    <cellStyle name="Normal 5 4 2 2 4 5 2" xfId="14655"/>
    <cellStyle name="Normal 5 4 2 2 4 6" xfId="10793"/>
    <cellStyle name="Normal 5 4 2 2 5" xfId="1462"/>
    <cellStyle name="Normal 5 4 2 2 5 2" xfId="3395"/>
    <cellStyle name="Normal 5 4 2 2 5 2 2" xfId="7254"/>
    <cellStyle name="Normal 5 4 2 2 5 3" xfId="7255"/>
    <cellStyle name="Normal 5 4 2 2 5 3 2" xfId="13207"/>
    <cellStyle name="Normal 5 4 2 2 5 4" xfId="9345"/>
    <cellStyle name="Normal 5 4 2 2 5 4 2" xfId="15137"/>
    <cellStyle name="Normal 5 4 2 2 5 5" xfId="11275"/>
    <cellStyle name="Normal 5 4 2 2 6" xfId="2431"/>
    <cellStyle name="Normal 5 4 2 2 6 2" xfId="7256"/>
    <cellStyle name="Normal 5 4 2 2 7" xfId="7257"/>
    <cellStyle name="Normal 5 4 2 2 7 2" xfId="12243"/>
    <cellStyle name="Normal 5 4 2 2 8" xfId="8381"/>
    <cellStyle name="Normal 5 4 2 2 8 2" xfId="14173"/>
    <cellStyle name="Normal 5 4 2 2 9" xfId="10311"/>
    <cellStyle name="Normal 5 4 2 3" xfId="488"/>
    <cellStyle name="Normal 5 4 2 3 2" xfId="1036"/>
    <cellStyle name="Normal 5 4 2 3 2 2" xfId="2024"/>
    <cellStyle name="Normal 5 4 2 3 2 2 2" xfId="3957"/>
    <cellStyle name="Normal 5 4 2 3 2 2 2 2" xfId="7258"/>
    <cellStyle name="Normal 5 4 2 3 2 2 3" xfId="7259"/>
    <cellStyle name="Normal 5 4 2 3 2 2 3 2" xfId="13769"/>
    <cellStyle name="Normal 5 4 2 3 2 2 4" xfId="9907"/>
    <cellStyle name="Normal 5 4 2 3 2 2 4 2" xfId="15699"/>
    <cellStyle name="Normal 5 4 2 3 2 2 5" xfId="11837"/>
    <cellStyle name="Normal 5 4 2 3 2 3" xfId="2993"/>
    <cellStyle name="Normal 5 4 2 3 2 3 2" xfId="7260"/>
    <cellStyle name="Normal 5 4 2 3 2 4" xfId="7261"/>
    <cellStyle name="Normal 5 4 2 3 2 4 2" xfId="12805"/>
    <cellStyle name="Normal 5 4 2 3 2 5" xfId="8943"/>
    <cellStyle name="Normal 5 4 2 3 2 5 2" xfId="14735"/>
    <cellStyle name="Normal 5 4 2 3 2 6" xfId="10873"/>
    <cellStyle name="Normal 5 4 2 3 3" xfId="1542"/>
    <cellStyle name="Normal 5 4 2 3 3 2" xfId="3475"/>
    <cellStyle name="Normal 5 4 2 3 3 2 2" xfId="7262"/>
    <cellStyle name="Normal 5 4 2 3 3 3" xfId="7263"/>
    <cellStyle name="Normal 5 4 2 3 3 3 2" xfId="13287"/>
    <cellStyle name="Normal 5 4 2 3 3 4" xfId="9425"/>
    <cellStyle name="Normal 5 4 2 3 3 4 2" xfId="15217"/>
    <cellStyle name="Normal 5 4 2 3 3 5" xfId="11355"/>
    <cellStyle name="Normal 5 4 2 3 4" xfId="2511"/>
    <cellStyle name="Normal 5 4 2 3 4 2" xfId="7264"/>
    <cellStyle name="Normal 5 4 2 3 5" xfId="7265"/>
    <cellStyle name="Normal 5 4 2 3 5 2" xfId="12323"/>
    <cellStyle name="Normal 5 4 2 3 6" xfId="8461"/>
    <cellStyle name="Normal 5 4 2 3 6 2" xfId="14253"/>
    <cellStyle name="Normal 5 4 2 3 7" xfId="10391"/>
    <cellStyle name="Normal 5 4 2 4" xfId="650"/>
    <cellStyle name="Normal 5 4 2 4 2" xfId="1197"/>
    <cellStyle name="Normal 5 4 2 4 2 2" xfId="2184"/>
    <cellStyle name="Normal 5 4 2 4 2 2 2" xfId="4117"/>
    <cellStyle name="Normal 5 4 2 4 2 2 2 2" xfId="7266"/>
    <cellStyle name="Normal 5 4 2 4 2 2 3" xfId="7267"/>
    <cellStyle name="Normal 5 4 2 4 2 2 3 2" xfId="13929"/>
    <cellStyle name="Normal 5 4 2 4 2 2 4" xfId="10067"/>
    <cellStyle name="Normal 5 4 2 4 2 2 4 2" xfId="15859"/>
    <cellStyle name="Normal 5 4 2 4 2 2 5" xfId="11997"/>
    <cellStyle name="Normal 5 4 2 4 2 3" xfId="3154"/>
    <cellStyle name="Normal 5 4 2 4 2 3 2" xfId="7268"/>
    <cellStyle name="Normal 5 4 2 4 2 4" xfId="7269"/>
    <cellStyle name="Normal 5 4 2 4 2 4 2" xfId="12966"/>
    <cellStyle name="Normal 5 4 2 4 2 5" xfId="9104"/>
    <cellStyle name="Normal 5 4 2 4 2 5 2" xfId="14896"/>
    <cellStyle name="Normal 5 4 2 4 2 6" xfId="11034"/>
    <cellStyle name="Normal 5 4 2 4 3" xfId="1703"/>
    <cellStyle name="Normal 5 4 2 4 3 2" xfId="3636"/>
    <cellStyle name="Normal 5 4 2 4 3 2 2" xfId="7270"/>
    <cellStyle name="Normal 5 4 2 4 3 3" xfId="7271"/>
    <cellStyle name="Normal 5 4 2 4 3 3 2" xfId="13448"/>
    <cellStyle name="Normal 5 4 2 4 3 4" xfId="9586"/>
    <cellStyle name="Normal 5 4 2 4 3 4 2" xfId="15378"/>
    <cellStyle name="Normal 5 4 2 4 3 5" xfId="11516"/>
    <cellStyle name="Normal 5 4 2 4 4" xfId="2672"/>
    <cellStyle name="Normal 5 4 2 4 4 2" xfId="7272"/>
    <cellStyle name="Normal 5 4 2 4 5" xfId="7273"/>
    <cellStyle name="Normal 5 4 2 4 5 2" xfId="12484"/>
    <cellStyle name="Normal 5 4 2 4 6" xfId="8622"/>
    <cellStyle name="Normal 5 4 2 4 6 2" xfId="14414"/>
    <cellStyle name="Normal 5 4 2 4 7" xfId="10552"/>
    <cellStyle name="Normal 5 4 2 5" xfId="876"/>
    <cellStyle name="Normal 5 4 2 5 2" xfId="1864"/>
    <cellStyle name="Normal 5 4 2 5 2 2" xfId="3797"/>
    <cellStyle name="Normal 5 4 2 5 2 2 2" xfId="7274"/>
    <cellStyle name="Normal 5 4 2 5 2 3" xfId="7275"/>
    <cellStyle name="Normal 5 4 2 5 2 3 2" xfId="13609"/>
    <cellStyle name="Normal 5 4 2 5 2 4" xfId="9747"/>
    <cellStyle name="Normal 5 4 2 5 2 4 2" xfId="15539"/>
    <cellStyle name="Normal 5 4 2 5 2 5" xfId="11677"/>
    <cellStyle name="Normal 5 4 2 5 3" xfId="2833"/>
    <cellStyle name="Normal 5 4 2 5 3 2" xfId="7276"/>
    <cellStyle name="Normal 5 4 2 5 4" xfId="7277"/>
    <cellStyle name="Normal 5 4 2 5 4 2" xfId="12645"/>
    <cellStyle name="Normal 5 4 2 5 5" xfId="8783"/>
    <cellStyle name="Normal 5 4 2 5 5 2" xfId="14575"/>
    <cellStyle name="Normal 5 4 2 5 6" xfId="10713"/>
    <cellStyle name="Normal 5 4 2 6" xfId="1382"/>
    <cellStyle name="Normal 5 4 2 6 2" xfId="3315"/>
    <cellStyle name="Normal 5 4 2 6 2 2" xfId="7278"/>
    <cellStyle name="Normal 5 4 2 6 3" xfId="7279"/>
    <cellStyle name="Normal 5 4 2 6 3 2" xfId="13127"/>
    <cellStyle name="Normal 5 4 2 6 4" xfId="9265"/>
    <cellStyle name="Normal 5 4 2 6 4 2" xfId="15057"/>
    <cellStyle name="Normal 5 4 2 6 5" xfId="11195"/>
    <cellStyle name="Normal 5 4 2 7" xfId="2351"/>
    <cellStyle name="Normal 5 4 2 7 2" xfId="7280"/>
    <cellStyle name="Normal 5 4 2 8" xfId="7281"/>
    <cellStyle name="Normal 5 4 2 8 2" xfId="12163"/>
    <cellStyle name="Normal 5 4 2 9" xfId="8301"/>
    <cellStyle name="Normal 5 4 2 9 2" xfId="14093"/>
    <cellStyle name="Normal 5 4 3" xfId="368"/>
    <cellStyle name="Normal 5 4 3 2" xfId="528"/>
    <cellStyle name="Normal 5 4 3 2 2" xfId="1076"/>
    <cellStyle name="Normal 5 4 3 2 2 2" xfId="2064"/>
    <cellStyle name="Normal 5 4 3 2 2 2 2" xfId="3997"/>
    <cellStyle name="Normal 5 4 3 2 2 2 2 2" xfId="7282"/>
    <cellStyle name="Normal 5 4 3 2 2 2 3" xfId="7283"/>
    <cellStyle name="Normal 5 4 3 2 2 2 3 2" xfId="13809"/>
    <cellStyle name="Normal 5 4 3 2 2 2 4" xfId="9947"/>
    <cellStyle name="Normal 5 4 3 2 2 2 4 2" xfId="15739"/>
    <cellStyle name="Normal 5 4 3 2 2 2 5" xfId="11877"/>
    <cellStyle name="Normal 5 4 3 2 2 3" xfId="3033"/>
    <cellStyle name="Normal 5 4 3 2 2 3 2" xfId="7284"/>
    <cellStyle name="Normal 5 4 3 2 2 4" xfId="7285"/>
    <cellStyle name="Normal 5 4 3 2 2 4 2" xfId="12845"/>
    <cellStyle name="Normal 5 4 3 2 2 5" xfId="8983"/>
    <cellStyle name="Normal 5 4 3 2 2 5 2" xfId="14775"/>
    <cellStyle name="Normal 5 4 3 2 2 6" xfId="10913"/>
    <cellStyle name="Normal 5 4 3 2 3" xfId="1582"/>
    <cellStyle name="Normal 5 4 3 2 3 2" xfId="3515"/>
    <cellStyle name="Normal 5 4 3 2 3 2 2" xfId="7286"/>
    <cellStyle name="Normal 5 4 3 2 3 3" xfId="7287"/>
    <cellStyle name="Normal 5 4 3 2 3 3 2" xfId="13327"/>
    <cellStyle name="Normal 5 4 3 2 3 4" xfId="9465"/>
    <cellStyle name="Normal 5 4 3 2 3 4 2" xfId="15257"/>
    <cellStyle name="Normal 5 4 3 2 3 5" xfId="11395"/>
    <cellStyle name="Normal 5 4 3 2 4" xfId="2551"/>
    <cellStyle name="Normal 5 4 3 2 4 2" xfId="7288"/>
    <cellStyle name="Normal 5 4 3 2 5" xfId="7289"/>
    <cellStyle name="Normal 5 4 3 2 5 2" xfId="12363"/>
    <cellStyle name="Normal 5 4 3 2 6" xfId="8501"/>
    <cellStyle name="Normal 5 4 3 2 6 2" xfId="14293"/>
    <cellStyle name="Normal 5 4 3 2 7" xfId="10431"/>
    <cellStyle name="Normal 5 4 3 3" xfId="690"/>
    <cellStyle name="Normal 5 4 3 3 2" xfId="1237"/>
    <cellStyle name="Normal 5 4 3 3 2 2" xfId="2224"/>
    <cellStyle name="Normal 5 4 3 3 2 2 2" xfId="4157"/>
    <cellStyle name="Normal 5 4 3 3 2 2 2 2" xfId="7290"/>
    <cellStyle name="Normal 5 4 3 3 2 2 3" xfId="7291"/>
    <cellStyle name="Normal 5 4 3 3 2 2 3 2" xfId="13969"/>
    <cellStyle name="Normal 5 4 3 3 2 2 4" xfId="10107"/>
    <cellStyle name="Normal 5 4 3 3 2 2 4 2" xfId="15899"/>
    <cellStyle name="Normal 5 4 3 3 2 2 5" xfId="12037"/>
    <cellStyle name="Normal 5 4 3 3 2 3" xfId="3194"/>
    <cellStyle name="Normal 5 4 3 3 2 3 2" xfId="7292"/>
    <cellStyle name="Normal 5 4 3 3 2 4" xfId="7293"/>
    <cellStyle name="Normal 5 4 3 3 2 4 2" xfId="13006"/>
    <cellStyle name="Normal 5 4 3 3 2 5" xfId="9144"/>
    <cellStyle name="Normal 5 4 3 3 2 5 2" xfId="14936"/>
    <cellStyle name="Normal 5 4 3 3 2 6" xfId="11074"/>
    <cellStyle name="Normal 5 4 3 3 3" xfId="1743"/>
    <cellStyle name="Normal 5 4 3 3 3 2" xfId="3676"/>
    <cellStyle name="Normal 5 4 3 3 3 2 2" xfId="7294"/>
    <cellStyle name="Normal 5 4 3 3 3 3" xfId="7295"/>
    <cellStyle name="Normal 5 4 3 3 3 3 2" xfId="13488"/>
    <cellStyle name="Normal 5 4 3 3 3 4" xfId="9626"/>
    <cellStyle name="Normal 5 4 3 3 3 4 2" xfId="15418"/>
    <cellStyle name="Normal 5 4 3 3 3 5" xfId="11556"/>
    <cellStyle name="Normal 5 4 3 3 4" xfId="2712"/>
    <cellStyle name="Normal 5 4 3 3 4 2" xfId="7296"/>
    <cellStyle name="Normal 5 4 3 3 5" xfId="7297"/>
    <cellStyle name="Normal 5 4 3 3 5 2" xfId="12524"/>
    <cellStyle name="Normal 5 4 3 3 6" xfId="8662"/>
    <cellStyle name="Normal 5 4 3 3 6 2" xfId="14454"/>
    <cellStyle name="Normal 5 4 3 3 7" xfId="10592"/>
    <cellStyle name="Normal 5 4 3 4" xfId="916"/>
    <cellStyle name="Normal 5 4 3 4 2" xfId="1904"/>
    <cellStyle name="Normal 5 4 3 4 2 2" xfId="3837"/>
    <cellStyle name="Normal 5 4 3 4 2 2 2" xfId="7298"/>
    <cellStyle name="Normal 5 4 3 4 2 3" xfId="7299"/>
    <cellStyle name="Normal 5 4 3 4 2 3 2" xfId="13649"/>
    <cellStyle name="Normal 5 4 3 4 2 4" xfId="9787"/>
    <cellStyle name="Normal 5 4 3 4 2 4 2" xfId="15579"/>
    <cellStyle name="Normal 5 4 3 4 2 5" xfId="11717"/>
    <cellStyle name="Normal 5 4 3 4 3" xfId="2873"/>
    <cellStyle name="Normal 5 4 3 4 3 2" xfId="7300"/>
    <cellStyle name="Normal 5 4 3 4 4" xfId="7301"/>
    <cellStyle name="Normal 5 4 3 4 4 2" xfId="12685"/>
    <cellStyle name="Normal 5 4 3 4 5" xfId="8823"/>
    <cellStyle name="Normal 5 4 3 4 5 2" xfId="14615"/>
    <cellStyle name="Normal 5 4 3 4 6" xfId="10753"/>
    <cellStyle name="Normal 5 4 3 5" xfId="1422"/>
    <cellStyle name="Normal 5 4 3 5 2" xfId="3355"/>
    <cellStyle name="Normal 5 4 3 5 2 2" xfId="7302"/>
    <cellStyle name="Normal 5 4 3 5 3" xfId="7303"/>
    <cellStyle name="Normal 5 4 3 5 3 2" xfId="13167"/>
    <cellStyle name="Normal 5 4 3 5 4" xfId="9305"/>
    <cellStyle name="Normal 5 4 3 5 4 2" xfId="15097"/>
    <cellStyle name="Normal 5 4 3 5 5" xfId="11235"/>
    <cellStyle name="Normal 5 4 3 6" xfId="2391"/>
    <cellStyle name="Normal 5 4 3 6 2" xfId="7304"/>
    <cellStyle name="Normal 5 4 3 7" xfId="7305"/>
    <cellStyle name="Normal 5 4 3 7 2" xfId="12203"/>
    <cellStyle name="Normal 5 4 3 8" xfId="8341"/>
    <cellStyle name="Normal 5 4 3 8 2" xfId="14133"/>
    <cellStyle name="Normal 5 4 3 9" xfId="10271"/>
    <cellStyle name="Normal 5 4 4" xfId="448"/>
    <cellStyle name="Normal 5 4 4 2" xfId="996"/>
    <cellStyle name="Normal 5 4 4 2 2" xfId="1984"/>
    <cellStyle name="Normal 5 4 4 2 2 2" xfId="3917"/>
    <cellStyle name="Normal 5 4 4 2 2 2 2" xfId="7306"/>
    <cellStyle name="Normal 5 4 4 2 2 3" xfId="7307"/>
    <cellStyle name="Normal 5 4 4 2 2 3 2" xfId="13729"/>
    <cellStyle name="Normal 5 4 4 2 2 4" xfId="9867"/>
    <cellStyle name="Normal 5 4 4 2 2 4 2" xfId="15659"/>
    <cellStyle name="Normal 5 4 4 2 2 5" xfId="11797"/>
    <cellStyle name="Normal 5 4 4 2 3" xfId="2953"/>
    <cellStyle name="Normal 5 4 4 2 3 2" xfId="7308"/>
    <cellStyle name="Normal 5 4 4 2 4" xfId="7309"/>
    <cellStyle name="Normal 5 4 4 2 4 2" xfId="12765"/>
    <cellStyle name="Normal 5 4 4 2 5" xfId="8903"/>
    <cellStyle name="Normal 5 4 4 2 5 2" xfId="14695"/>
    <cellStyle name="Normal 5 4 4 2 6" xfId="10833"/>
    <cellStyle name="Normal 5 4 4 3" xfId="1502"/>
    <cellStyle name="Normal 5 4 4 3 2" xfId="3435"/>
    <cellStyle name="Normal 5 4 4 3 2 2" xfId="7310"/>
    <cellStyle name="Normal 5 4 4 3 3" xfId="7311"/>
    <cellStyle name="Normal 5 4 4 3 3 2" xfId="13247"/>
    <cellStyle name="Normal 5 4 4 3 4" xfId="9385"/>
    <cellStyle name="Normal 5 4 4 3 4 2" xfId="15177"/>
    <cellStyle name="Normal 5 4 4 3 5" xfId="11315"/>
    <cellStyle name="Normal 5 4 4 4" xfId="2471"/>
    <cellStyle name="Normal 5 4 4 4 2" xfId="7312"/>
    <cellStyle name="Normal 5 4 4 5" xfId="7313"/>
    <cellStyle name="Normal 5 4 4 5 2" xfId="12283"/>
    <cellStyle name="Normal 5 4 4 6" xfId="8421"/>
    <cellStyle name="Normal 5 4 4 6 2" xfId="14213"/>
    <cellStyle name="Normal 5 4 4 7" xfId="10351"/>
    <cellStyle name="Normal 5 4 5" xfId="610"/>
    <cellStyle name="Normal 5 4 5 2" xfId="1157"/>
    <cellStyle name="Normal 5 4 5 2 2" xfId="2144"/>
    <cellStyle name="Normal 5 4 5 2 2 2" xfId="4077"/>
    <cellStyle name="Normal 5 4 5 2 2 2 2" xfId="7314"/>
    <cellStyle name="Normal 5 4 5 2 2 3" xfId="7315"/>
    <cellStyle name="Normal 5 4 5 2 2 3 2" xfId="13889"/>
    <cellStyle name="Normal 5 4 5 2 2 4" xfId="10027"/>
    <cellStyle name="Normal 5 4 5 2 2 4 2" xfId="15819"/>
    <cellStyle name="Normal 5 4 5 2 2 5" xfId="11957"/>
    <cellStyle name="Normal 5 4 5 2 3" xfId="3114"/>
    <cellStyle name="Normal 5 4 5 2 3 2" xfId="7316"/>
    <cellStyle name="Normal 5 4 5 2 4" xfId="7317"/>
    <cellStyle name="Normal 5 4 5 2 4 2" xfId="12926"/>
    <cellStyle name="Normal 5 4 5 2 5" xfId="9064"/>
    <cellStyle name="Normal 5 4 5 2 5 2" xfId="14856"/>
    <cellStyle name="Normal 5 4 5 2 6" xfId="10994"/>
    <cellStyle name="Normal 5 4 5 3" xfId="1663"/>
    <cellStyle name="Normal 5 4 5 3 2" xfId="3596"/>
    <cellStyle name="Normal 5 4 5 3 2 2" xfId="7318"/>
    <cellStyle name="Normal 5 4 5 3 3" xfId="7319"/>
    <cellStyle name="Normal 5 4 5 3 3 2" xfId="13408"/>
    <cellStyle name="Normal 5 4 5 3 4" xfId="9546"/>
    <cellStyle name="Normal 5 4 5 3 4 2" xfId="15338"/>
    <cellStyle name="Normal 5 4 5 3 5" xfId="11476"/>
    <cellStyle name="Normal 5 4 5 4" xfId="2632"/>
    <cellStyle name="Normal 5 4 5 4 2" xfId="7320"/>
    <cellStyle name="Normal 5 4 5 5" xfId="7321"/>
    <cellStyle name="Normal 5 4 5 5 2" xfId="12444"/>
    <cellStyle name="Normal 5 4 5 6" xfId="8582"/>
    <cellStyle name="Normal 5 4 5 6 2" xfId="14374"/>
    <cellStyle name="Normal 5 4 5 7" xfId="10512"/>
    <cellStyle name="Normal 5 4 6" xfId="828"/>
    <cellStyle name="Normal 5 4 6 2" xfId="1824"/>
    <cellStyle name="Normal 5 4 6 2 2" xfId="3757"/>
    <cellStyle name="Normal 5 4 6 2 2 2" xfId="7322"/>
    <cellStyle name="Normal 5 4 6 2 3" xfId="7323"/>
    <cellStyle name="Normal 5 4 6 2 3 2" xfId="13569"/>
    <cellStyle name="Normal 5 4 6 2 4" xfId="9707"/>
    <cellStyle name="Normal 5 4 6 2 4 2" xfId="15499"/>
    <cellStyle name="Normal 5 4 6 2 5" xfId="11637"/>
    <cellStyle name="Normal 5 4 6 3" xfId="2793"/>
    <cellStyle name="Normal 5 4 6 3 2" xfId="7324"/>
    <cellStyle name="Normal 5 4 6 4" xfId="7325"/>
    <cellStyle name="Normal 5 4 6 4 2" xfId="12605"/>
    <cellStyle name="Normal 5 4 6 5" xfId="8743"/>
    <cellStyle name="Normal 5 4 6 5 2" xfId="14535"/>
    <cellStyle name="Normal 5 4 6 6" xfId="10673"/>
    <cellStyle name="Normal 5 4 7" xfId="1342"/>
    <cellStyle name="Normal 5 4 7 2" xfId="3275"/>
    <cellStyle name="Normal 5 4 7 2 2" xfId="7326"/>
    <cellStyle name="Normal 5 4 7 3" xfId="7327"/>
    <cellStyle name="Normal 5 4 7 3 2" xfId="13087"/>
    <cellStyle name="Normal 5 4 7 4" xfId="9225"/>
    <cellStyle name="Normal 5 4 7 4 2" xfId="15017"/>
    <cellStyle name="Normal 5 4 7 5" xfId="11155"/>
    <cellStyle name="Normal 5 4 8" xfId="2311"/>
    <cellStyle name="Normal 5 4 8 2" xfId="7328"/>
    <cellStyle name="Normal 5 4 9" xfId="7329"/>
    <cellStyle name="Normal 5 4 9 2" xfId="12123"/>
    <cellStyle name="Normal 5 5" xfId="308"/>
    <cellStyle name="Normal 5 5 10" xfId="10211"/>
    <cellStyle name="Normal 5 5 2" xfId="388"/>
    <cellStyle name="Normal 5 5 2 2" xfId="548"/>
    <cellStyle name="Normal 5 5 2 2 2" xfId="1096"/>
    <cellStyle name="Normal 5 5 2 2 2 2" xfId="2084"/>
    <cellStyle name="Normal 5 5 2 2 2 2 2" xfId="4017"/>
    <cellStyle name="Normal 5 5 2 2 2 2 2 2" xfId="7330"/>
    <cellStyle name="Normal 5 5 2 2 2 2 3" xfId="7331"/>
    <cellStyle name="Normal 5 5 2 2 2 2 3 2" xfId="13829"/>
    <cellStyle name="Normal 5 5 2 2 2 2 4" xfId="9967"/>
    <cellStyle name="Normal 5 5 2 2 2 2 4 2" xfId="15759"/>
    <cellStyle name="Normal 5 5 2 2 2 2 5" xfId="11897"/>
    <cellStyle name="Normal 5 5 2 2 2 3" xfId="3053"/>
    <cellStyle name="Normal 5 5 2 2 2 3 2" xfId="7332"/>
    <cellStyle name="Normal 5 5 2 2 2 4" xfId="7333"/>
    <cellStyle name="Normal 5 5 2 2 2 4 2" xfId="12865"/>
    <cellStyle name="Normal 5 5 2 2 2 5" xfId="9003"/>
    <cellStyle name="Normal 5 5 2 2 2 5 2" xfId="14795"/>
    <cellStyle name="Normal 5 5 2 2 2 6" xfId="10933"/>
    <cellStyle name="Normal 5 5 2 2 3" xfId="1602"/>
    <cellStyle name="Normal 5 5 2 2 3 2" xfId="3535"/>
    <cellStyle name="Normal 5 5 2 2 3 2 2" xfId="7334"/>
    <cellStyle name="Normal 5 5 2 2 3 3" xfId="7335"/>
    <cellStyle name="Normal 5 5 2 2 3 3 2" xfId="13347"/>
    <cellStyle name="Normal 5 5 2 2 3 4" xfId="9485"/>
    <cellStyle name="Normal 5 5 2 2 3 4 2" xfId="15277"/>
    <cellStyle name="Normal 5 5 2 2 3 5" xfId="11415"/>
    <cellStyle name="Normal 5 5 2 2 4" xfId="2571"/>
    <cellStyle name="Normal 5 5 2 2 4 2" xfId="7336"/>
    <cellStyle name="Normal 5 5 2 2 5" xfId="7337"/>
    <cellStyle name="Normal 5 5 2 2 5 2" xfId="12383"/>
    <cellStyle name="Normal 5 5 2 2 6" xfId="8521"/>
    <cellStyle name="Normal 5 5 2 2 6 2" xfId="14313"/>
    <cellStyle name="Normal 5 5 2 2 7" xfId="10451"/>
    <cellStyle name="Normal 5 5 2 3" xfId="710"/>
    <cellStyle name="Normal 5 5 2 3 2" xfId="1257"/>
    <cellStyle name="Normal 5 5 2 3 2 2" xfId="2244"/>
    <cellStyle name="Normal 5 5 2 3 2 2 2" xfId="4177"/>
    <cellStyle name="Normal 5 5 2 3 2 2 2 2" xfId="7338"/>
    <cellStyle name="Normal 5 5 2 3 2 2 3" xfId="7339"/>
    <cellStyle name="Normal 5 5 2 3 2 2 3 2" xfId="13989"/>
    <cellStyle name="Normal 5 5 2 3 2 2 4" xfId="10127"/>
    <cellStyle name="Normal 5 5 2 3 2 2 4 2" xfId="15919"/>
    <cellStyle name="Normal 5 5 2 3 2 2 5" xfId="12057"/>
    <cellStyle name="Normal 5 5 2 3 2 3" xfId="3214"/>
    <cellStyle name="Normal 5 5 2 3 2 3 2" xfId="7340"/>
    <cellStyle name="Normal 5 5 2 3 2 4" xfId="7341"/>
    <cellStyle name="Normal 5 5 2 3 2 4 2" xfId="13026"/>
    <cellStyle name="Normal 5 5 2 3 2 5" xfId="9164"/>
    <cellStyle name="Normal 5 5 2 3 2 5 2" xfId="14956"/>
    <cellStyle name="Normal 5 5 2 3 2 6" xfId="11094"/>
    <cellStyle name="Normal 5 5 2 3 3" xfId="1763"/>
    <cellStyle name="Normal 5 5 2 3 3 2" xfId="3696"/>
    <cellStyle name="Normal 5 5 2 3 3 2 2" xfId="7342"/>
    <cellStyle name="Normal 5 5 2 3 3 3" xfId="7343"/>
    <cellStyle name="Normal 5 5 2 3 3 3 2" xfId="13508"/>
    <cellStyle name="Normal 5 5 2 3 3 4" xfId="9646"/>
    <cellStyle name="Normal 5 5 2 3 3 4 2" xfId="15438"/>
    <cellStyle name="Normal 5 5 2 3 3 5" xfId="11576"/>
    <cellStyle name="Normal 5 5 2 3 4" xfId="2732"/>
    <cellStyle name="Normal 5 5 2 3 4 2" xfId="7344"/>
    <cellStyle name="Normal 5 5 2 3 5" xfId="7345"/>
    <cellStyle name="Normal 5 5 2 3 5 2" xfId="12544"/>
    <cellStyle name="Normal 5 5 2 3 6" xfId="8682"/>
    <cellStyle name="Normal 5 5 2 3 6 2" xfId="14474"/>
    <cellStyle name="Normal 5 5 2 3 7" xfId="10612"/>
    <cellStyle name="Normal 5 5 2 4" xfId="936"/>
    <cellStyle name="Normal 5 5 2 4 2" xfId="1924"/>
    <cellStyle name="Normal 5 5 2 4 2 2" xfId="3857"/>
    <cellStyle name="Normal 5 5 2 4 2 2 2" xfId="7346"/>
    <cellStyle name="Normal 5 5 2 4 2 3" xfId="7347"/>
    <cellStyle name="Normal 5 5 2 4 2 3 2" xfId="13669"/>
    <cellStyle name="Normal 5 5 2 4 2 4" xfId="9807"/>
    <cellStyle name="Normal 5 5 2 4 2 4 2" xfId="15599"/>
    <cellStyle name="Normal 5 5 2 4 2 5" xfId="11737"/>
    <cellStyle name="Normal 5 5 2 4 3" xfId="2893"/>
    <cellStyle name="Normal 5 5 2 4 3 2" xfId="7348"/>
    <cellStyle name="Normal 5 5 2 4 4" xfId="7349"/>
    <cellStyle name="Normal 5 5 2 4 4 2" xfId="12705"/>
    <cellStyle name="Normal 5 5 2 4 5" xfId="8843"/>
    <cellStyle name="Normal 5 5 2 4 5 2" xfId="14635"/>
    <cellStyle name="Normal 5 5 2 4 6" xfId="10773"/>
    <cellStyle name="Normal 5 5 2 5" xfId="1442"/>
    <cellStyle name="Normal 5 5 2 5 2" xfId="3375"/>
    <cellStyle name="Normal 5 5 2 5 2 2" xfId="7350"/>
    <cellStyle name="Normal 5 5 2 5 3" xfId="7351"/>
    <cellStyle name="Normal 5 5 2 5 3 2" xfId="13187"/>
    <cellStyle name="Normal 5 5 2 5 4" xfId="9325"/>
    <cellStyle name="Normal 5 5 2 5 4 2" xfId="15117"/>
    <cellStyle name="Normal 5 5 2 5 5" xfId="11255"/>
    <cellStyle name="Normal 5 5 2 6" xfId="2411"/>
    <cellStyle name="Normal 5 5 2 6 2" xfId="7352"/>
    <cellStyle name="Normal 5 5 2 7" xfId="7353"/>
    <cellStyle name="Normal 5 5 2 7 2" xfId="12223"/>
    <cellStyle name="Normal 5 5 2 8" xfId="8361"/>
    <cellStyle name="Normal 5 5 2 8 2" xfId="14153"/>
    <cellStyle name="Normal 5 5 2 9" xfId="10291"/>
    <cellStyle name="Normal 5 5 3" xfId="468"/>
    <cellStyle name="Normal 5 5 3 2" xfId="1016"/>
    <cellStyle name="Normal 5 5 3 2 2" xfId="2004"/>
    <cellStyle name="Normal 5 5 3 2 2 2" xfId="3937"/>
    <cellStyle name="Normal 5 5 3 2 2 2 2" xfId="7354"/>
    <cellStyle name="Normal 5 5 3 2 2 3" xfId="7355"/>
    <cellStyle name="Normal 5 5 3 2 2 3 2" xfId="13749"/>
    <cellStyle name="Normal 5 5 3 2 2 4" xfId="9887"/>
    <cellStyle name="Normal 5 5 3 2 2 4 2" xfId="15679"/>
    <cellStyle name="Normal 5 5 3 2 2 5" xfId="11817"/>
    <cellStyle name="Normal 5 5 3 2 3" xfId="2973"/>
    <cellStyle name="Normal 5 5 3 2 3 2" xfId="7356"/>
    <cellStyle name="Normal 5 5 3 2 4" xfId="7357"/>
    <cellStyle name="Normal 5 5 3 2 4 2" xfId="12785"/>
    <cellStyle name="Normal 5 5 3 2 5" xfId="8923"/>
    <cellStyle name="Normal 5 5 3 2 5 2" xfId="14715"/>
    <cellStyle name="Normal 5 5 3 2 6" xfId="10853"/>
    <cellStyle name="Normal 5 5 3 3" xfId="1522"/>
    <cellStyle name="Normal 5 5 3 3 2" xfId="3455"/>
    <cellStyle name="Normal 5 5 3 3 2 2" xfId="7358"/>
    <cellStyle name="Normal 5 5 3 3 3" xfId="7359"/>
    <cellStyle name="Normal 5 5 3 3 3 2" xfId="13267"/>
    <cellStyle name="Normal 5 5 3 3 4" xfId="9405"/>
    <cellStyle name="Normal 5 5 3 3 4 2" xfId="15197"/>
    <cellStyle name="Normal 5 5 3 3 5" xfId="11335"/>
    <cellStyle name="Normal 5 5 3 4" xfId="2491"/>
    <cellStyle name="Normal 5 5 3 4 2" xfId="7360"/>
    <cellStyle name="Normal 5 5 3 5" xfId="7361"/>
    <cellStyle name="Normal 5 5 3 5 2" xfId="12303"/>
    <cellStyle name="Normal 5 5 3 6" xfId="8441"/>
    <cellStyle name="Normal 5 5 3 6 2" xfId="14233"/>
    <cellStyle name="Normal 5 5 3 7" xfId="10371"/>
    <cellStyle name="Normal 5 5 4" xfId="630"/>
    <cellStyle name="Normal 5 5 4 2" xfId="1177"/>
    <cellStyle name="Normal 5 5 4 2 2" xfId="2164"/>
    <cellStyle name="Normal 5 5 4 2 2 2" xfId="4097"/>
    <cellStyle name="Normal 5 5 4 2 2 2 2" xfId="7362"/>
    <cellStyle name="Normal 5 5 4 2 2 3" xfId="7363"/>
    <cellStyle name="Normal 5 5 4 2 2 3 2" xfId="13909"/>
    <cellStyle name="Normal 5 5 4 2 2 4" xfId="10047"/>
    <cellStyle name="Normal 5 5 4 2 2 4 2" xfId="15839"/>
    <cellStyle name="Normal 5 5 4 2 2 5" xfId="11977"/>
    <cellStyle name="Normal 5 5 4 2 3" xfId="3134"/>
    <cellStyle name="Normal 5 5 4 2 3 2" xfId="7364"/>
    <cellStyle name="Normal 5 5 4 2 4" xfId="7365"/>
    <cellStyle name="Normal 5 5 4 2 4 2" xfId="12946"/>
    <cellStyle name="Normal 5 5 4 2 5" xfId="9084"/>
    <cellStyle name="Normal 5 5 4 2 5 2" xfId="14876"/>
    <cellStyle name="Normal 5 5 4 2 6" xfId="11014"/>
    <cellStyle name="Normal 5 5 4 3" xfId="1683"/>
    <cellStyle name="Normal 5 5 4 3 2" xfId="3616"/>
    <cellStyle name="Normal 5 5 4 3 2 2" xfId="7366"/>
    <cellStyle name="Normal 5 5 4 3 3" xfId="7367"/>
    <cellStyle name="Normal 5 5 4 3 3 2" xfId="13428"/>
    <cellStyle name="Normal 5 5 4 3 4" xfId="9566"/>
    <cellStyle name="Normal 5 5 4 3 4 2" xfId="15358"/>
    <cellStyle name="Normal 5 5 4 3 5" xfId="11496"/>
    <cellStyle name="Normal 5 5 4 4" xfId="2652"/>
    <cellStyle name="Normal 5 5 4 4 2" xfId="7368"/>
    <cellStyle name="Normal 5 5 4 5" xfId="7369"/>
    <cellStyle name="Normal 5 5 4 5 2" xfId="12464"/>
    <cellStyle name="Normal 5 5 4 6" xfId="8602"/>
    <cellStyle name="Normal 5 5 4 6 2" xfId="14394"/>
    <cellStyle name="Normal 5 5 4 7" xfId="10532"/>
    <cellStyle name="Normal 5 5 5" xfId="856"/>
    <cellStyle name="Normal 5 5 5 2" xfId="1844"/>
    <cellStyle name="Normal 5 5 5 2 2" xfId="3777"/>
    <cellStyle name="Normal 5 5 5 2 2 2" xfId="7370"/>
    <cellStyle name="Normal 5 5 5 2 3" xfId="7371"/>
    <cellStyle name="Normal 5 5 5 2 3 2" xfId="13589"/>
    <cellStyle name="Normal 5 5 5 2 4" xfId="9727"/>
    <cellStyle name="Normal 5 5 5 2 4 2" xfId="15519"/>
    <cellStyle name="Normal 5 5 5 2 5" xfId="11657"/>
    <cellStyle name="Normal 5 5 5 3" xfId="2813"/>
    <cellStyle name="Normal 5 5 5 3 2" xfId="7372"/>
    <cellStyle name="Normal 5 5 5 4" xfId="7373"/>
    <cellStyle name="Normal 5 5 5 4 2" xfId="12625"/>
    <cellStyle name="Normal 5 5 5 5" xfId="8763"/>
    <cellStyle name="Normal 5 5 5 5 2" xfId="14555"/>
    <cellStyle name="Normal 5 5 5 6" xfId="10693"/>
    <cellStyle name="Normal 5 5 6" xfId="1362"/>
    <cellStyle name="Normal 5 5 6 2" xfId="3295"/>
    <cellStyle name="Normal 5 5 6 2 2" xfId="7374"/>
    <cellStyle name="Normal 5 5 6 3" xfId="7375"/>
    <cellStyle name="Normal 5 5 6 3 2" xfId="13107"/>
    <cellStyle name="Normal 5 5 6 4" xfId="9245"/>
    <cellStyle name="Normal 5 5 6 4 2" xfId="15037"/>
    <cellStyle name="Normal 5 5 6 5" xfId="11175"/>
    <cellStyle name="Normal 5 5 7" xfId="2331"/>
    <cellStyle name="Normal 5 5 7 2" xfId="7376"/>
    <cellStyle name="Normal 5 5 8" xfId="7377"/>
    <cellStyle name="Normal 5 5 8 2" xfId="12143"/>
    <cellStyle name="Normal 5 5 9" xfId="8281"/>
    <cellStyle name="Normal 5 5 9 2" xfId="14073"/>
    <cellStyle name="Normal 5 6" xfId="348"/>
    <cellStyle name="Normal 5 6 2" xfId="508"/>
    <cellStyle name="Normal 5 6 2 2" xfId="1056"/>
    <cellStyle name="Normal 5 6 2 2 2" xfId="2044"/>
    <cellStyle name="Normal 5 6 2 2 2 2" xfId="3977"/>
    <cellStyle name="Normal 5 6 2 2 2 2 2" xfId="7378"/>
    <cellStyle name="Normal 5 6 2 2 2 3" xfId="7379"/>
    <cellStyle name="Normal 5 6 2 2 2 3 2" xfId="13789"/>
    <cellStyle name="Normal 5 6 2 2 2 4" xfId="9927"/>
    <cellStyle name="Normal 5 6 2 2 2 4 2" xfId="15719"/>
    <cellStyle name="Normal 5 6 2 2 2 5" xfId="11857"/>
    <cellStyle name="Normal 5 6 2 2 3" xfId="3013"/>
    <cellStyle name="Normal 5 6 2 2 3 2" xfId="7380"/>
    <cellStyle name="Normal 5 6 2 2 4" xfId="7381"/>
    <cellStyle name="Normal 5 6 2 2 4 2" xfId="12825"/>
    <cellStyle name="Normal 5 6 2 2 5" xfId="8963"/>
    <cellStyle name="Normal 5 6 2 2 5 2" xfId="14755"/>
    <cellStyle name="Normal 5 6 2 2 6" xfId="10893"/>
    <cellStyle name="Normal 5 6 2 3" xfId="1562"/>
    <cellStyle name="Normal 5 6 2 3 2" xfId="3495"/>
    <cellStyle name="Normal 5 6 2 3 2 2" xfId="7382"/>
    <cellStyle name="Normal 5 6 2 3 3" xfId="7383"/>
    <cellStyle name="Normal 5 6 2 3 3 2" xfId="13307"/>
    <cellStyle name="Normal 5 6 2 3 4" xfId="9445"/>
    <cellStyle name="Normal 5 6 2 3 4 2" xfId="15237"/>
    <cellStyle name="Normal 5 6 2 3 5" xfId="11375"/>
    <cellStyle name="Normal 5 6 2 4" xfId="2531"/>
    <cellStyle name="Normal 5 6 2 4 2" xfId="7384"/>
    <cellStyle name="Normal 5 6 2 5" xfId="7385"/>
    <cellStyle name="Normal 5 6 2 5 2" xfId="12343"/>
    <cellStyle name="Normal 5 6 2 6" xfId="8481"/>
    <cellStyle name="Normal 5 6 2 6 2" xfId="14273"/>
    <cellStyle name="Normal 5 6 2 7" xfId="10411"/>
    <cellStyle name="Normal 5 6 3" xfId="670"/>
    <cellStyle name="Normal 5 6 3 2" xfId="1217"/>
    <cellStyle name="Normal 5 6 3 2 2" xfId="2204"/>
    <cellStyle name="Normal 5 6 3 2 2 2" xfId="4137"/>
    <cellStyle name="Normal 5 6 3 2 2 2 2" xfId="7386"/>
    <cellStyle name="Normal 5 6 3 2 2 3" xfId="7387"/>
    <cellStyle name="Normal 5 6 3 2 2 3 2" xfId="13949"/>
    <cellStyle name="Normal 5 6 3 2 2 4" xfId="10087"/>
    <cellStyle name="Normal 5 6 3 2 2 4 2" xfId="15879"/>
    <cellStyle name="Normal 5 6 3 2 2 5" xfId="12017"/>
    <cellStyle name="Normal 5 6 3 2 3" xfId="3174"/>
    <cellStyle name="Normal 5 6 3 2 3 2" xfId="7388"/>
    <cellStyle name="Normal 5 6 3 2 4" xfId="7389"/>
    <cellStyle name="Normal 5 6 3 2 4 2" xfId="12986"/>
    <cellStyle name="Normal 5 6 3 2 5" xfId="9124"/>
    <cellStyle name="Normal 5 6 3 2 5 2" xfId="14916"/>
    <cellStyle name="Normal 5 6 3 2 6" xfId="11054"/>
    <cellStyle name="Normal 5 6 3 3" xfId="1723"/>
    <cellStyle name="Normal 5 6 3 3 2" xfId="3656"/>
    <cellStyle name="Normal 5 6 3 3 2 2" xfId="7390"/>
    <cellStyle name="Normal 5 6 3 3 3" xfId="7391"/>
    <cellStyle name="Normal 5 6 3 3 3 2" xfId="13468"/>
    <cellStyle name="Normal 5 6 3 3 4" xfId="9606"/>
    <cellStyle name="Normal 5 6 3 3 4 2" xfId="15398"/>
    <cellStyle name="Normal 5 6 3 3 5" xfId="11536"/>
    <cellStyle name="Normal 5 6 3 4" xfId="2692"/>
    <cellStyle name="Normal 5 6 3 4 2" xfId="7392"/>
    <cellStyle name="Normal 5 6 3 5" xfId="7393"/>
    <cellStyle name="Normal 5 6 3 5 2" xfId="12504"/>
    <cellStyle name="Normal 5 6 3 6" xfId="8642"/>
    <cellStyle name="Normal 5 6 3 6 2" xfId="14434"/>
    <cellStyle name="Normal 5 6 3 7" xfId="10572"/>
    <cellStyle name="Normal 5 6 4" xfId="896"/>
    <cellStyle name="Normal 5 6 4 2" xfId="1884"/>
    <cellStyle name="Normal 5 6 4 2 2" xfId="3817"/>
    <cellStyle name="Normal 5 6 4 2 2 2" xfId="7394"/>
    <cellStyle name="Normal 5 6 4 2 3" xfId="7395"/>
    <cellStyle name="Normal 5 6 4 2 3 2" xfId="13629"/>
    <cellStyle name="Normal 5 6 4 2 4" xfId="9767"/>
    <cellStyle name="Normal 5 6 4 2 4 2" xfId="15559"/>
    <cellStyle name="Normal 5 6 4 2 5" xfId="11697"/>
    <cellStyle name="Normal 5 6 4 3" xfId="2853"/>
    <cellStyle name="Normal 5 6 4 3 2" xfId="7396"/>
    <cellStyle name="Normal 5 6 4 4" xfId="7397"/>
    <cellStyle name="Normal 5 6 4 4 2" xfId="12665"/>
    <cellStyle name="Normal 5 6 4 5" xfId="8803"/>
    <cellStyle name="Normal 5 6 4 5 2" xfId="14595"/>
    <cellStyle name="Normal 5 6 4 6" xfId="10733"/>
    <cellStyle name="Normal 5 6 5" xfId="1402"/>
    <cellStyle name="Normal 5 6 5 2" xfId="3335"/>
    <cellStyle name="Normal 5 6 5 2 2" xfId="7398"/>
    <cellStyle name="Normal 5 6 5 3" xfId="7399"/>
    <cellStyle name="Normal 5 6 5 3 2" xfId="13147"/>
    <cellStyle name="Normal 5 6 5 4" xfId="9285"/>
    <cellStyle name="Normal 5 6 5 4 2" xfId="15077"/>
    <cellStyle name="Normal 5 6 5 5" xfId="11215"/>
    <cellStyle name="Normal 5 6 6" xfId="2371"/>
    <cellStyle name="Normal 5 6 6 2" xfId="7400"/>
    <cellStyle name="Normal 5 6 7" xfId="7401"/>
    <cellStyle name="Normal 5 6 7 2" xfId="12183"/>
    <cellStyle name="Normal 5 6 8" xfId="8321"/>
    <cellStyle name="Normal 5 6 8 2" xfId="14113"/>
    <cellStyle name="Normal 5 6 9" xfId="10251"/>
    <cellStyle name="Normal 5 7" xfId="428"/>
    <cellStyle name="Normal 5 7 2" xfId="976"/>
    <cellStyle name="Normal 5 7 2 2" xfId="1964"/>
    <cellStyle name="Normal 5 7 2 2 2" xfId="3897"/>
    <cellStyle name="Normal 5 7 2 2 2 2" xfId="7402"/>
    <cellStyle name="Normal 5 7 2 2 3" xfId="7403"/>
    <cellStyle name="Normal 5 7 2 2 3 2" xfId="13709"/>
    <cellStyle name="Normal 5 7 2 2 4" xfId="9847"/>
    <cellStyle name="Normal 5 7 2 2 4 2" xfId="15639"/>
    <cellStyle name="Normal 5 7 2 2 5" xfId="11777"/>
    <cellStyle name="Normal 5 7 2 3" xfId="2933"/>
    <cellStyle name="Normal 5 7 2 3 2" xfId="7404"/>
    <cellStyle name="Normal 5 7 2 4" xfId="7405"/>
    <cellStyle name="Normal 5 7 2 4 2" xfId="12745"/>
    <cellStyle name="Normal 5 7 2 5" xfId="8883"/>
    <cellStyle name="Normal 5 7 2 5 2" xfId="14675"/>
    <cellStyle name="Normal 5 7 2 6" xfId="10813"/>
    <cellStyle name="Normal 5 7 3" xfId="1482"/>
    <cellStyle name="Normal 5 7 3 2" xfId="3415"/>
    <cellStyle name="Normal 5 7 3 2 2" xfId="7406"/>
    <cellStyle name="Normal 5 7 3 3" xfId="7407"/>
    <cellStyle name="Normal 5 7 3 3 2" xfId="13227"/>
    <cellStyle name="Normal 5 7 3 4" xfId="9365"/>
    <cellStyle name="Normal 5 7 3 4 2" xfId="15157"/>
    <cellStyle name="Normal 5 7 3 5" xfId="11295"/>
    <cellStyle name="Normal 5 7 4" xfId="2451"/>
    <cellStyle name="Normal 5 7 4 2" xfId="7408"/>
    <cellStyle name="Normal 5 7 5" xfId="7409"/>
    <cellStyle name="Normal 5 7 5 2" xfId="12263"/>
    <cellStyle name="Normal 5 7 6" xfId="8401"/>
    <cellStyle name="Normal 5 7 6 2" xfId="14193"/>
    <cellStyle name="Normal 5 7 7" xfId="10331"/>
    <cellStyle name="Normal 5 8" xfId="590"/>
    <cellStyle name="Normal 5 8 2" xfId="1137"/>
    <cellStyle name="Normal 5 8 2 2" xfId="2124"/>
    <cellStyle name="Normal 5 8 2 2 2" xfId="4057"/>
    <cellStyle name="Normal 5 8 2 2 2 2" xfId="7410"/>
    <cellStyle name="Normal 5 8 2 2 3" xfId="7411"/>
    <cellStyle name="Normal 5 8 2 2 3 2" xfId="13869"/>
    <cellStyle name="Normal 5 8 2 2 4" xfId="10007"/>
    <cellStyle name="Normal 5 8 2 2 4 2" xfId="15799"/>
    <cellStyle name="Normal 5 8 2 2 5" xfId="11937"/>
    <cellStyle name="Normal 5 8 2 3" xfId="3094"/>
    <cellStyle name="Normal 5 8 2 3 2" xfId="7412"/>
    <cellStyle name="Normal 5 8 2 4" xfId="7413"/>
    <cellStyle name="Normal 5 8 2 4 2" xfId="12906"/>
    <cellStyle name="Normal 5 8 2 5" xfId="9044"/>
    <cellStyle name="Normal 5 8 2 5 2" xfId="14836"/>
    <cellStyle name="Normal 5 8 2 6" xfId="10974"/>
    <cellStyle name="Normal 5 8 3" xfId="1643"/>
    <cellStyle name="Normal 5 8 3 2" xfId="3576"/>
    <cellStyle name="Normal 5 8 3 2 2" xfId="7414"/>
    <cellStyle name="Normal 5 8 3 3" xfId="7415"/>
    <cellStyle name="Normal 5 8 3 3 2" xfId="13388"/>
    <cellStyle name="Normal 5 8 3 4" xfId="9526"/>
    <cellStyle name="Normal 5 8 3 4 2" xfId="15318"/>
    <cellStyle name="Normal 5 8 3 5" xfId="11456"/>
    <cellStyle name="Normal 5 8 4" xfId="2612"/>
    <cellStyle name="Normal 5 8 4 2" xfId="7416"/>
    <cellStyle name="Normal 5 8 5" xfId="7417"/>
    <cellStyle name="Normal 5 8 5 2" xfId="12424"/>
    <cellStyle name="Normal 5 8 6" xfId="8562"/>
    <cellStyle name="Normal 5 8 6 2" xfId="14354"/>
    <cellStyle name="Normal 5 8 7" xfId="10492"/>
    <cellStyle name="Normal 5 9" xfId="802"/>
    <cellStyle name="Normal 5 9 2" xfId="1804"/>
    <cellStyle name="Normal 5 9 2 2" xfId="3737"/>
    <cellStyle name="Normal 5 9 2 2 2" xfId="7418"/>
    <cellStyle name="Normal 5 9 2 3" xfId="7419"/>
    <cellStyle name="Normal 5 9 2 3 2" xfId="13549"/>
    <cellStyle name="Normal 5 9 2 4" xfId="9687"/>
    <cellStyle name="Normal 5 9 2 4 2" xfId="15479"/>
    <cellStyle name="Normal 5 9 2 5" xfId="11617"/>
    <cellStyle name="Normal 5 9 3" xfId="2773"/>
    <cellStyle name="Normal 5 9 3 2" xfId="7420"/>
    <cellStyle name="Normal 5 9 4" xfId="7421"/>
    <cellStyle name="Normal 5 9 4 2" xfId="12585"/>
    <cellStyle name="Normal 5 9 5" xfId="8723"/>
    <cellStyle name="Normal 5 9 5 2" xfId="14515"/>
    <cellStyle name="Normal 5 9 6" xfId="10653"/>
    <cellStyle name="Normal 6" xfId="147"/>
    <cellStyle name="Normal 6 10" xfId="2293"/>
    <cellStyle name="Normal 6 10 2" xfId="7422"/>
    <cellStyle name="Normal 6 11" xfId="7423"/>
    <cellStyle name="Normal 6 11 2" xfId="12106"/>
    <cellStyle name="Normal 6 12" xfId="8244"/>
    <cellStyle name="Normal 6 12 2" xfId="14036"/>
    <cellStyle name="Normal 6 13" xfId="10174"/>
    <cellStyle name="Normal 6 2" xfId="224"/>
    <cellStyle name="Normal 6 2 10" xfId="7424"/>
    <cellStyle name="Normal 6 2 10 2" xfId="12114"/>
    <cellStyle name="Normal 6 2 11" xfId="8252"/>
    <cellStyle name="Normal 6 2 11 2" xfId="14044"/>
    <cellStyle name="Normal 6 2 12" xfId="10182"/>
    <cellStyle name="Normal 6 2 2" xfId="254"/>
    <cellStyle name="Normal 6 2 2 10" xfId="8272"/>
    <cellStyle name="Normal 6 2 2 10 2" xfId="14064"/>
    <cellStyle name="Normal 6 2 2 11" xfId="10202"/>
    <cellStyle name="Normal 6 2 2 2" xfId="339"/>
    <cellStyle name="Normal 6 2 2 2 10" xfId="10242"/>
    <cellStyle name="Normal 6 2 2 2 2" xfId="419"/>
    <cellStyle name="Normal 6 2 2 2 2 2" xfId="579"/>
    <cellStyle name="Normal 6 2 2 2 2 2 2" xfId="1127"/>
    <cellStyle name="Normal 6 2 2 2 2 2 2 2" xfId="2115"/>
    <cellStyle name="Normal 6 2 2 2 2 2 2 2 2" xfId="4048"/>
    <cellStyle name="Normal 6 2 2 2 2 2 2 2 2 2" xfId="7425"/>
    <cellStyle name="Normal 6 2 2 2 2 2 2 2 3" xfId="7426"/>
    <cellStyle name="Normal 6 2 2 2 2 2 2 2 3 2" xfId="13860"/>
    <cellStyle name="Normal 6 2 2 2 2 2 2 2 4" xfId="9998"/>
    <cellStyle name="Normal 6 2 2 2 2 2 2 2 4 2" xfId="15790"/>
    <cellStyle name="Normal 6 2 2 2 2 2 2 2 5" xfId="11928"/>
    <cellStyle name="Normal 6 2 2 2 2 2 2 3" xfId="3084"/>
    <cellStyle name="Normal 6 2 2 2 2 2 2 3 2" xfId="7427"/>
    <cellStyle name="Normal 6 2 2 2 2 2 2 4" xfId="7428"/>
    <cellStyle name="Normal 6 2 2 2 2 2 2 4 2" xfId="12896"/>
    <cellStyle name="Normal 6 2 2 2 2 2 2 5" xfId="9034"/>
    <cellStyle name="Normal 6 2 2 2 2 2 2 5 2" xfId="14826"/>
    <cellStyle name="Normal 6 2 2 2 2 2 2 6" xfId="10964"/>
    <cellStyle name="Normal 6 2 2 2 2 2 3" xfId="1633"/>
    <cellStyle name="Normal 6 2 2 2 2 2 3 2" xfId="3566"/>
    <cellStyle name="Normal 6 2 2 2 2 2 3 2 2" xfId="7429"/>
    <cellStyle name="Normal 6 2 2 2 2 2 3 3" xfId="7430"/>
    <cellStyle name="Normal 6 2 2 2 2 2 3 3 2" xfId="13378"/>
    <cellStyle name="Normal 6 2 2 2 2 2 3 4" xfId="9516"/>
    <cellStyle name="Normal 6 2 2 2 2 2 3 4 2" xfId="15308"/>
    <cellStyle name="Normal 6 2 2 2 2 2 3 5" xfId="11446"/>
    <cellStyle name="Normal 6 2 2 2 2 2 4" xfId="2602"/>
    <cellStyle name="Normal 6 2 2 2 2 2 4 2" xfId="7431"/>
    <cellStyle name="Normal 6 2 2 2 2 2 5" xfId="7432"/>
    <cellStyle name="Normal 6 2 2 2 2 2 5 2" xfId="12414"/>
    <cellStyle name="Normal 6 2 2 2 2 2 6" xfId="8552"/>
    <cellStyle name="Normal 6 2 2 2 2 2 6 2" xfId="14344"/>
    <cellStyle name="Normal 6 2 2 2 2 2 7" xfId="10482"/>
    <cellStyle name="Normal 6 2 2 2 2 3" xfId="741"/>
    <cellStyle name="Normal 6 2 2 2 2 3 2" xfId="1288"/>
    <cellStyle name="Normal 6 2 2 2 2 3 2 2" xfId="2275"/>
    <cellStyle name="Normal 6 2 2 2 2 3 2 2 2" xfId="4208"/>
    <cellStyle name="Normal 6 2 2 2 2 3 2 2 2 2" xfId="7433"/>
    <cellStyle name="Normal 6 2 2 2 2 3 2 2 3" xfId="7434"/>
    <cellStyle name="Normal 6 2 2 2 2 3 2 2 3 2" xfId="14020"/>
    <cellStyle name="Normal 6 2 2 2 2 3 2 2 4" xfId="10158"/>
    <cellStyle name="Normal 6 2 2 2 2 3 2 2 4 2" xfId="15950"/>
    <cellStyle name="Normal 6 2 2 2 2 3 2 2 5" xfId="12088"/>
    <cellStyle name="Normal 6 2 2 2 2 3 2 3" xfId="3245"/>
    <cellStyle name="Normal 6 2 2 2 2 3 2 3 2" xfId="7435"/>
    <cellStyle name="Normal 6 2 2 2 2 3 2 4" xfId="7436"/>
    <cellStyle name="Normal 6 2 2 2 2 3 2 4 2" xfId="13057"/>
    <cellStyle name="Normal 6 2 2 2 2 3 2 5" xfId="9195"/>
    <cellStyle name="Normal 6 2 2 2 2 3 2 5 2" xfId="14987"/>
    <cellStyle name="Normal 6 2 2 2 2 3 2 6" xfId="11125"/>
    <cellStyle name="Normal 6 2 2 2 2 3 3" xfId="1794"/>
    <cellStyle name="Normal 6 2 2 2 2 3 3 2" xfId="3727"/>
    <cellStyle name="Normal 6 2 2 2 2 3 3 2 2" xfId="7437"/>
    <cellStyle name="Normal 6 2 2 2 2 3 3 3" xfId="7438"/>
    <cellStyle name="Normal 6 2 2 2 2 3 3 3 2" xfId="13539"/>
    <cellStyle name="Normal 6 2 2 2 2 3 3 4" xfId="9677"/>
    <cellStyle name="Normal 6 2 2 2 2 3 3 4 2" xfId="15469"/>
    <cellStyle name="Normal 6 2 2 2 2 3 3 5" xfId="11607"/>
    <cellStyle name="Normal 6 2 2 2 2 3 4" xfId="2763"/>
    <cellStyle name="Normal 6 2 2 2 2 3 4 2" xfId="7439"/>
    <cellStyle name="Normal 6 2 2 2 2 3 5" xfId="7440"/>
    <cellStyle name="Normal 6 2 2 2 2 3 5 2" xfId="12575"/>
    <cellStyle name="Normal 6 2 2 2 2 3 6" xfId="8713"/>
    <cellStyle name="Normal 6 2 2 2 2 3 6 2" xfId="14505"/>
    <cellStyle name="Normal 6 2 2 2 2 3 7" xfId="10643"/>
    <cellStyle name="Normal 6 2 2 2 2 4" xfId="967"/>
    <cellStyle name="Normal 6 2 2 2 2 4 2" xfId="1955"/>
    <cellStyle name="Normal 6 2 2 2 2 4 2 2" xfId="3888"/>
    <cellStyle name="Normal 6 2 2 2 2 4 2 2 2" xfId="7441"/>
    <cellStyle name="Normal 6 2 2 2 2 4 2 3" xfId="7442"/>
    <cellStyle name="Normal 6 2 2 2 2 4 2 3 2" xfId="13700"/>
    <cellStyle name="Normal 6 2 2 2 2 4 2 4" xfId="9838"/>
    <cellStyle name="Normal 6 2 2 2 2 4 2 4 2" xfId="15630"/>
    <cellStyle name="Normal 6 2 2 2 2 4 2 5" xfId="11768"/>
    <cellStyle name="Normal 6 2 2 2 2 4 3" xfId="2924"/>
    <cellStyle name="Normal 6 2 2 2 2 4 3 2" xfId="7443"/>
    <cellStyle name="Normal 6 2 2 2 2 4 4" xfId="7444"/>
    <cellStyle name="Normal 6 2 2 2 2 4 4 2" xfId="12736"/>
    <cellStyle name="Normal 6 2 2 2 2 4 5" xfId="8874"/>
    <cellStyle name="Normal 6 2 2 2 2 4 5 2" xfId="14666"/>
    <cellStyle name="Normal 6 2 2 2 2 4 6" xfId="10804"/>
    <cellStyle name="Normal 6 2 2 2 2 5" xfId="1473"/>
    <cellStyle name="Normal 6 2 2 2 2 5 2" xfId="3406"/>
    <cellStyle name="Normal 6 2 2 2 2 5 2 2" xfId="7445"/>
    <cellStyle name="Normal 6 2 2 2 2 5 3" xfId="7446"/>
    <cellStyle name="Normal 6 2 2 2 2 5 3 2" xfId="13218"/>
    <cellStyle name="Normal 6 2 2 2 2 5 4" xfId="9356"/>
    <cellStyle name="Normal 6 2 2 2 2 5 4 2" xfId="15148"/>
    <cellStyle name="Normal 6 2 2 2 2 5 5" xfId="11286"/>
    <cellStyle name="Normal 6 2 2 2 2 6" xfId="2442"/>
    <cellStyle name="Normal 6 2 2 2 2 6 2" xfId="7447"/>
    <cellStyle name="Normal 6 2 2 2 2 7" xfId="7448"/>
    <cellStyle name="Normal 6 2 2 2 2 7 2" xfId="12254"/>
    <cellStyle name="Normal 6 2 2 2 2 8" xfId="8392"/>
    <cellStyle name="Normal 6 2 2 2 2 8 2" xfId="14184"/>
    <cellStyle name="Normal 6 2 2 2 2 9" xfId="10322"/>
    <cellStyle name="Normal 6 2 2 2 3" xfId="499"/>
    <cellStyle name="Normal 6 2 2 2 3 2" xfId="1047"/>
    <cellStyle name="Normal 6 2 2 2 3 2 2" xfId="2035"/>
    <cellStyle name="Normal 6 2 2 2 3 2 2 2" xfId="3968"/>
    <cellStyle name="Normal 6 2 2 2 3 2 2 2 2" xfId="7449"/>
    <cellStyle name="Normal 6 2 2 2 3 2 2 3" xfId="7450"/>
    <cellStyle name="Normal 6 2 2 2 3 2 2 3 2" xfId="13780"/>
    <cellStyle name="Normal 6 2 2 2 3 2 2 4" xfId="9918"/>
    <cellStyle name="Normal 6 2 2 2 3 2 2 4 2" xfId="15710"/>
    <cellStyle name="Normal 6 2 2 2 3 2 2 5" xfId="11848"/>
    <cellStyle name="Normal 6 2 2 2 3 2 3" xfId="3004"/>
    <cellStyle name="Normal 6 2 2 2 3 2 3 2" xfId="7451"/>
    <cellStyle name="Normal 6 2 2 2 3 2 4" xfId="7452"/>
    <cellStyle name="Normal 6 2 2 2 3 2 4 2" xfId="12816"/>
    <cellStyle name="Normal 6 2 2 2 3 2 5" xfId="8954"/>
    <cellStyle name="Normal 6 2 2 2 3 2 5 2" xfId="14746"/>
    <cellStyle name="Normal 6 2 2 2 3 2 6" xfId="10884"/>
    <cellStyle name="Normal 6 2 2 2 3 3" xfId="1553"/>
    <cellStyle name="Normal 6 2 2 2 3 3 2" xfId="3486"/>
    <cellStyle name="Normal 6 2 2 2 3 3 2 2" xfId="7453"/>
    <cellStyle name="Normal 6 2 2 2 3 3 3" xfId="7454"/>
    <cellStyle name="Normal 6 2 2 2 3 3 3 2" xfId="13298"/>
    <cellStyle name="Normal 6 2 2 2 3 3 4" xfId="9436"/>
    <cellStyle name="Normal 6 2 2 2 3 3 4 2" xfId="15228"/>
    <cellStyle name="Normal 6 2 2 2 3 3 5" xfId="11366"/>
    <cellStyle name="Normal 6 2 2 2 3 4" xfId="2522"/>
    <cellStyle name="Normal 6 2 2 2 3 4 2" xfId="7455"/>
    <cellStyle name="Normal 6 2 2 2 3 5" xfId="7456"/>
    <cellStyle name="Normal 6 2 2 2 3 5 2" xfId="12334"/>
    <cellStyle name="Normal 6 2 2 2 3 6" xfId="8472"/>
    <cellStyle name="Normal 6 2 2 2 3 6 2" xfId="14264"/>
    <cellStyle name="Normal 6 2 2 2 3 7" xfId="10402"/>
    <cellStyle name="Normal 6 2 2 2 4" xfId="661"/>
    <cellStyle name="Normal 6 2 2 2 4 2" xfId="1208"/>
    <cellStyle name="Normal 6 2 2 2 4 2 2" xfId="2195"/>
    <cellStyle name="Normal 6 2 2 2 4 2 2 2" xfId="4128"/>
    <cellStyle name="Normal 6 2 2 2 4 2 2 2 2" xfId="7457"/>
    <cellStyle name="Normal 6 2 2 2 4 2 2 3" xfId="7458"/>
    <cellStyle name="Normal 6 2 2 2 4 2 2 3 2" xfId="13940"/>
    <cellStyle name="Normal 6 2 2 2 4 2 2 4" xfId="10078"/>
    <cellStyle name="Normal 6 2 2 2 4 2 2 4 2" xfId="15870"/>
    <cellStyle name="Normal 6 2 2 2 4 2 2 5" xfId="12008"/>
    <cellStyle name="Normal 6 2 2 2 4 2 3" xfId="3165"/>
    <cellStyle name="Normal 6 2 2 2 4 2 3 2" xfId="7459"/>
    <cellStyle name="Normal 6 2 2 2 4 2 4" xfId="7460"/>
    <cellStyle name="Normal 6 2 2 2 4 2 4 2" xfId="12977"/>
    <cellStyle name="Normal 6 2 2 2 4 2 5" xfId="9115"/>
    <cellStyle name="Normal 6 2 2 2 4 2 5 2" xfId="14907"/>
    <cellStyle name="Normal 6 2 2 2 4 2 6" xfId="11045"/>
    <cellStyle name="Normal 6 2 2 2 4 3" xfId="1714"/>
    <cellStyle name="Normal 6 2 2 2 4 3 2" xfId="3647"/>
    <cellStyle name="Normal 6 2 2 2 4 3 2 2" xfId="7461"/>
    <cellStyle name="Normal 6 2 2 2 4 3 3" xfId="7462"/>
    <cellStyle name="Normal 6 2 2 2 4 3 3 2" xfId="13459"/>
    <cellStyle name="Normal 6 2 2 2 4 3 4" xfId="9597"/>
    <cellStyle name="Normal 6 2 2 2 4 3 4 2" xfId="15389"/>
    <cellStyle name="Normal 6 2 2 2 4 3 5" xfId="11527"/>
    <cellStyle name="Normal 6 2 2 2 4 4" xfId="2683"/>
    <cellStyle name="Normal 6 2 2 2 4 4 2" xfId="7463"/>
    <cellStyle name="Normal 6 2 2 2 4 5" xfId="7464"/>
    <cellStyle name="Normal 6 2 2 2 4 5 2" xfId="12495"/>
    <cellStyle name="Normal 6 2 2 2 4 6" xfId="8633"/>
    <cellStyle name="Normal 6 2 2 2 4 6 2" xfId="14425"/>
    <cellStyle name="Normal 6 2 2 2 4 7" xfId="10563"/>
    <cellStyle name="Normal 6 2 2 2 5" xfId="887"/>
    <cellStyle name="Normal 6 2 2 2 5 2" xfId="1875"/>
    <cellStyle name="Normal 6 2 2 2 5 2 2" xfId="3808"/>
    <cellStyle name="Normal 6 2 2 2 5 2 2 2" xfId="7465"/>
    <cellStyle name="Normal 6 2 2 2 5 2 3" xfId="7466"/>
    <cellStyle name="Normal 6 2 2 2 5 2 3 2" xfId="13620"/>
    <cellStyle name="Normal 6 2 2 2 5 2 4" xfId="9758"/>
    <cellStyle name="Normal 6 2 2 2 5 2 4 2" xfId="15550"/>
    <cellStyle name="Normal 6 2 2 2 5 2 5" xfId="11688"/>
    <cellStyle name="Normal 6 2 2 2 5 3" xfId="2844"/>
    <cellStyle name="Normal 6 2 2 2 5 3 2" xfId="7467"/>
    <cellStyle name="Normal 6 2 2 2 5 4" xfId="7468"/>
    <cellStyle name="Normal 6 2 2 2 5 4 2" xfId="12656"/>
    <cellStyle name="Normal 6 2 2 2 5 5" xfId="8794"/>
    <cellStyle name="Normal 6 2 2 2 5 5 2" xfId="14586"/>
    <cellStyle name="Normal 6 2 2 2 5 6" xfId="10724"/>
    <cellStyle name="Normal 6 2 2 2 6" xfId="1393"/>
    <cellStyle name="Normal 6 2 2 2 6 2" xfId="3326"/>
    <cellStyle name="Normal 6 2 2 2 6 2 2" xfId="7469"/>
    <cellStyle name="Normal 6 2 2 2 6 3" xfId="7470"/>
    <cellStyle name="Normal 6 2 2 2 6 3 2" xfId="13138"/>
    <cellStyle name="Normal 6 2 2 2 6 4" xfId="9276"/>
    <cellStyle name="Normal 6 2 2 2 6 4 2" xfId="15068"/>
    <cellStyle name="Normal 6 2 2 2 6 5" xfId="11206"/>
    <cellStyle name="Normal 6 2 2 2 7" xfId="2362"/>
    <cellStyle name="Normal 6 2 2 2 7 2" xfId="7471"/>
    <cellStyle name="Normal 6 2 2 2 8" xfId="7472"/>
    <cellStyle name="Normal 6 2 2 2 8 2" xfId="12174"/>
    <cellStyle name="Normal 6 2 2 2 9" xfId="8312"/>
    <cellStyle name="Normal 6 2 2 2 9 2" xfId="14104"/>
    <cellStyle name="Normal 6 2 2 3" xfId="379"/>
    <cellStyle name="Normal 6 2 2 3 2" xfId="539"/>
    <cellStyle name="Normal 6 2 2 3 2 2" xfId="1087"/>
    <cellStyle name="Normal 6 2 2 3 2 2 2" xfId="2075"/>
    <cellStyle name="Normal 6 2 2 3 2 2 2 2" xfId="4008"/>
    <cellStyle name="Normal 6 2 2 3 2 2 2 2 2" xfId="7473"/>
    <cellStyle name="Normal 6 2 2 3 2 2 2 3" xfId="7474"/>
    <cellStyle name="Normal 6 2 2 3 2 2 2 3 2" xfId="13820"/>
    <cellStyle name="Normal 6 2 2 3 2 2 2 4" xfId="9958"/>
    <cellStyle name="Normal 6 2 2 3 2 2 2 4 2" xfId="15750"/>
    <cellStyle name="Normal 6 2 2 3 2 2 2 5" xfId="11888"/>
    <cellStyle name="Normal 6 2 2 3 2 2 3" xfId="3044"/>
    <cellStyle name="Normal 6 2 2 3 2 2 3 2" xfId="7475"/>
    <cellStyle name="Normal 6 2 2 3 2 2 4" xfId="7476"/>
    <cellStyle name="Normal 6 2 2 3 2 2 4 2" xfId="12856"/>
    <cellStyle name="Normal 6 2 2 3 2 2 5" xfId="8994"/>
    <cellStyle name="Normal 6 2 2 3 2 2 5 2" xfId="14786"/>
    <cellStyle name="Normal 6 2 2 3 2 2 6" xfId="10924"/>
    <cellStyle name="Normal 6 2 2 3 2 3" xfId="1593"/>
    <cellStyle name="Normal 6 2 2 3 2 3 2" xfId="3526"/>
    <cellStyle name="Normal 6 2 2 3 2 3 2 2" xfId="7477"/>
    <cellStyle name="Normal 6 2 2 3 2 3 3" xfId="7478"/>
    <cellStyle name="Normal 6 2 2 3 2 3 3 2" xfId="13338"/>
    <cellStyle name="Normal 6 2 2 3 2 3 4" xfId="9476"/>
    <cellStyle name="Normal 6 2 2 3 2 3 4 2" xfId="15268"/>
    <cellStyle name="Normal 6 2 2 3 2 3 5" xfId="11406"/>
    <cellStyle name="Normal 6 2 2 3 2 4" xfId="2562"/>
    <cellStyle name="Normal 6 2 2 3 2 4 2" xfId="7479"/>
    <cellStyle name="Normal 6 2 2 3 2 5" xfId="7480"/>
    <cellStyle name="Normal 6 2 2 3 2 5 2" xfId="12374"/>
    <cellStyle name="Normal 6 2 2 3 2 6" xfId="8512"/>
    <cellStyle name="Normal 6 2 2 3 2 6 2" xfId="14304"/>
    <cellStyle name="Normal 6 2 2 3 2 7" xfId="10442"/>
    <cellStyle name="Normal 6 2 2 3 3" xfId="701"/>
    <cellStyle name="Normal 6 2 2 3 3 2" xfId="1248"/>
    <cellStyle name="Normal 6 2 2 3 3 2 2" xfId="2235"/>
    <cellStyle name="Normal 6 2 2 3 3 2 2 2" xfId="4168"/>
    <cellStyle name="Normal 6 2 2 3 3 2 2 2 2" xfId="7481"/>
    <cellStyle name="Normal 6 2 2 3 3 2 2 3" xfId="7482"/>
    <cellStyle name="Normal 6 2 2 3 3 2 2 3 2" xfId="13980"/>
    <cellStyle name="Normal 6 2 2 3 3 2 2 4" xfId="10118"/>
    <cellStyle name="Normal 6 2 2 3 3 2 2 4 2" xfId="15910"/>
    <cellStyle name="Normal 6 2 2 3 3 2 2 5" xfId="12048"/>
    <cellStyle name="Normal 6 2 2 3 3 2 3" xfId="3205"/>
    <cellStyle name="Normal 6 2 2 3 3 2 3 2" xfId="7483"/>
    <cellStyle name="Normal 6 2 2 3 3 2 4" xfId="7484"/>
    <cellStyle name="Normal 6 2 2 3 3 2 4 2" xfId="13017"/>
    <cellStyle name="Normal 6 2 2 3 3 2 5" xfId="9155"/>
    <cellStyle name="Normal 6 2 2 3 3 2 5 2" xfId="14947"/>
    <cellStyle name="Normal 6 2 2 3 3 2 6" xfId="11085"/>
    <cellStyle name="Normal 6 2 2 3 3 3" xfId="1754"/>
    <cellStyle name="Normal 6 2 2 3 3 3 2" xfId="3687"/>
    <cellStyle name="Normal 6 2 2 3 3 3 2 2" xfId="7485"/>
    <cellStyle name="Normal 6 2 2 3 3 3 3" xfId="7486"/>
    <cellStyle name="Normal 6 2 2 3 3 3 3 2" xfId="13499"/>
    <cellStyle name="Normal 6 2 2 3 3 3 4" xfId="9637"/>
    <cellStyle name="Normal 6 2 2 3 3 3 4 2" xfId="15429"/>
    <cellStyle name="Normal 6 2 2 3 3 3 5" xfId="11567"/>
    <cellStyle name="Normal 6 2 2 3 3 4" xfId="2723"/>
    <cellStyle name="Normal 6 2 2 3 3 4 2" xfId="7487"/>
    <cellStyle name="Normal 6 2 2 3 3 5" xfId="7488"/>
    <cellStyle name="Normal 6 2 2 3 3 5 2" xfId="12535"/>
    <cellStyle name="Normal 6 2 2 3 3 6" xfId="8673"/>
    <cellStyle name="Normal 6 2 2 3 3 6 2" xfId="14465"/>
    <cellStyle name="Normal 6 2 2 3 3 7" xfId="10603"/>
    <cellStyle name="Normal 6 2 2 3 4" xfId="927"/>
    <cellStyle name="Normal 6 2 2 3 4 2" xfId="1915"/>
    <cellStyle name="Normal 6 2 2 3 4 2 2" xfId="3848"/>
    <cellStyle name="Normal 6 2 2 3 4 2 2 2" xfId="7489"/>
    <cellStyle name="Normal 6 2 2 3 4 2 3" xfId="7490"/>
    <cellStyle name="Normal 6 2 2 3 4 2 3 2" xfId="13660"/>
    <cellStyle name="Normal 6 2 2 3 4 2 4" xfId="9798"/>
    <cellStyle name="Normal 6 2 2 3 4 2 4 2" xfId="15590"/>
    <cellStyle name="Normal 6 2 2 3 4 2 5" xfId="11728"/>
    <cellStyle name="Normal 6 2 2 3 4 3" xfId="2884"/>
    <cellStyle name="Normal 6 2 2 3 4 3 2" xfId="7491"/>
    <cellStyle name="Normal 6 2 2 3 4 4" xfId="7492"/>
    <cellStyle name="Normal 6 2 2 3 4 4 2" xfId="12696"/>
    <cellStyle name="Normal 6 2 2 3 4 5" xfId="8834"/>
    <cellStyle name="Normal 6 2 2 3 4 5 2" xfId="14626"/>
    <cellStyle name="Normal 6 2 2 3 4 6" xfId="10764"/>
    <cellStyle name="Normal 6 2 2 3 5" xfId="1433"/>
    <cellStyle name="Normal 6 2 2 3 5 2" xfId="3366"/>
    <cellStyle name="Normal 6 2 2 3 5 2 2" xfId="7493"/>
    <cellStyle name="Normal 6 2 2 3 5 3" xfId="7494"/>
    <cellStyle name="Normal 6 2 2 3 5 3 2" xfId="13178"/>
    <cellStyle name="Normal 6 2 2 3 5 4" xfId="9316"/>
    <cellStyle name="Normal 6 2 2 3 5 4 2" xfId="15108"/>
    <cellStyle name="Normal 6 2 2 3 5 5" xfId="11246"/>
    <cellStyle name="Normal 6 2 2 3 6" xfId="2402"/>
    <cellStyle name="Normal 6 2 2 3 6 2" xfId="7495"/>
    <cellStyle name="Normal 6 2 2 3 7" xfId="7496"/>
    <cellStyle name="Normal 6 2 2 3 7 2" xfId="12214"/>
    <cellStyle name="Normal 6 2 2 3 8" xfId="8352"/>
    <cellStyle name="Normal 6 2 2 3 8 2" xfId="14144"/>
    <cellStyle name="Normal 6 2 2 3 9" xfId="10282"/>
    <cellStyle name="Normal 6 2 2 4" xfId="459"/>
    <cellStyle name="Normal 6 2 2 4 2" xfId="1007"/>
    <cellStyle name="Normal 6 2 2 4 2 2" xfId="1995"/>
    <cellStyle name="Normal 6 2 2 4 2 2 2" xfId="3928"/>
    <cellStyle name="Normal 6 2 2 4 2 2 2 2" xfId="7497"/>
    <cellStyle name="Normal 6 2 2 4 2 2 3" xfId="7498"/>
    <cellStyle name="Normal 6 2 2 4 2 2 3 2" xfId="13740"/>
    <cellStyle name="Normal 6 2 2 4 2 2 4" xfId="9878"/>
    <cellStyle name="Normal 6 2 2 4 2 2 4 2" xfId="15670"/>
    <cellStyle name="Normal 6 2 2 4 2 2 5" xfId="11808"/>
    <cellStyle name="Normal 6 2 2 4 2 3" xfId="2964"/>
    <cellStyle name="Normal 6 2 2 4 2 3 2" xfId="7499"/>
    <cellStyle name="Normal 6 2 2 4 2 4" xfId="7500"/>
    <cellStyle name="Normal 6 2 2 4 2 4 2" xfId="12776"/>
    <cellStyle name="Normal 6 2 2 4 2 5" xfId="8914"/>
    <cellStyle name="Normal 6 2 2 4 2 5 2" xfId="14706"/>
    <cellStyle name="Normal 6 2 2 4 2 6" xfId="10844"/>
    <cellStyle name="Normal 6 2 2 4 3" xfId="1513"/>
    <cellStyle name="Normal 6 2 2 4 3 2" xfId="3446"/>
    <cellStyle name="Normal 6 2 2 4 3 2 2" xfId="7501"/>
    <cellStyle name="Normal 6 2 2 4 3 3" xfId="7502"/>
    <cellStyle name="Normal 6 2 2 4 3 3 2" xfId="13258"/>
    <cellStyle name="Normal 6 2 2 4 3 4" xfId="9396"/>
    <cellStyle name="Normal 6 2 2 4 3 4 2" xfId="15188"/>
    <cellStyle name="Normal 6 2 2 4 3 5" xfId="11326"/>
    <cellStyle name="Normal 6 2 2 4 4" xfId="2482"/>
    <cellStyle name="Normal 6 2 2 4 4 2" xfId="7503"/>
    <cellStyle name="Normal 6 2 2 4 5" xfId="7504"/>
    <cellStyle name="Normal 6 2 2 4 5 2" xfId="12294"/>
    <cellStyle name="Normal 6 2 2 4 6" xfId="8432"/>
    <cellStyle name="Normal 6 2 2 4 6 2" xfId="14224"/>
    <cellStyle name="Normal 6 2 2 4 7" xfId="10362"/>
    <cellStyle name="Normal 6 2 2 5" xfId="621"/>
    <cellStyle name="Normal 6 2 2 5 2" xfId="1168"/>
    <cellStyle name="Normal 6 2 2 5 2 2" xfId="2155"/>
    <cellStyle name="Normal 6 2 2 5 2 2 2" xfId="4088"/>
    <cellStyle name="Normal 6 2 2 5 2 2 2 2" xfId="7505"/>
    <cellStyle name="Normal 6 2 2 5 2 2 3" xfId="7506"/>
    <cellStyle name="Normal 6 2 2 5 2 2 3 2" xfId="13900"/>
    <cellStyle name="Normal 6 2 2 5 2 2 4" xfId="10038"/>
    <cellStyle name="Normal 6 2 2 5 2 2 4 2" xfId="15830"/>
    <cellStyle name="Normal 6 2 2 5 2 2 5" xfId="11968"/>
    <cellStyle name="Normal 6 2 2 5 2 3" xfId="3125"/>
    <cellStyle name="Normal 6 2 2 5 2 3 2" xfId="7507"/>
    <cellStyle name="Normal 6 2 2 5 2 4" xfId="7508"/>
    <cellStyle name="Normal 6 2 2 5 2 4 2" xfId="12937"/>
    <cellStyle name="Normal 6 2 2 5 2 5" xfId="9075"/>
    <cellStyle name="Normal 6 2 2 5 2 5 2" xfId="14867"/>
    <cellStyle name="Normal 6 2 2 5 2 6" xfId="11005"/>
    <cellStyle name="Normal 6 2 2 5 3" xfId="1674"/>
    <cellStyle name="Normal 6 2 2 5 3 2" xfId="3607"/>
    <cellStyle name="Normal 6 2 2 5 3 2 2" xfId="7509"/>
    <cellStyle name="Normal 6 2 2 5 3 3" xfId="7510"/>
    <cellStyle name="Normal 6 2 2 5 3 3 2" xfId="13419"/>
    <cellStyle name="Normal 6 2 2 5 3 4" xfId="9557"/>
    <cellStyle name="Normal 6 2 2 5 3 4 2" xfId="15349"/>
    <cellStyle name="Normal 6 2 2 5 3 5" xfId="11487"/>
    <cellStyle name="Normal 6 2 2 5 4" xfId="2643"/>
    <cellStyle name="Normal 6 2 2 5 4 2" xfId="7511"/>
    <cellStyle name="Normal 6 2 2 5 5" xfId="7512"/>
    <cellStyle name="Normal 6 2 2 5 5 2" xfId="12455"/>
    <cellStyle name="Normal 6 2 2 5 6" xfId="8593"/>
    <cellStyle name="Normal 6 2 2 5 6 2" xfId="14385"/>
    <cellStyle name="Normal 6 2 2 5 7" xfId="10523"/>
    <cellStyle name="Normal 6 2 2 6" xfId="839"/>
    <cellStyle name="Normal 6 2 2 6 2" xfId="1835"/>
    <cellStyle name="Normal 6 2 2 6 2 2" xfId="3768"/>
    <cellStyle name="Normal 6 2 2 6 2 2 2" xfId="7513"/>
    <cellStyle name="Normal 6 2 2 6 2 3" xfId="7514"/>
    <cellStyle name="Normal 6 2 2 6 2 3 2" xfId="13580"/>
    <cellStyle name="Normal 6 2 2 6 2 4" xfId="9718"/>
    <cellStyle name="Normal 6 2 2 6 2 4 2" xfId="15510"/>
    <cellStyle name="Normal 6 2 2 6 2 5" xfId="11648"/>
    <cellStyle name="Normal 6 2 2 6 3" xfId="2804"/>
    <cellStyle name="Normal 6 2 2 6 3 2" xfId="7515"/>
    <cellStyle name="Normal 6 2 2 6 4" xfId="7516"/>
    <cellStyle name="Normal 6 2 2 6 4 2" xfId="12616"/>
    <cellStyle name="Normal 6 2 2 6 5" xfId="8754"/>
    <cellStyle name="Normal 6 2 2 6 5 2" xfId="14546"/>
    <cellStyle name="Normal 6 2 2 6 6" xfId="10684"/>
    <cellStyle name="Normal 6 2 2 7" xfId="1353"/>
    <cellStyle name="Normal 6 2 2 7 2" xfId="3286"/>
    <cellStyle name="Normal 6 2 2 7 2 2" xfId="7517"/>
    <cellStyle name="Normal 6 2 2 7 3" xfId="7518"/>
    <cellStyle name="Normal 6 2 2 7 3 2" xfId="13098"/>
    <cellStyle name="Normal 6 2 2 7 4" xfId="9236"/>
    <cellStyle name="Normal 6 2 2 7 4 2" xfId="15028"/>
    <cellStyle name="Normal 6 2 2 7 5" xfId="11166"/>
    <cellStyle name="Normal 6 2 2 8" xfId="2322"/>
    <cellStyle name="Normal 6 2 2 8 2" xfId="7519"/>
    <cellStyle name="Normal 6 2 2 9" xfId="7520"/>
    <cellStyle name="Normal 6 2 2 9 2" xfId="12134"/>
    <cellStyle name="Normal 6 2 3" xfId="319"/>
    <cellStyle name="Normal 6 2 3 10" xfId="10222"/>
    <cellStyle name="Normal 6 2 3 2" xfId="399"/>
    <cellStyle name="Normal 6 2 3 2 2" xfId="559"/>
    <cellStyle name="Normal 6 2 3 2 2 2" xfId="1107"/>
    <cellStyle name="Normal 6 2 3 2 2 2 2" xfId="2095"/>
    <cellStyle name="Normal 6 2 3 2 2 2 2 2" xfId="4028"/>
    <cellStyle name="Normal 6 2 3 2 2 2 2 2 2" xfId="7521"/>
    <cellStyle name="Normal 6 2 3 2 2 2 2 3" xfId="7522"/>
    <cellStyle name="Normal 6 2 3 2 2 2 2 3 2" xfId="13840"/>
    <cellStyle name="Normal 6 2 3 2 2 2 2 4" xfId="9978"/>
    <cellStyle name="Normal 6 2 3 2 2 2 2 4 2" xfId="15770"/>
    <cellStyle name="Normal 6 2 3 2 2 2 2 5" xfId="11908"/>
    <cellStyle name="Normal 6 2 3 2 2 2 3" xfId="3064"/>
    <cellStyle name="Normal 6 2 3 2 2 2 3 2" xfId="7523"/>
    <cellStyle name="Normal 6 2 3 2 2 2 4" xfId="7524"/>
    <cellStyle name="Normal 6 2 3 2 2 2 4 2" xfId="12876"/>
    <cellStyle name="Normal 6 2 3 2 2 2 5" xfId="9014"/>
    <cellStyle name="Normal 6 2 3 2 2 2 5 2" xfId="14806"/>
    <cellStyle name="Normal 6 2 3 2 2 2 6" xfId="10944"/>
    <cellStyle name="Normal 6 2 3 2 2 3" xfId="1613"/>
    <cellStyle name="Normal 6 2 3 2 2 3 2" xfId="3546"/>
    <cellStyle name="Normal 6 2 3 2 2 3 2 2" xfId="7525"/>
    <cellStyle name="Normal 6 2 3 2 2 3 3" xfId="7526"/>
    <cellStyle name="Normal 6 2 3 2 2 3 3 2" xfId="13358"/>
    <cellStyle name="Normal 6 2 3 2 2 3 4" xfId="9496"/>
    <cellStyle name="Normal 6 2 3 2 2 3 4 2" xfId="15288"/>
    <cellStyle name="Normal 6 2 3 2 2 3 5" xfId="11426"/>
    <cellStyle name="Normal 6 2 3 2 2 4" xfId="2582"/>
    <cellStyle name="Normal 6 2 3 2 2 4 2" xfId="7527"/>
    <cellStyle name="Normal 6 2 3 2 2 5" xfId="7528"/>
    <cellStyle name="Normal 6 2 3 2 2 5 2" xfId="12394"/>
    <cellStyle name="Normal 6 2 3 2 2 6" xfId="8532"/>
    <cellStyle name="Normal 6 2 3 2 2 6 2" xfId="14324"/>
    <cellStyle name="Normal 6 2 3 2 2 7" xfId="10462"/>
    <cellStyle name="Normal 6 2 3 2 3" xfId="721"/>
    <cellStyle name="Normal 6 2 3 2 3 2" xfId="1268"/>
    <cellStyle name="Normal 6 2 3 2 3 2 2" xfId="2255"/>
    <cellStyle name="Normal 6 2 3 2 3 2 2 2" xfId="4188"/>
    <cellStyle name="Normal 6 2 3 2 3 2 2 2 2" xfId="7529"/>
    <cellStyle name="Normal 6 2 3 2 3 2 2 3" xfId="7530"/>
    <cellStyle name="Normal 6 2 3 2 3 2 2 3 2" xfId="14000"/>
    <cellStyle name="Normal 6 2 3 2 3 2 2 4" xfId="10138"/>
    <cellStyle name="Normal 6 2 3 2 3 2 2 4 2" xfId="15930"/>
    <cellStyle name="Normal 6 2 3 2 3 2 2 5" xfId="12068"/>
    <cellStyle name="Normal 6 2 3 2 3 2 3" xfId="3225"/>
    <cellStyle name="Normal 6 2 3 2 3 2 3 2" xfId="7531"/>
    <cellStyle name="Normal 6 2 3 2 3 2 4" xfId="7532"/>
    <cellStyle name="Normal 6 2 3 2 3 2 4 2" xfId="13037"/>
    <cellStyle name="Normal 6 2 3 2 3 2 5" xfId="9175"/>
    <cellStyle name="Normal 6 2 3 2 3 2 5 2" xfId="14967"/>
    <cellStyle name="Normal 6 2 3 2 3 2 6" xfId="11105"/>
    <cellStyle name="Normal 6 2 3 2 3 3" xfId="1774"/>
    <cellStyle name="Normal 6 2 3 2 3 3 2" xfId="3707"/>
    <cellStyle name="Normal 6 2 3 2 3 3 2 2" xfId="7533"/>
    <cellStyle name="Normal 6 2 3 2 3 3 3" xfId="7534"/>
    <cellStyle name="Normal 6 2 3 2 3 3 3 2" xfId="13519"/>
    <cellStyle name="Normal 6 2 3 2 3 3 4" xfId="9657"/>
    <cellStyle name="Normal 6 2 3 2 3 3 4 2" xfId="15449"/>
    <cellStyle name="Normal 6 2 3 2 3 3 5" xfId="11587"/>
    <cellStyle name="Normal 6 2 3 2 3 4" xfId="2743"/>
    <cellStyle name="Normal 6 2 3 2 3 4 2" xfId="7535"/>
    <cellStyle name="Normal 6 2 3 2 3 5" xfId="7536"/>
    <cellStyle name="Normal 6 2 3 2 3 5 2" xfId="12555"/>
    <cellStyle name="Normal 6 2 3 2 3 6" xfId="8693"/>
    <cellStyle name="Normal 6 2 3 2 3 6 2" xfId="14485"/>
    <cellStyle name="Normal 6 2 3 2 3 7" xfId="10623"/>
    <cellStyle name="Normal 6 2 3 2 4" xfId="947"/>
    <cellStyle name="Normal 6 2 3 2 4 2" xfId="1935"/>
    <cellStyle name="Normal 6 2 3 2 4 2 2" xfId="3868"/>
    <cellStyle name="Normal 6 2 3 2 4 2 2 2" xfId="7537"/>
    <cellStyle name="Normal 6 2 3 2 4 2 3" xfId="7538"/>
    <cellStyle name="Normal 6 2 3 2 4 2 3 2" xfId="13680"/>
    <cellStyle name="Normal 6 2 3 2 4 2 4" xfId="9818"/>
    <cellStyle name="Normal 6 2 3 2 4 2 4 2" xfId="15610"/>
    <cellStyle name="Normal 6 2 3 2 4 2 5" xfId="11748"/>
    <cellStyle name="Normal 6 2 3 2 4 3" xfId="2904"/>
    <cellStyle name="Normal 6 2 3 2 4 3 2" xfId="7539"/>
    <cellStyle name="Normal 6 2 3 2 4 4" xfId="7540"/>
    <cellStyle name="Normal 6 2 3 2 4 4 2" xfId="12716"/>
    <cellStyle name="Normal 6 2 3 2 4 5" xfId="8854"/>
    <cellStyle name="Normal 6 2 3 2 4 5 2" xfId="14646"/>
    <cellStyle name="Normal 6 2 3 2 4 6" xfId="10784"/>
    <cellStyle name="Normal 6 2 3 2 5" xfId="1453"/>
    <cellStyle name="Normal 6 2 3 2 5 2" xfId="3386"/>
    <cellStyle name="Normal 6 2 3 2 5 2 2" xfId="7541"/>
    <cellStyle name="Normal 6 2 3 2 5 3" xfId="7542"/>
    <cellStyle name="Normal 6 2 3 2 5 3 2" xfId="13198"/>
    <cellStyle name="Normal 6 2 3 2 5 4" xfId="9336"/>
    <cellStyle name="Normal 6 2 3 2 5 4 2" xfId="15128"/>
    <cellStyle name="Normal 6 2 3 2 5 5" xfId="11266"/>
    <cellStyle name="Normal 6 2 3 2 6" xfId="2422"/>
    <cellStyle name="Normal 6 2 3 2 6 2" xfId="7543"/>
    <cellStyle name="Normal 6 2 3 2 7" xfId="7544"/>
    <cellStyle name="Normal 6 2 3 2 7 2" xfId="12234"/>
    <cellStyle name="Normal 6 2 3 2 8" xfId="8372"/>
    <cellStyle name="Normal 6 2 3 2 8 2" xfId="14164"/>
    <cellStyle name="Normal 6 2 3 2 9" xfId="10302"/>
    <cellStyle name="Normal 6 2 3 3" xfId="479"/>
    <cellStyle name="Normal 6 2 3 3 2" xfId="1027"/>
    <cellStyle name="Normal 6 2 3 3 2 2" xfId="2015"/>
    <cellStyle name="Normal 6 2 3 3 2 2 2" xfId="3948"/>
    <cellStyle name="Normal 6 2 3 3 2 2 2 2" xfId="7545"/>
    <cellStyle name="Normal 6 2 3 3 2 2 3" xfId="7546"/>
    <cellStyle name="Normal 6 2 3 3 2 2 3 2" xfId="13760"/>
    <cellStyle name="Normal 6 2 3 3 2 2 4" xfId="9898"/>
    <cellStyle name="Normal 6 2 3 3 2 2 4 2" xfId="15690"/>
    <cellStyle name="Normal 6 2 3 3 2 2 5" xfId="11828"/>
    <cellStyle name="Normal 6 2 3 3 2 3" xfId="2984"/>
    <cellStyle name="Normal 6 2 3 3 2 3 2" xfId="7547"/>
    <cellStyle name="Normal 6 2 3 3 2 4" xfId="7548"/>
    <cellStyle name="Normal 6 2 3 3 2 4 2" xfId="12796"/>
    <cellStyle name="Normal 6 2 3 3 2 5" xfId="8934"/>
    <cellStyle name="Normal 6 2 3 3 2 5 2" xfId="14726"/>
    <cellStyle name="Normal 6 2 3 3 2 6" xfId="10864"/>
    <cellStyle name="Normal 6 2 3 3 3" xfId="1533"/>
    <cellStyle name="Normal 6 2 3 3 3 2" xfId="3466"/>
    <cellStyle name="Normal 6 2 3 3 3 2 2" xfId="7549"/>
    <cellStyle name="Normal 6 2 3 3 3 3" xfId="7550"/>
    <cellStyle name="Normal 6 2 3 3 3 3 2" xfId="13278"/>
    <cellStyle name="Normal 6 2 3 3 3 4" xfId="9416"/>
    <cellStyle name="Normal 6 2 3 3 3 4 2" xfId="15208"/>
    <cellStyle name="Normal 6 2 3 3 3 5" xfId="11346"/>
    <cellStyle name="Normal 6 2 3 3 4" xfId="2502"/>
    <cellStyle name="Normal 6 2 3 3 4 2" xfId="7551"/>
    <cellStyle name="Normal 6 2 3 3 5" xfId="7552"/>
    <cellStyle name="Normal 6 2 3 3 5 2" xfId="12314"/>
    <cellStyle name="Normal 6 2 3 3 6" xfId="8452"/>
    <cellStyle name="Normal 6 2 3 3 6 2" xfId="14244"/>
    <cellStyle name="Normal 6 2 3 3 7" xfId="10382"/>
    <cellStyle name="Normal 6 2 3 4" xfId="641"/>
    <cellStyle name="Normal 6 2 3 4 2" xfId="1188"/>
    <cellStyle name="Normal 6 2 3 4 2 2" xfId="2175"/>
    <cellStyle name="Normal 6 2 3 4 2 2 2" xfId="4108"/>
    <cellStyle name="Normal 6 2 3 4 2 2 2 2" xfId="7553"/>
    <cellStyle name="Normal 6 2 3 4 2 2 3" xfId="7554"/>
    <cellStyle name="Normal 6 2 3 4 2 2 3 2" xfId="13920"/>
    <cellStyle name="Normal 6 2 3 4 2 2 4" xfId="10058"/>
    <cellStyle name="Normal 6 2 3 4 2 2 4 2" xfId="15850"/>
    <cellStyle name="Normal 6 2 3 4 2 2 5" xfId="11988"/>
    <cellStyle name="Normal 6 2 3 4 2 3" xfId="3145"/>
    <cellStyle name="Normal 6 2 3 4 2 3 2" xfId="7555"/>
    <cellStyle name="Normal 6 2 3 4 2 4" xfId="7556"/>
    <cellStyle name="Normal 6 2 3 4 2 4 2" xfId="12957"/>
    <cellStyle name="Normal 6 2 3 4 2 5" xfId="9095"/>
    <cellStyle name="Normal 6 2 3 4 2 5 2" xfId="14887"/>
    <cellStyle name="Normal 6 2 3 4 2 6" xfId="11025"/>
    <cellStyle name="Normal 6 2 3 4 3" xfId="1694"/>
    <cellStyle name="Normal 6 2 3 4 3 2" xfId="3627"/>
    <cellStyle name="Normal 6 2 3 4 3 2 2" xfId="7557"/>
    <cellStyle name="Normal 6 2 3 4 3 3" xfId="7558"/>
    <cellStyle name="Normal 6 2 3 4 3 3 2" xfId="13439"/>
    <cellStyle name="Normal 6 2 3 4 3 4" xfId="9577"/>
    <cellStyle name="Normal 6 2 3 4 3 4 2" xfId="15369"/>
    <cellStyle name="Normal 6 2 3 4 3 5" xfId="11507"/>
    <cellStyle name="Normal 6 2 3 4 4" xfId="2663"/>
    <cellStyle name="Normal 6 2 3 4 4 2" xfId="7559"/>
    <cellStyle name="Normal 6 2 3 4 5" xfId="7560"/>
    <cellStyle name="Normal 6 2 3 4 5 2" xfId="12475"/>
    <cellStyle name="Normal 6 2 3 4 6" xfId="8613"/>
    <cellStyle name="Normal 6 2 3 4 6 2" xfId="14405"/>
    <cellStyle name="Normal 6 2 3 4 7" xfId="10543"/>
    <cellStyle name="Normal 6 2 3 5" xfId="867"/>
    <cellStyle name="Normal 6 2 3 5 2" xfId="1855"/>
    <cellStyle name="Normal 6 2 3 5 2 2" xfId="3788"/>
    <cellStyle name="Normal 6 2 3 5 2 2 2" xfId="7561"/>
    <cellStyle name="Normal 6 2 3 5 2 3" xfId="7562"/>
    <cellStyle name="Normal 6 2 3 5 2 3 2" xfId="13600"/>
    <cellStyle name="Normal 6 2 3 5 2 4" xfId="9738"/>
    <cellStyle name="Normal 6 2 3 5 2 4 2" xfId="15530"/>
    <cellStyle name="Normal 6 2 3 5 2 5" xfId="11668"/>
    <cellStyle name="Normal 6 2 3 5 3" xfId="2824"/>
    <cellStyle name="Normal 6 2 3 5 3 2" xfId="7563"/>
    <cellStyle name="Normal 6 2 3 5 4" xfId="7564"/>
    <cellStyle name="Normal 6 2 3 5 4 2" xfId="12636"/>
    <cellStyle name="Normal 6 2 3 5 5" xfId="8774"/>
    <cellStyle name="Normal 6 2 3 5 5 2" xfId="14566"/>
    <cellStyle name="Normal 6 2 3 5 6" xfId="10704"/>
    <cellStyle name="Normal 6 2 3 6" xfId="1373"/>
    <cellStyle name="Normal 6 2 3 6 2" xfId="3306"/>
    <cellStyle name="Normal 6 2 3 6 2 2" xfId="7565"/>
    <cellStyle name="Normal 6 2 3 6 3" xfId="7566"/>
    <cellStyle name="Normal 6 2 3 6 3 2" xfId="13118"/>
    <cellStyle name="Normal 6 2 3 6 4" xfId="9256"/>
    <cellStyle name="Normal 6 2 3 6 4 2" xfId="15048"/>
    <cellStyle name="Normal 6 2 3 6 5" xfId="11186"/>
    <cellStyle name="Normal 6 2 3 7" xfId="2342"/>
    <cellStyle name="Normal 6 2 3 7 2" xfId="7567"/>
    <cellStyle name="Normal 6 2 3 8" xfId="7568"/>
    <cellStyle name="Normal 6 2 3 8 2" xfId="12154"/>
    <cellStyle name="Normal 6 2 3 9" xfId="8292"/>
    <cellStyle name="Normal 6 2 3 9 2" xfId="14084"/>
    <cellStyle name="Normal 6 2 4" xfId="359"/>
    <cellStyle name="Normal 6 2 4 2" xfId="519"/>
    <cellStyle name="Normal 6 2 4 2 2" xfId="1067"/>
    <cellStyle name="Normal 6 2 4 2 2 2" xfId="2055"/>
    <cellStyle name="Normal 6 2 4 2 2 2 2" xfId="3988"/>
    <cellStyle name="Normal 6 2 4 2 2 2 2 2" xfId="7569"/>
    <cellStyle name="Normal 6 2 4 2 2 2 3" xfId="7570"/>
    <cellStyle name="Normal 6 2 4 2 2 2 3 2" xfId="13800"/>
    <cellStyle name="Normal 6 2 4 2 2 2 4" xfId="9938"/>
    <cellStyle name="Normal 6 2 4 2 2 2 4 2" xfId="15730"/>
    <cellStyle name="Normal 6 2 4 2 2 2 5" xfId="11868"/>
    <cellStyle name="Normal 6 2 4 2 2 3" xfId="3024"/>
    <cellStyle name="Normal 6 2 4 2 2 3 2" xfId="7571"/>
    <cellStyle name="Normal 6 2 4 2 2 4" xfId="7572"/>
    <cellStyle name="Normal 6 2 4 2 2 4 2" xfId="12836"/>
    <cellStyle name="Normal 6 2 4 2 2 5" xfId="8974"/>
    <cellStyle name="Normal 6 2 4 2 2 5 2" xfId="14766"/>
    <cellStyle name="Normal 6 2 4 2 2 6" xfId="10904"/>
    <cellStyle name="Normal 6 2 4 2 3" xfId="1573"/>
    <cellStyle name="Normal 6 2 4 2 3 2" xfId="3506"/>
    <cellStyle name="Normal 6 2 4 2 3 2 2" xfId="7573"/>
    <cellStyle name="Normal 6 2 4 2 3 3" xfId="7574"/>
    <cellStyle name="Normal 6 2 4 2 3 3 2" xfId="13318"/>
    <cellStyle name="Normal 6 2 4 2 3 4" xfId="9456"/>
    <cellStyle name="Normal 6 2 4 2 3 4 2" xfId="15248"/>
    <cellStyle name="Normal 6 2 4 2 3 5" xfId="11386"/>
    <cellStyle name="Normal 6 2 4 2 4" xfId="2542"/>
    <cellStyle name="Normal 6 2 4 2 4 2" xfId="7575"/>
    <cellStyle name="Normal 6 2 4 2 5" xfId="7576"/>
    <cellStyle name="Normal 6 2 4 2 5 2" xfId="12354"/>
    <cellStyle name="Normal 6 2 4 2 6" xfId="8492"/>
    <cellStyle name="Normal 6 2 4 2 6 2" xfId="14284"/>
    <cellStyle name="Normal 6 2 4 2 7" xfId="10422"/>
    <cellStyle name="Normal 6 2 4 3" xfId="681"/>
    <cellStyle name="Normal 6 2 4 3 2" xfId="1228"/>
    <cellStyle name="Normal 6 2 4 3 2 2" xfId="2215"/>
    <cellStyle name="Normal 6 2 4 3 2 2 2" xfId="4148"/>
    <cellStyle name="Normal 6 2 4 3 2 2 2 2" xfId="7577"/>
    <cellStyle name="Normal 6 2 4 3 2 2 3" xfId="7578"/>
    <cellStyle name="Normal 6 2 4 3 2 2 3 2" xfId="13960"/>
    <cellStyle name="Normal 6 2 4 3 2 2 4" xfId="10098"/>
    <cellStyle name="Normal 6 2 4 3 2 2 4 2" xfId="15890"/>
    <cellStyle name="Normal 6 2 4 3 2 2 5" xfId="12028"/>
    <cellStyle name="Normal 6 2 4 3 2 3" xfId="3185"/>
    <cellStyle name="Normal 6 2 4 3 2 3 2" xfId="7579"/>
    <cellStyle name="Normal 6 2 4 3 2 4" xfId="7580"/>
    <cellStyle name="Normal 6 2 4 3 2 4 2" xfId="12997"/>
    <cellStyle name="Normal 6 2 4 3 2 5" xfId="9135"/>
    <cellStyle name="Normal 6 2 4 3 2 5 2" xfId="14927"/>
    <cellStyle name="Normal 6 2 4 3 2 6" xfId="11065"/>
    <cellStyle name="Normal 6 2 4 3 3" xfId="1734"/>
    <cellStyle name="Normal 6 2 4 3 3 2" xfId="3667"/>
    <cellStyle name="Normal 6 2 4 3 3 2 2" xfId="7581"/>
    <cellStyle name="Normal 6 2 4 3 3 3" xfId="7582"/>
    <cellStyle name="Normal 6 2 4 3 3 3 2" xfId="13479"/>
    <cellStyle name="Normal 6 2 4 3 3 4" xfId="9617"/>
    <cellStyle name="Normal 6 2 4 3 3 4 2" xfId="15409"/>
    <cellStyle name="Normal 6 2 4 3 3 5" xfId="11547"/>
    <cellStyle name="Normal 6 2 4 3 4" xfId="2703"/>
    <cellStyle name="Normal 6 2 4 3 4 2" xfId="7583"/>
    <cellStyle name="Normal 6 2 4 3 5" xfId="7584"/>
    <cellStyle name="Normal 6 2 4 3 5 2" xfId="12515"/>
    <cellStyle name="Normal 6 2 4 3 6" xfId="8653"/>
    <cellStyle name="Normal 6 2 4 3 6 2" xfId="14445"/>
    <cellStyle name="Normal 6 2 4 3 7" xfId="10583"/>
    <cellStyle name="Normal 6 2 4 4" xfId="907"/>
    <cellStyle name="Normal 6 2 4 4 2" xfId="1895"/>
    <cellStyle name="Normal 6 2 4 4 2 2" xfId="3828"/>
    <cellStyle name="Normal 6 2 4 4 2 2 2" xfId="7585"/>
    <cellStyle name="Normal 6 2 4 4 2 3" xfId="7586"/>
    <cellStyle name="Normal 6 2 4 4 2 3 2" xfId="13640"/>
    <cellStyle name="Normal 6 2 4 4 2 4" xfId="9778"/>
    <cellStyle name="Normal 6 2 4 4 2 4 2" xfId="15570"/>
    <cellStyle name="Normal 6 2 4 4 2 5" xfId="11708"/>
    <cellStyle name="Normal 6 2 4 4 3" xfId="2864"/>
    <cellStyle name="Normal 6 2 4 4 3 2" xfId="7587"/>
    <cellStyle name="Normal 6 2 4 4 4" xfId="7588"/>
    <cellStyle name="Normal 6 2 4 4 4 2" xfId="12676"/>
    <cellStyle name="Normal 6 2 4 4 5" xfId="8814"/>
    <cellStyle name="Normal 6 2 4 4 5 2" xfId="14606"/>
    <cellStyle name="Normal 6 2 4 4 6" xfId="10744"/>
    <cellStyle name="Normal 6 2 4 5" xfId="1413"/>
    <cellStyle name="Normal 6 2 4 5 2" xfId="3346"/>
    <cellStyle name="Normal 6 2 4 5 2 2" xfId="7589"/>
    <cellStyle name="Normal 6 2 4 5 3" xfId="7590"/>
    <cellStyle name="Normal 6 2 4 5 3 2" xfId="13158"/>
    <cellStyle name="Normal 6 2 4 5 4" xfId="9296"/>
    <cellStyle name="Normal 6 2 4 5 4 2" xfId="15088"/>
    <cellStyle name="Normal 6 2 4 5 5" xfId="11226"/>
    <cellStyle name="Normal 6 2 4 6" xfId="2382"/>
    <cellStyle name="Normal 6 2 4 6 2" xfId="7591"/>
    <cellStyle name="Normal 6 2 4 7" xfId="7592"/>
    <cellStyle name="Normal 6 2 4 7 2" xfId="12194"/>
    <cellStyle name="Normal 6 2 4 8" xfId="8332"/>
    <cellStyle name="Normal 6 2 4 8 2" xfId="14124"/>
    <cellStyle name="Normal 6 2 4 9" xfId="10262"/>
    <cellStyle name="Normal 6 2 5" xfId="439"/>
    <cellStyle name="Normal 6 2 5 2" xfId="987"/>
    <cellStyle name="Normal 6 2 5 2 2" xfId="1975"/>
    <cellStyle name="Normal 6 2 5 2 2 2" xfId="3908"/>
    <cellStyle name="Normal 6 2 5 2 2 2 2" xfId="7593"/>
    <cellStyle name="Normal 6 2 5 2 2 3" xfId="7594"/>
    <cellStyle name="Normal 6 2 5 2 2 3 2" xfId="13720"/>
    <cellStyle name="Normal 6 2 5 2 2 4" xfId="9858"/>
    <cellStyle name="Normal 6 2 5 2 2 4 2" xfId="15650"/>
    <cellStyle name="Normal 6 2 5 2 2 5" xfId="11788"/>
    <cellStyle name="Normal 6 2 5 2 3" xfId="2944"/>
    <cellStyle name="Normal 6 2 5 2 3 2" xfId="7595"/>
    <cellStyle name="Normal 6 2 5 2 4" xfId="7596"/>
    <cellStyle name="Normal 6 2 5 2 4 2" xfId="12756"/>
    <cellStyle name="Normal 6 2 5 2 5" xfId="8894"/>
    <cellStyle name="Normal 6 2 5 2 5 2" xfId="14686"/>
    <cellStyle name="Normal 6 2 5 2 6" xfId="10824"/>
    <cellStyle name="Normal 6 2 5 3" xfId="1493"/>
    <cellStyle name="Normal 6 2 5 3 2" xfId="3426"/>
    <cellStyle name="Normal 6 2 5 3 2 2" xfId="7597"/>
    <cellStyle name="Normal 6 2 5 3 3" xfId="7598"/>
    <cellStyle name="Normal 6 2 5 3 3 2" xfId="13238"/>
    <cellStyle name="Normal 6 2 5 3 4" xfId="9376"/>
    <cellStyle name="Normal 6 2 5 3 4 2" xfId="15168"/>
    <cellStyle name="Normal 6 2 5 3 5" xfId="11306"/>
    <cellStyle name="Normal 6 2 5 4" xfId="2462"/>
    <cellStyle name="Normal 6 2 5 4 2" xfId="7599"/>
    <cellStyle name="Normal 6 2 5 5" xfId="7600"/>
    <cellStyle name="Normal 6 2 5 5 2" xfId="12274"/>
    <cellStyle name="Normal 6 2 5 6" xfId="8412"/>
    <cellStyle name="Normal 6 2 5 6 2" xfId="14204"/>
    <cellStyle name="Normal 6 2 5 7" xfId="10342"/>
    <cellStyle name="Normal 6 2 6" xfId="601"/>
    <cellStyle name="Normal 6 2 6 2" xfId="1148"/>
    <cellStyle name="Normal 6 2 6 2 2" xfId="2135"/>
    <cellStyle name="Normal 6 2 6 2 2 2" xfId="4068"/>
    <cellStyle name="Normal 6 2 6 2 2 2 2" xfId="7601"/>
    <cellStyle name="Normal 6 2 6 2 2 3" xfId="7602"/>
    <cellStyle name="Normal 6 2 6 2 2 3 2" xfId="13880"/>
    <cellStyle name="Normal 6 2 6 2 2 4" xfId="10018"/>
    <cellStyle name="Normal 6 2 6 2 2 4 2" xfId="15810"/>
    <cellStyle name="Normal 6 2 6 2 2 5" xfId="11948"/>
    <cellStyle name="Normal 6 2 6 2 3" xfId="3105"/>
    <cellStyle name="Normal 6 2 6 2 3 2" xfId="7603"/>
    <cellStyle name="Normal 6 2 6 2 4" xfId="7604"/>
    <cellStyle name="Normal 6 2 6 2 4 2" xfId="12917"/>
    <cellStyle name="Normal 6 2 6 2 5" xfId="9055"/>
    <cellStyle name="Normal 6 2 6 2 5 2" xfId="14847"/>
    <cellStyle name="Normal 6 2 6 2 6" xfId="10985"/>
    <cellStyle name="Normal 6 2 6 3" xfId="1654"/>
    <cellStyle name="Normal 6 2 6 3 2" xfId="3587"/>
    <cellStyle name="Normal 6 2 6 3 2 2" xfId="7605"/>
    <cellStyle name="Normal 6 2 6 3 3" xfId="7606"/>
    <cellStyle name="Normal 6 2 6 3 3 2" xfId="13399"/>
    <cellStyle name="Normal 6 2 6 3 4" xfId="9537"/>
    <cellStyle name="Normal 6 2 6 3 4 2" xfId="15329"/>
    <cellStyle name="Normal 6 2 6 3 5" xfId="11467"/>
    <cellStyle name="Normal 6 2 6 4" xfId="2623"/>
    <cellStyle name="Normal 6 2 6 4 2" xfId="7607"/>
    <cellStyle name="Normal 6 2 6 5" xfId="7608"/>
    <cellStyle name="Normal 6 2 6 5 2" xfId="12435"/>
    <cellStyle name="Normal 6 2 6 6" xfId="8573"/>
    <cellStyle name="Normal 6 2 6 6 2" xfId="14365"/>
    <cellStyle name="Normal 6 2 6 7" xfId="10503"/>
    <cellStyle name="Normal 6 2 7" xfId="816"/>
    <cellStyle name="Normal 6 2 7 2" xfId="1815"/>
    <cellStyle name="Normal 6 2 7 2 2" xfId="3748"/>
    <cellStyle name="Normal 6 2 7 2 2 2" xfId="7609"/>
    <cellStyle name="Normal 6 2 7 2 3" xfId="7610"/>
    <cellStyle name="Normal 6 2 7 2 3 2" xfId="13560"/>
    <cellStyle name="Normal 6 2 7 2 4" xfId="9698"/>
    <cellStyle name="Normal 6 2 7 2 4 2" xfId="15490"/>
    <cellStyle name="Normal 6 2 7 2 5" xfId="11628"/>
    <cellStyle name="Normal 6 2 7 3" xfId="2784"/>
    <cellStyle name="Normal 6 2 7 3 2" xfId="7611"/>
    <cellStyle name="Normal 6 2 7 4" xfId="7612"/>
    <cellStyle name="Normal 6 2 7 4 2" xfId="12596"/>
    <cellStyle name="Normal 6 2 7 5" xfId="8734"/>
    <cellStyle name="Normal 6 2 7 5 2" xfId="14526"/>
    <cellStyle name="Normal 6 2 7 6" xfId="10664"/>
    <cellStyle name="Normal 6 2 8" xfId="1333"/>
    <cellStyle name="Normal 6 2 8 2" xfId="3266"/>
    <cellStyle name="Normal 6 2 8 2 2" xfId="7613"/>
    <cellStyle name="Normal 6 2 8 3" xfId="7614"/>
    <cellStyle name="Normal 6 2 8 3 2" xfId="13078"/>
    <cellStyle name="Normal 6 2 8 4" xfId="9216"/>
    <cellStyle name="Normal 6 2 8 4 2" xfId="15008"/>
    <cellStyle name="Normal 6 2 8 5" xfId="11146"/>
    <cellStyle name="Normal 6 2 9" xfId="2302"/>
    <cellStyle name="Normal 6 2 9 2" xfId="7615"/>
    <cellStyle name="Normal 6 3" xfId="244"/>
    <cellStyle name="Normal 6 3 10" xfId="8262"/>
    <cellStyle name="Normal 6 3 10 2" xfId="14054"/>
    <cellStyle name="Normal 6 3 11" xfId="10192"/>
    <cellStyle name="Normal 6 3 2" xfId="329"/>
    <cellStyle name="Normal 6 3 2 10" xfId="10232"/>
    <cellStyle name="Normal 6 3 2 2" xfId="409"/>
    <cellStyle name="Normal 6 3 2 2 2" xfId="569"/>
    <cellStyle name="Normal 6 3 2 2 2 2" xfId="1117"/>
    <cellStyle name="Normal 6 3 2 2 2 2 2" xfId="2105"/>
    <cellStyle name="Normal 6 3 2 2 2 2 2 2" xfId="4038"/>
    <cellStyle name="Normal 6 3 2 2 2 2 2 2 2" xfId="7616"/>
    <cellStyle name="Normal 6 3 2 2 2 2 2 3" xfId="7617"/>
    <cellStyle name="Normal 6 3 2 2 2 2 2 3 2" xfId="13850"/>
    <cellStyle name="Normal 6 3 2 2 2 2 2 4" xfId="9988"/>
    <cellStyle name="Normal 6 3 2 2 2 2 2 4 2" xfId="15780"/>
    <cellStyle name="Normal 6 3 2 2 2 2 2 5" xfId="11918"/>
    <cellStyle name="Normal 6 3 2 2 2 2 3" xfId="3074"/>
    <cellStyle name="Normal 6 3 2 2 2 2 3 2" xfId="7618"/>
    <cellStyle name="Normal 6 3 2 2 2 2 4" xfId="7619"/>
    <cellStyle name="Normal 6 3 2 2 2 2 4 2" xfId="12886"/>
    <cellStyle name="Normal 6 3 2 2 2 2 5" xfId="9024"/>
    <cellStyle name="Normal 6 3 2 2 2 2 5 2" xfId="14816"/>
    <cellStyle name="Normal 6 3 2 2 2 2 6" xfId="10954"/>
    <cellStyle name="Normal 6 3 2 2 2 3" xfId="1623"/>
    <cellStyle name="Normal 6 3 2 2 2 3 2" xfId="3556"/>
    <cellStyle name="Normal 6 3 2 2 2 3 2 2" xfId="7620"/>
    <cellStyle name="Normal 6 3 2 2 2 3 3" xfId="7621"/>
    <cellStyle name="Normal 6 3 2 2 2 3 3 2" xfId="13368"/>
    <cellStyle name="Normal 6 3 2 2 2 3 4" xfId="9506"/>
    <cellStyle name="Normal 6 3 2 2 2 3 4 2" xfId="15298"/>
    <cellStyle name="Normal 6 3 2 2 2 3 5" xfId="11436"/>
    <cellStyle name="Normal 6 3 2 2 2 4" xfId="2592"/>
    <cellStyle name="Normal 6 3 2 2 2 4 2" xfId="7622"/>
    <cellStyle name="Normal 6 3 2 2 2 5" xfId="7623"/>
    <cellStyle name="Normal 6 3 2 2 2 5 2" xfId="12404"/>
    <cellStyle name="Normal 6 3 2 2 2 6" xfId="8542"/>
    <cellStyle name="Normal 6 3 2 2 2 6 2" xfId="14334"/>
    <cellStyle name="Normal 6 3 2 2 2 7" xfId="10472"/>
    <cellStyle name="Normal 6 3 2 2 3" xfId="731"/>
    <cellStyle name="Normal 6 3 2 2 3 2" xfId="1278"/>
    <cellStyle name="Normal 6 3 2 2 3 2 2" xfId="2265"/>
    <cellStyle name="Normal 6 3 2 2 3 2 2 2" xfId="4198"/>
    <cellStyle name="Normal 6 3 2 2 3 2 2 2 2" xfId="7624"/>
    <cellStyle name="Normal 6 3 2 2 3 2 2 3" xfId="7625"/>
    <cellStyle name="Normal 6 3 2 2 3 2 2 3 2" xfId="14010"/>
    <cellStyle name="Normal 6 3 2 2 3 2 2 4" xfId="10148"/>
    <cellStyle name="Normal 6 3 2 2 3 2 2 4 2" xfId="15940"/>
    <cellStyle name="Normal 6 3 2 2 3 2 2 5" xfId="12078"/>
    <cellStyle name="Normal 6 3 2 2 3 2 3" xfId="3235"/>
    <cellStyle name="Normal 6 3 2 2 3 2 3 2" xfId="7626"/>
    <cellStyle name="Normal 6 3 2 2 3 2 4" xfId="7627"/>
    <cellStyle name="Normal 6 3 2 2 3 2 4 2" xfId="13047"/>
    <cellStyle name="Normal 6 3 2 2 3 2 5" xfId="9185"/>
    <cellStyle name="Normal 6 3 2 2 3 2 5 2" xfId="14977"/>
    <cellStyle name="Normal 6 3 2 2 3 2 6" xfId="11115"/>
    <cellStyle name="Normal 6 3 2 2 3 3" xfId="1784"/>
    <cellStyle name="Normal 6 3 2 2 3 3 2" xfId="3717"/>
    <cellStyle name="Normal 6 3 2 2 3 3 2 2" xfId="7628"/>
    <cellStyle name="Normal 6 3 2 2 3 3 3" xfId="7629"/>
    <cellStyle name="Normal 6 3 2 2 3 3 3 2" xfId="13529"/>
    <cellStyle name="Normal 6 3 2 2 3 3 4" xfId="9667"/>
    <cellStyle name="Normal 6 3 2 2 3 3 4 2" xfId="15459"/>
    <cellStyle name="Normal 6 3 2 2 3 3 5" xfId="11597"/>
    <cellStyle name="Normal 6 3 2 2 3 4" xfId="2753"/>
    <cellStyle name="Normal 6 3 2 2 3 4 2" xfId="7630"/>
    <cellStyle name="Normal 6 3 2 2 3 5" xfId="7631"/>
    <cellStyle name="Normal 6 3 2 2 3 5 2" xfId="12565"/>
    <cellStyle name="Normal 6 3 2 2 3 6" xfId="8703"/>
    <cellStyle name="Normal 6 3 2 2 3 6 2" xfId="14495"/>
    <cellStyle name="Normal 6 3 2 2 3 7" xfId="10633"/>
    <cellStyle name="Normal 6 3 2 2 4" xfId="957"/>
    <cellStyle name="Normal 6 3 2 2 4 2" xfId="1945"/>
    <cellStyle name="Normal 6 3 2 2 4 2 2" xfId="3878"/>
    <cellStyle name="Normal 6 3 2 2 4 2 2 2" xfId="7632"/>
    <cellStyle name="Normal 6 3 2 2 4 2 3" xfId="7633"/>
    <cellStyle name="Normal 6 3 2 2 4 2 3 2" xfId="13690"/>
    <cellStyle name="Normal 6 3 2 2 4 2 4" xfId="9828"/>
    <cellStyle name="Normal 6 3 2 2 4 2 4 2" xfId="15620"/>
    <cellStyle name="Normal 6 3 2 2 4 2 5" xfId="11758"/>
    <cellStyle name="Normal 6 3 2 2 4 3" xfId="2914"/>
    <cellStyle name="Normal 6 3 2 2 4 3 2" xfId="7634"/>
    <cellStyle name="Normal 6 3 2 2 4 4" xfId="7635"/>
    <cellStyle name="Normal 6 3 2 2 4 4 2" xfId="12726"/>
    <cellStyle name="Normal 6 3 2 2 4 5" xfId="8864"/>
    <cellStyle name="Normal 6 3 2 2 4 5 2" xfId="14656"/>
    <cellStyle name="Normal 6 3 2 2 4 6" xfId="10794"/>
    <cellStyle name="Normal 6 3 2 2 5" xfId="1463"/>
    <cellStyle name="Normal 6 3 2 2 5 2" xfId="3396"/>
    <cellStyle name="Normal 6 3 2 2 5 2 2" xfId="7636"/>
    <cellStyle name="Normal 6 3 2 2 5 3" xfId="7637"/>
    <cellStyle name="Normal 6 3 2 2 5 3 2" xfId="13208"/>
    <cellStyle name="Normal 6 3 2 2 5 4" xfId="9346"/>
    <cellStyle name="Normal 6 3 2 2 5 4 2" xfId="15138"/>
    <cellStyle name="Normal 6 3 2 2 5 5" xfId="11276"/>
    <cellStyle name="Normal 6 3 2 2 6" xfId="2432"/>
    <cellStyle name="Normal 6 3 2 2 6 2" xfId="7638"/>
    <cellStyle name="Normal 6 3 2 2 7" xfId="7639"/>
    <cellStyle name="Normal 6 3 2 2 7 2" xfId="12244"/>
    <cellStyle name="Normal 6 3 2 2 8" xfId="8382"/>
    <cellStyle name="Normal 6 3 2 2 8 2" xfId="14174"/>
    <cellStyle name="Normal 6 3 2 2 9" xfId="10312"/>
    <cellStyle name="Normal 6 3 2 3" xfId="489"/>
    <cellStyle name="Normal 6 3 2 3 2" xfId="1037"/>
    <cellStyle name="Normal 6 3 2 3 2 2" xfId="2025"/>
    <cellStyle name="Normal 6 3 2 3 2 2 2" xfId="3958"/>
    <cellStyle name="Normal 6 3 2 3 2 2 2 2" xfId="7640"/>
    <cellStyle name="Normal 6 3 2 3 2 2 3" xfId="7641"/>
    <cellStyle name="Normal 6 3 2 3 2 2 3 2" xfId="13770"/>
    <cellStyle name="Normal 6 3 2 3 2 2 4" xfId="9908"/>
    <cellStyle name="Normal 6 3 2 3 2 2 4 2" xfId="15700"/>
    <cellStyle name="Normal 6 3 2 3 2 2 5" xfId="11838"/>
    <cellStyle name="Normal 6 3 2 3 2 3" xfId="2994"/>
    <cellStyle name="Normal 6 3 2 3 2 3 2" xfId="7642"/>
    <cellStyle name="Normal 6 3 2 3 2 4" xfId="7643"/>
    <cellStyle name="Normal 6 3 2 3 2 4 2" xfId="12806"/>
    <cellStyle name="Normal 6 3 2 3 2 5" xfId="8944"/>
    <cellStyle name="Normal 6 3 2 3 2 5 2" xfId="14736"/>
    <cellStyle name="Normal 6 3 2 3 2 6" xfId="10874"/>
    <cellStyle name="Normal 6 3 2 3 3" xfId="1543"/>
    <cellStyle name="Normal 6 3 2 3 3 2" xfId="3476"/>
    <cellStyle name="Normal 6 3 2 3 3 2 2" xfId="7644"/>
    <cellStyle name="Normal 6 3 2 3 3 3" xfId="7645"/>
    <cellStyle name="Normal 6 3 2 3 3 3 2" xfId="13288"/>
    <cellStyle name="Normal 6 3 2 3 3 4" xfId="9426"/>
    <cellStyle name="Normal 6 3 2 3 3 4 2" xfId="15218"/>
    <cellStyle name="Normal 6 3 2 3 3 5" xfId="11356"/>
    <cellStyle name="Normal 6 3 2 3 4" xfId="2512"/>
    <cellStyle name="Normal 6 3 2 3 4 2" xfId="7646"/>
    <cellStyle name="Normal 6 3 2 3 5" xfId="7647"/>
    <cellStyle name="Normal 6 3 2 3 5 2" xfId="12324"/>
    <cellStyle name="Normal 6 3 2 3 6" xfId="8462"/>
    <cellStyle name="Normal 6 3 2 3 6 2" xfId="14254"/>
    <cellStyle name="Normal 6 3 2 3 7" xfId="10392"/>
    <cellStyle name="Normal 6 3 2 4" xfId="651"/>
    <cellStyle name="Normal 6 3 2 4 2" xfId="1198"/>
    <cellStyle name="Normal 6 3 2 4 2 2" xfId="2185"/>
    <cellStyle name="Normal 6 3 2 4 2 2 2" xfId="4118"/>
    <cellStyle name="Normal 6 3 2 4 2 2 2 2" xfId="7648"/>
    <cellStyle name="Normal 6 3 2 4 2 2 3" xfId="7649"/>
    <cellStyle name="Normal 6 3 2 4 2 2 3 2" xfId="13930"/>
    <cellStyle name="Normal 6 3 2 4 2 2 4" xfId="10068"/>
    <cellStyle name="Normal 6 3 2 4 2 2 4 2" xfId="15860"/>
    <cellStyle name="Normal 6 3 2 4 2 2 5" xfId="11998"/>
    <cellStyle name="Normal 6 3 2 4 2 3" xfId="3155"/>
    <cellStyle name="Normal 6 3 2 4 2 3 2" xfId="7650"/>
    <cellStyle name="Normal 6 3 2 4 2 4" xfId="7651"/>
    <cellStyle name="Normal 6 3 2 4 2 4 2" xfId="12967"/>
    <cellStyle name="Normal 6 3 2 4 2 5" xfId="9105"/>
    <cellStyle name="Normal 6 3 2 4 2 5 2" xfId="14897"/>
    <cellStyle name="Normal 6 3 2 4 2 6" xfId="11035"/>
    <cellStyle name="Normal 6 3 2 4 3" xfId="1704"/>
    <cellStyle name="Normal 6 3 2 4 3 2" xfId="3637"/>
    <cellStyle name="Normal 6 3 2 4 3 2 2" xfId="7652"/>
    <cellStyle name="Normal 6 3 2 4 3 3" xfId="7653"/>
    <cellStyle name="Normal 6 3 2 4 3 3 2" xfId="13449"/>
    <cellStyle name="Normal 6 3 2 4 3 4" xfId="9587"/>
    <cellStyle name="Normal 6 3 2 4 3 4 2" xfId="15379"/>
    <cellStyle name="Normal 6 3 2 4 3 5" xfId="11517"/>
    <cellStyle name="Normal 6 3 2 4 4" xfId="2673"/>
    <cellStyle name="Normal 6 3 2 4 4 2" xfId="7654"/>
    <cellStyle name="Normal 6 3 2 4 5" xfId="7655"/>
    <cellStyle name="Normal 6 3 2 4 5 2" xfId="12485"/>
    <cellStyle name="Normal 6 3 2 4 6" xfId="8623"/>
    <cellStyle name="Normal 6 3 2 4 6 2" xfId="14415"/>
    <cellStyle name="Normal 6 3 2 4 7" xfId="10553"/>
    <cellStyle name="Normal 6 3 2 5" xfId="877"/>
    <cellStyle name="Normal 6 3 2 5 2" xfId="1865"/>
    <cellStyle name="Normal 6 3 2 5 2 2" xfId="3798"/>
    <cellStyle name="Normal 6 3 2 5 2 2 2" xfId="7656"/>
    <cellStyle name="Normal 6 3 2 5 2 3" xfId="7657"/>
    <cellStyle name="Normal 6 3 2 5 2 3 2" xfId="13610"/>
    <cellStyle name="Normal 6 3 2 5 2 4" xfId="9748"/>
    <cellStyle name="Normal 6 3 2 5 2 4 2" xfId="15540"/>
    <cellStyle name="Normal 6 3 2 5 2 5" xfId="11678"/>
    <cellStyle name="Normal 6 3 2 5 3" xfId="2834"/>
    <cellStyle name="Normal 6 3 2 5 3 2" xfId="7658"/>
    <cellStyle name="Normal 6 3 2 5 4" xfId="7659"/>
    <cellStyle name="Normal 6 3 2 5 4 2" xfId="12646"/>
    <cellStyle name="Normal 6 3 2 5 5" xfId="8784"/>
    <cellStyle name="Normal 6 3 2 5 5 2" xfId="14576"/>
    <cellStyle name="Normal 6 3 2 5 6" xfId="10714"/>
    <cellStyle name="Normal 6 3 2 6" xfId="1383"/>
    <cellStyle name="Normal 6 3 2 6 2" xfId="3316"/>
    <cellStyle name="Normal 6 3 2 6 2 2" xfId="7660"/>
    <cellStyle name="Normal 6 3 2 6 3" xfId="7661"/>
    <cellStyle name="Normal 6 3 2 6 3 2" xfId="13128"/>
    <cellStyle name="Normal 6 3 2 6 4" xfId="9266"/>
    <cellStyle name="Normal 6 3 2 6 4 2" xfId="15058"/>
    <cellStyle name="Normal 6 3 2 6 5" xfId="11196"/>
    <cellStyle name="Normal 6 3 2 7" xfId="2352"/>
    <cellStyle name="Normal 6 3 2 7 2" xfId="7662"/>
    <cellStyle name="Normal 6 3 2 8" xfId="7663"/>
    <cellStyle name="Normal 6 3 2 8 2" xfId="12164"/>
    <cellStyle name="Normal 6 3 2 9" xfId="8302"/>
    <cellStyle name="Normal 6 3 2 9 2" xfId="14094"/>
    <cellStyle name="Normal 6 3 3" xfId="369"/>
    <cellStyle name="Normal 6 3 3 2" xfId="529"/>
    <cellStyle name="Normal 6 3 3 2 2" xfId="1077"/>
    <cellStyle name="Normal 6 3 3 2 2 2" xfId="2065"/>
    <cellStyle name="Normal 6 3 3 2 2 2 2" xfId="3998"/>
    <cellStyle name="Normal 6 3 3 2 2 2 2 2" xfId="7664"/>
    <cellStyle name="Normal 6 3 3 2 2 2 3" xfId="7665"/>
    <cellStyle name="Normal 6 3 3 2 2 2 3 2" xfId="13810"/>
    <cellStyle name="Normal 6 3 3 2 2 2 4" xfId="9948"/>
    <cellStyle name="Normal 6 3 3 2 2 2 4 2" xfId="15740"/>
    <cellStyle name="Normal 6 3 3 2 2 2 5" xfId="11878"/>
    <cellStyle name="Normal 6 3 3 2 2 3" xfId="3034"/>
    <cellStyle name="Normal 6 3 3 2 2 3 2" xfId="7666"/>
    <cellStyle name="Normal 6 3 3 2 2 4" xfId="7667"/>
    <cellStyle name="Normal 6 3 3 2 2 4 2" xfId="12846"/>
    <cellStyle name="Normal 6 3 3 2 2 5" xfId="8984"/>
    <cellStyle name="Normal 6 3 3 2 2 5 2" xfId="14776"/>
    <cellStyle name="Normal 6 3 3 2 2 6" xfId="10914"/>
    <cellStyle name="Normal 6 3 3 2 3" xfId="1583"/>
    <cellStyle name="Normal 6 3 3 2 3 2" xfId="3516"/>
    <cellStyle name="Normal 6 3 3 2 3 2 2" xfId="7668"/>
    <cellStyle name="Normal 6 3 3 2 3 3" xfId="7669"/>
    <cellStyle name="Normal 6 3 3 2 3 3 2" xfId="13328"/>
    <cellStyle name="Normal 6 3 3 2 3 4" xfId="9466"/>
    <cellStyle name="Normal 6 3 3 2 3 4 2" xfId="15258"/>
    <cellStyle name="Normal 6 3 3 2 3 5" xfId="11396"/>
    <cellStyle name="Normal 6 3 3 2 4" xfId="2552"/>
    <cellStyle name="Normal 6 3 3 2 4 2" xfId="7670"/>
    <cellStyle name="Normal 6 3 3 2 5" xfId="7671"/>
    <cellStyle name="Normal 6 3 3 2 5 2" xfId="12364"/>
    <cellStyle name="Normal 6 3 3 2 6" xfId="8502"/>
    <cellStyle name="Normal 6 3 3 2 6 2" xfId="14294"/>
    <cellStyle name="Normal 6 3 3 2 7" xfId="10432"/>
    <cellStyle name="Normal 6 3 3 3" xfId="691"/>
    <cellStyle name="Normal 6 3 3 3 2" xfId="1238"/>
    <cellStyle name="Normal 6 3 3 3 2 2" xfId="2225"/>
    <cellStyle name="Normal 6 3 3 3 2 2 2" xfId="4158"/>
    <cellStyle name="Normal 6 3 3 3 2 2 2 2" xfId="7672"/>
    <cellStyle name="Normal 6 3 3 3 2 2 3" xfId="7673"/>
    <cellStyle name="Normal 6 3 3 3 2 2 3 2" xfId="13970"/>
    <cellStyle name="Normal 6 3 3 3 2 2 4" xfId="10108"/>
    <cellStyle name="Normal 6 3 3 3 2 2 4 2" xfId="15900"/>
    <cellStyle name="Normal 6 3 3 3 2 2 5" xfId="12038"/>
    <cellStyle name="Normal 6 3 3 3 2 3" xfId="3195"/>
    <cellStyle name="Normal 6 3 3 3 2 3 2" xfId="7674"/>
    <cellStyle name="Normal 6 3 3 3 2 4" xfId="7675"/>
    <cellStyle name="Normal 6 3 3 3 2 4 2" xfId="13007"/>
    <cellStyle name="Normal 6 3 3 3 2 5" xfId="9145"/>
    <cellStyle name="Normal 6 3 3 3 2 5 2" xfId="14937"/>
    <cellStyle name="Normal 6 3 3 3 2 6" xfId="11075"/>
    <cellStyle name="Normal 6 3 3 3 3" xfId="1744"/>
    <cellStyle name="Normal 6 3 3 3 3 2" xfId="3677"/>
    <cellStyle name="Normal 6 3 3 3 3 2 2" xfId="7676"/>
    <cellStyle name="Normal 6 3 3 3 3 3" xfId="7677"/>
    <cellStyle name="Normal 6 3 3 3 3 3 2" xfId="13489"/>
    <cellStyle name="Normal 6 3 3 3 3 4" xfId="9627"/>
    <cellStyle name="Normal 6 3 3 3 3 4 2" xfId="15419"/>
    <cellStyle name="Normal 6 3 3 3 3 5" xfId="11557"/>
    <cellStyle name="Normal 6 3 3 3 4" xfId="2713"/>
    <cellStyle name="Normal 6 3 3 3 4 2" xfId="7678"/>
    <cellStyle name="Normal 6 3 3 3 5" xfId="7679"/>
    <cellStyle name="Normal 6 3 3 3 5 2" xfId="12525"/>
    <cellStyle name="Normal 6 3 3 3 6" xfId="8663"/>
    <cellStyle name="Normal 6 3 3 3 6 2" xfId="14455"/>
    <cellStyle name="Normal 6 3 3 3 7" xfId="10593"/>
    <cellStyle name="Normal 6 3 3 4" xfId="917"/>
    <cellStyle name="Normal 6 3 3 4 2" xfId="1905"/>
    <cellStyle name="Normal 6 3 3 4 2 2" xfId="3838"/>
    <cellStyle name="Normal 6 3 3 4 2 2 2" xfId="7680"/>
    <cellStyle name="Normal 6 3 3 4 2 3" xfId="7681"/>
    <cellStyle name="Normal 6 3 3 4 2 3 2" xfId="13650"/>
    <cellStyle name="Normal 6 3 3 4 2 4" xfId="9788"/>
    <cellStyle name="Normal 6 3 3 4 2 4 2" xfId="15580"/>
    <cellStyle name="Normal 6 3 3 4 2 5" xfId="11718"/>
    <cellStyle name="Normal 6 3 3 4 3" xfId="2874"/>
    <cellStyle name="Normal 6 3 3 4 3 2" xfId="7682"/>
    <cellStyle name="Normal 6 3 3 4 4" xfId="7683"/>
    <cellStyle name="Normal 6 3 3 4 4 2" xfId="12686"/>
    <cellStyle name="Normal 6 3 3 4 5" xfId="8824"/>
    <cellStyle name="Normal 6 3 3 4 5 2" xfId="14616"/>
    <cellStyle name="Normal 6 3 3 4 6" xfId="10754"/>
    <cellStyle name="Normal 6 3 3 5" xfId="1423"/>
    <cellStyle name="Normal 6 3 3 5 2" xfId="3356"/>
    <cellStyle name="Normal 6 3 3 5 2 2" xfId="7684"/>
    <cellStyle name="Normal 6 3 3 5 3" xfId="7685"/>
    <cellStyle name="Normal 6 3 3 5 3 2" xfId="13168"/>
    <cellStyle name="Normal 6 3 3 5 4" xfId="9306"/>
    <cellStyle name="Normal 6 3 3 5 4 2" xfId="15098"/>
    <cellStyle name="Normal 6 3 3 5 5" xfId="11236"/>
    <cellStyle name="Normal 6 3 3 6" xfId="2392"/>
    <cellStyle name="Normal 6 3 3 6 2" xfId="7686"/>
    <cellStyle name="Normal 6 3 3 7" xfId="7687"/>
    <cellStyle name="Normal 6 3 3 7 2" xfId="12204"/>
    <cellStyle name="Normal 6 3 3 8" xfId="8342"/>
    <cellStyle name="Normal 6 3 3 8 2" xfId="14134"/>
    <cellStyle name="Normal 6 3 3 9" xfId="10272"/>
    <cellStyle name="Normal 6 3 4" xfId="449"/>
    <cellStyle name="Normal 6 3 4 2" xfId="997"/>
    <cellStyle name="Normal 6 3 4 2 2" xfId="1985"/>
    <cellStyle name="Normal 6 3 4 2 2 2" xfId="3918"/>
    <cellStyle name="Normal 6 3 4 2 2 2 2" xfId="7688"/>
    <cellStyle name="Normal 6 3 4 2 2 3" xfId="7689"/>
    <cellStyle name="Normal 6 3 4 2 2 3 2" xfId="13730"/>
    <cellStyle name="Normal 6 3 4 2 2 4" xfId="9868"/>
    <cellStyle name="Normal 6 3 4 2 2 4 2" xfId="15660"/>
    <cellStyle name="Normal 6 3 4 2 2 5" xfId="11798"/>
    <cellStyle name="Normal 6 3 4 2 3" xfId="2954"/>
    <cellStyle name="Normal 6 3 4 2 3 2" xfId="7690"/>
    <cellStyle name="Normal 6 3 4 2 4" xfId="7691"/>
    <cellStyle name="Normal 6 3 4 2 4 2" xfId="12766"/>
    <cellStyle name="Normal 6 3 4 2 5" xfId="8904"/>
    <cellStyle name="Normal 6 3 4 2 5 2" xfId="14696"/>
    <cellStyle name="Normal 6 3 4 2 6" xfId="10834"/>
    <cellStyle name="Normal 6 3 4 3" xfId="1503"/>
    <cellStyle name="Normal 6 3 4 3 2" xfId="3436"/>
    <cellStyle name="Normal 6 3 4 3 2 2" xfId="7692"/>
    <cellStyle name="Normal 6 3 4 3 3" xfId="7693"/>
    <cellStyle name="Normal 6 3 4 3 3 2" xfId="13248"/>
    <cellStyle name="Normal 6 3 4 3 4" xfId="9386"/>
    <cellStyle name="Normal 6 3 4 3 4 2" xfId="15178"/>
    <cellStyle name="Normal 6 3 4 3 5" xfId="11316"/>
    <cellStyle name="Normal 6 3 4 4" xfId="2472"/>
    <cellStyle name="Normal 6 3 4 4 2" xfId="7694"/>
    <cellStyle name="Normal 6 3 4 5" xfId="7695"/>
    <cellStyle name="Normal 6 3 4 5 2" xfId="12284"/>
    <cellStyle name="Normal 6 3 4 6" xfId="8422"/>
    <cellStyle name="Normal 6 3 4 6 2" xfId="14214"/>
    <cellStyle name="Normal 6 3 4 7" xfId="10352"/>
    <cellStyle name="Normal 6 3 5" xfId="611"/>
    <cellStyle name="Normal 6 3 5 2" xfId="1158"/>
    <cellStyle name="Normal 6 3 5 2 2" xfId="2145"/>
    <cellStyle name="Normal 6 3 5 2 2 2" xfId="4078"/>
    <cellStyle name="Normal 6 3 5 2 2 2 2" xfId="7696"/>
    <cellStyle name="Normal 6 3 5 2 2 3" xfId="7697"/>
    <cellStyle name="Normal 6 3 5 2 2 3 2" xfId="13890"/>
    <cellStyle name="Normal 6 3 5 2 2 4" xfId="10028"/>
    <cellStyle name="Normal 6 3 5 2 2 4 2" xfId="15820"/>
    <cellStyle name="Normal 6 3 5 2 2 5" xfId="11958"/>
    <cellStyle name="Normal 6 3 5 2 3" xfId="3115"/>
    <cellStyle name="Normal 6 3 5 2 3 2" xfId="7698"/>
    <cellStyle name="Normal 6 3 5 2 4" xfId="7699"/>
    <cellStyle name="Normal 6 3 5 2 4 2" xfId="12927"/>
    <cellStyle name="Normal 6 3 5 2 5" xfId="9065"/>
    <cellStyle name="Normal 6 3 5 2 5 2" xfId="14857"/>
    <cellStyle name="Normal 6 3 5 2 6" xfId="10995"/>
    <cellStyle name="Normal 6 3 5 3" xfId="1664"/>
    <cellStyle name="Normal 6 3 5 3 2" xfId="3597"/>
    <cellStyle name="Normal 6 3 5 3 2 2" xfId="7700"/>
    <cellStyle name="Normal 6 3 5 3 3" xfId="7701"/>
    <cellStyle name="Normal 6 3 5 3 3 2" xfId="13409"/>
    <cellStyle name="Normal 6 3 5 3 4" xfId="9547"/>
    <cellStyle name="Normal 6 3 5 3 4 2" xfId="15339"/>
    <cellStyle name="Normal 6 3 5 3 5" xfId="11477"/>
    <cellStyle name="Normal 6 3 5 4" xfId="2633"/>
    <cellStyle name="Normal 6 3 5 4 2" xfId="7702"/>
    <cellStyle name="Normal 6 3 5 5" xfId="7703"/>
    <cellStyle name="Normal 6 3 5 5 2" xfId="12445"/>
    <cellStyle name="Normal 6 3 5 6" xfId="8583"/>
    <cellStyle name="Normal 6 3 5 6 2" xfId="14375"/>
    <cellStyle name="Normal 6 3 5 7" xfId="10513"/>
    <cellStyle name="Normal 6 3 6" xfId="829"/>
    <cellStyle name="Normal 6 3 6 2" xfId="1825"/>
    <cellStyle name="Normal 6 3 6 2 2" xfId="3758"/>
    <cellStyle name="Normal 6 3 6 2 2 2" xfId="7704"/>
    <cellStyle name="Normal 6 3 6 2 3" xfId="7705"/>
    <cellStyle name="Normal 6 3 6 2 3 2" xfId="13570"/>
    <cellStyle name="Normal 6 3 6 2 4" xfId="9708"/>
    <cellStyle name="Normal 6 3 6 2 4 2" xfId="15500"/>
    <cellStyle name="Normal 6 3 6 2 5" xfId="11638"/>
    <cellStyle name="Normal 6 3 6 3" xfId="2794"/>
    <cellStyle name="Normal 6 3 6 3 2" xfId="7706"/>
    <cellStyle name="Normal 6 3 6 4" xfId="7707"/>
    <cellStyle name="Normal 6 3 6 4 2" xfId="12606"/>
    <cellStyle name="Normal 6 3 6 5" xfId="8744"/>
    <cellStyle name="Normal 6 3 6 5 2" xfId="14536"/>
    <cellStyle name="Normal 6 3 6 6" xfId="10674"/>
    <cellStyle name="Normal 6 3 7" xfId="1343"/>
    <cellStyle name="Normal 6 3 7 2" xfId="3276"/>
    <cellStyle name="Normal 6 3 7 2 2" xfId="7708"/>
    <cellStyle name="Normal 6 3 7 3" xfId="7709"/>
    <cellStyle name="Normal 6 3 7 3 2" xfId="13088"/>
    <cellStyle name="Normal 6 3 7 4" xfId="9226"/>
    <cellStyle name="Normal 6 3 7 4 2" xfId="15018"/>
    <cellStyle name="Normal 6 3 7 5" xfId="11156"/>
    <cellStyle name="Normal 6 3 8" xfId="2312"/>
    <cellStyle name="Normal 6 3 8 2" xfId="7710"/>
    <cellStyle name="Normal 6 3 9" xfId="7711"/>
    <cellStyle name="Normal 6 3 9 2" xfId="12124"/>
    <cellStyle name="Normal 6 4" xfId="309"/>
    <cellStyle name="Normal 6 4 10" xfId="10212"/>
    <cellStyle name="Normal 6 4 2" xfId="389"/>
    <cellStyle name="Normal 6 4 2 2" xfId="549"/>
    <cellStyle name="Normal 6 4 2 2 2" xfId="1097"/>
    <cellStyle name="Normal 6 4 2 2 2 2" xfId="2085"/>
    <cellStyle name="Normal 6 4 2 2 2 2 2" xfId="4018"/>
    <cellStyle name="Normal 6 4 2 2 2 2 2 2" xfId="7712"/>
    <cellStyle name="Normal 6 4 2 2 2 2 3" xfId="7713"/>
    <cellStyle name="Normal 6 4 2 2 2 2 3 2" xfId="13830"/>
    <cellStyle name="Normal 6 4 2 2 2 2 4" xfId="9968"/>
    <cellStyle name="Normal 6 4 2 2 2 2 4 2" xfId="15760"/>
    <cellStyle name="Normal 6 4 2 2 2 2 5" xfId="11898"/>
    <cellStyle name="Normal 6 4 2 2 2 3" xfId="3054"/>
    <cellStyle name="Normal 6 4 2 2 2 3 2" xfId="7714"/>
    <cellStyle name="Normal 6 4 2 2 2 4" xfId="7715"/>
    <cellStyle name="Normal 6 4 2 2 2 4 2" xfId="12866"/>
    <cellStyle name="Normal 6 4 2 2 2 5" xfId="9004"/>
    <cellStyle name="Normal 6 4 2 2 2 5 2" xfId="14796"/>
    <cellStyle name="Normal 6 4 2 2 2 6" xfId="10934"/>
    <cellStyle name="Normal 6 4 2 2 3" xfId="1603"/>
    <cellStyle name="Normal 6 4 2 2 3 2" xfId="3536"/>
    <cellStyle name="Normal 6 4 2 2 3 2 2" xfId="7716"/>
    <cellStyle name="Normal 6 4 2 2 3 3" xfId="7717"/>
    <cellStyle name="Normal 6 4 2 2 3 3 2" xfId="13348"/>
    <cellStyle name="Normal 6 4 2 2 3 4" xfId="9486"/>
    <cellStyle name="Normal 6 4 2 2 3 4 2" xfId="15278"/>
    <cellStyle name="Normal 6 4 2 2 3 5" xfId="11416"/>
    <cellStyle name="Normal 6 4 2 2 4" xfId="2572"/>
    <cellStyle name="Normal 6 4 2 2 4 2" xfId="7718"/>
    <cellStyle name="Normal 6 4 2 2 5" xfId="7719"/>
    <cellStyle name="Normal 6 4 2 2 5 2" xfId="12384"/>
    <cellStyle name="Normal 6 4 2 2 6" xfId="8522"/>
    <cellStyle name="Normal 6 4 2 2 6 2" xfId="14314"/>
    <cellStyle name="Normal 6 4 2 2 7" xfId="10452"/>
    <cellStyle name="Normal 6 4 2 3" xfId="711"/>
    <cellStyle name="Normal 6 4 2 3 2" xfId="1258"/>
    <cellStyle name="Normal 6 4 2 3 2 2" xfId="2245"/>
    <cellStyle name="Normal 6 4 2 3 2 2 2" xfId="4178"/>
    <cellStyle name="Normal 6 4 2 3 2 2 2 2" xfId="7720"/>
    <cellStyle name="Normal 6 4 2 3 2 2 3" xfId="7721"/>
    <cellStyle name="Normal 6 4 2 3 2 2 3 2" xfId="13990"/>
    <cellStyle name="Normal 6 4 2 3 2 2 4" xfId="10128"/>
    <cellStyle name="Normal 6 4 2 3 2 2 4 2" xfId="15920"/>
    <cellStyle name="Normal 6 4 2 3 2 2 5" xfId="12058"/>
    <cellStyle name="Normal 6 4 2 3 2 3" xfId="3215"/>
    <cellStyle name="Normal 6 4 2 3 2 3 2" xfId="7722"/>
    <cellStyle name="Normal 6 4 2 3 2 4" xfId="7723"/>
    <cellStyle name="Normal 6 4 2 3 2 4 2" xfId="13027"/>
    <cellStyle name="Normal 6 4 2 3 2 5" xfId="9165"/>
    <cellStyle name="Normal 6 4 2 3 2 5 2" xfId="14957"/>
    <cellStyle name="Normal 6 4 2 3 2 6" xfId="11095"/>
    <cellStyle name="Normal 6 4 2 3 3" xfId="1764"/>
    <cellStyle name="Normal 6 4 2 3 3 2" xfId="3697"/>
    <cellStyle name="Normal 6 4 2 3 3 2 2" xfId="7724"/>
    <cellStyle name="Normal 6 4 2 3 3 3" xfId="7725"/>
    <cellStyle name="Normal 6 4 2 3 3 3 2" xfId="13509"/>
    <cellStyle name="Normal 6 4 2 3 3 4" xfId="9647"/>
    <cellStyle name="Normal 6 4 2 3 3 4 2" xfId="15439"/>
    <cellStyle name="Normal 6 4 2 3 3 5" xfId="11577"/>
    <cellStyle name="Normal 6 4 2 3 4" xfId="2733"/>
    <cellStyle name="Normal 6 4 2 3 4 2" xfId="7726"/>
    <cellStyle name="Normal 6 4 2 3 5" xfId="7727"/>
    <cellStyle name="Normal 6 4 2 3 5 2" xfId="12545"/>
    <cellStyle name="Normal 6 4 2 3 6" xfId="8683"/>
    <cellStyle name="Normal 6 4 2 3 6 2" xfId="14475"/>
    <cellStyle name="Normal 6 4 2 3 7" xfId="10613"/>
    <cellStyle name="Normal 6 4 2 4" xfId="937"/>
    <cellStyle name="Normal 6 4 2 4 2" xfId="1925"/>
    <cellStyle name="Normal 6 4 2 4 2 2" xfId="3858"/>
    <cellStyle name="Normal 6 4 2 4 2 2 2" xfId="7728"/>
    <cellStyle name="Normal 6 4 2 4 2 3" xfId="7729"/>
    <cellStyle name="Normal 6 4 2 4 2 3 2" xfId="13670"/>
    <cellStyle name="Normal 6 4 2 4 2 4" xfId="9808"/>
    <cellStyle name="Normal 6 4 2 4 2 4 2" xfId="15600"/>
    <cellStyle name="Normal 6 4 2 4 2 5" xfId="11738"/>
    <cellStyle name="Normal 6 4 2 4 3" xfId="2894"/>
    <cellStyle name="Normal 6 4 2 4 3 2" xfId="7730"/>
    <cellStyle name="Normal 6 4 2 4 4" xfId="7731"/>
    <cellStyle name="Normal 6 4 2 4 4 2" xfId="12706"/>
    <cellStyle name="Normal 6 4 2 4 5" xfId="8844"/>
    <cellStyle name="Normal 6 4 2 4 5 2" xfId="14636"/>
    <cellStyle name="Normal 6 4 2 4 6" xfId="10774"/>
    <cellStyle name="Normal 6 4 2 5" xfId="1443"/>
    <cellStyle name="Normal 6 4 2 5 2" xfId="3376"/>
    <cellStyle name="Normal 6 4 2 5 2 2" xfId="7732"/>
    <cellStyle name="Normal 6 4 2 5 3" xfId="7733"/>
    <cellStyle name="Normal 6 4 2 5 3 2" xfId="13188"/>
    <cellStyle name="Normal 6 4 2 5 4" xfId="9326"/>
    <cellStyle name="Normal 6 4 2 5 4 2" xfId="15118"/>
    <cellStyle name="Normal 6 4 2 5 5" xfId="11256"/>
    <cellStyle name="Normal 6 4 2 6" xfId="2412"/>
    <cellStyle name="Normal 6 4 2 6 2" xfId="7734"/>
    <cellStyle name="Normal 6 4 2 7" xfId="7735"/>
    <cellStyle name="Normal 6 4 2 7 2" xfId="12224"/>
    <cellStyle name="Normal 6 4 2 8" xfId="8362"/>
    <cellStyle name="Normal 6 4 2 8 2" xfId="14154"/>
    <cellStyle name="Normal 6 4 2 9" xfId="10292"/>
    <cellStyle name="Normal 6 4 3" xfId="469"/>
    <cellStyle name="Normal 6 4 3 2" xfId="1017"/>
    <cellStyle name="Normal 6 4 3 2 2" xfId="2005"/>
    <cellStyle name="Normal 6 4 3 2 2 2" xfId="3938"/>
    <cellStyle name="Normal 6 4 3 2 2 2 2" xfId="7736"/>
    <cellStyle name="Normal 6 4 3 2 2 3" xfId="7737"/>
    <cellStyle name="Normal 6 4 3 2 2 3 2" xfId="13750"/>
    <cellStyle name="Normal 6 4 3 2 2 4" xfId="9888"/>
    <cellStyle name="Normal 6 4 3 2 2 4 2" xfId="15680"/>
    <cellStyle name="Normal 6 4 3 2 2 5" xfId="11818"/>
    <cellStyle name="Normal 6 4 3 2 3" xfId="2974"/>
    <cellStyle name="Normal 6 4 3 2 3 2" xfId="7738"/>
    <cellStyle name="Normal 6 4 3 2 4" xfId="7739"/>
    <cellStyle name="Normal 6 4 3 2 4 2" xfId="12786"/>
    <cellStyle name="Normal 6 4 3 2 5" xfId="8924"/>
    <cellStyle name="Normal 6 4 3 2 5 2" xfId="14716"/>
    <cellStyle name="Normal 6 4 3 2 6" xfId="10854"/>
    <cellStyle name="Normal 6 4 3 3" xfId="1523"/>
    <cellStyle name="Normal 6 4 3 3 2" xfId="3456"/>
    <cellStyle name="Normal 6 4 3 3 2 2" xfId="7740"/>
    <cellStyle name="Normal 6 4 3 3 3" xfId="7741"/>
    <cellStyle name="Normal 6 4 3 3 3 2" xfId="13268"/>
    <cellStyle name="Normal 6 4 3 3 4" xfId="9406"/>
    <cellStyle name="Normal 6 4 3 3 4 2" xfId="15198"/>
    <cellStyle name="Normal 6 4 3 3 5" xfId="11336"/>
    <cellStyle name="Normal 6 4 3 4" xfId="2492"/>
    <cellStyle name="Normal 6 4 3 4 2" xfId="7742"/>
    <cellStyle name="Normal 6 4 3 5" xfId="7743"/>
    <cellStyle name="Normal 6 4 3 5 2" xfId="12304"/>
    <cellStyle name="Normal 6 4 3 6" xfId="8442"/>
    <cellStyle name="Normal 6 4 3 6 2" xfId="14234"/>
    <cellStyle name="Normal 6 4 3 7" xfId="10372"/>
    <cellStyle name="Normal 6 4 4" xfId="631"/>
    <cellStyle name="Normal 6 4 4 2" xfId="1178"/>
    <cellStyle name="Normal 6 4 4 2 2" xfId="2165"/>
    <cellStyle name="Normal 6 4 4 2 2 2" xfId="4098"/>
    <cellStyle name="Normal 6 4 4 2 2 2 2" xfId="7744"/>
    <cellStyle name="Normal 6 4 4 2 2 3" xfId="7745"/>
    <cellStyle name="Normal 6 4 4 2 2 3 2" xfId="13910"/>
    <cellStyle name="Normal 6 4 4 2 2 4" xfId="10048"/>
    <cellStyle name="Normal 6 4 4 2 2 4 2" xfId="15840"/>
    <cellStyle name="Normal 6 4 4 2 2 5" xfId="11978"/>
    <cellStyle name="Normal 6 4 4 2 3" xfId="3135"/>
    <cellStyle name="Normal 6 4 4 2 3 2" xfId="7746"/>
    <cellStyle name="Normal 6 4 4 2 4" xfId="7747"/>
    <cellStyle name="Normal 6 4 4 2 4 2" xfId="12947"/>
    <cellStyle name="Normal 6 4 4 2 5" xfId="9085"/>
    <cellStyle name="Normal 6 4 4 2 5 2" xfId="14877"/>
    <cellStyle name="Normal 6 4 4 2 6" xfId="11015"/>
    <cellStyle name="Normal 6 4 4 3" xfId="1684"/>
    <cellStyle name="Normal 6 4 4 3 2" xfId="3617"/>
    <cellStyle name="Normal 6 4 4 3 2 2" xfId="7748"/>
    <cellStyle name="Normal 6 4 4 3 3" xfId="7749"/>
    <cellStyle name="Normal 6 4 4 3 3 2" xfId="13429"/>
    <cellStyle name="Normal 6 4 4 3 4" xfId="9567"/>
    <cellStyle name="Normal 6 4 4 3 4 2" xfId="15359"/>
    <cellStyle name="Normal 6 4 4 3 5" xfId="11497"/>
    <cellStyle name="Normal 6 4 4 4" xfId="2653"/>
    <cellStyle name="Normal 6 4 4 4 2" xfId="7750"/>
    <cellStyle name="Normal 6 4 4 5" xfId="7751"/>
    <cellStyle name="Normal 6 4 4 5 2" xfId="12465"/>
    <cellStyle name="Normal 6 4 4 6" xfId="8603"/>
    <cellStyle name="Normal 6 4 4 6 2" xfId="14395"/>
    <cellStyle name="Normal 6 4 4 7" xfId="10533"/>
    <cellStyle name="Normal 6 4 5" xfId="857"/>
    <cellStyle name="Normal 6 4 5 2" xfId="1845"/>
    <cellStyle name="Normal 6 4 5 2 2" xfId="3778"/>
    <cellStyle name="Normal 6 4 5 2 2 2" xfId="7752"/>
    <cellStyle name="Normal 6 4 5 2 3" xfId="7753"/>
    <cellStyle name="Normal 6 4 5 2 3 2" xfId="13590"/>
    <cellStyle name="Normal 6 4 5 2 4" xfId="9728"/>
    <cellStyle name="Normal 6 4 5 2 4 2" xfId="15520"/>
    <cellStyle name="Normal 6 4 5 2 5" xfId="11658"/>
    <cellStyle name="Normal 6 4 5 3" xfId="2814"/>
    <cellStyle name="Normal 6 4 5 3 2" xfId="7754"/>
    <cellStyle name="Normal 6 4 5 4" xfId="7755"/>
    <cellStyle name="Normal 6 4 5 4 2" xfId="12626"/>
    <cellStyle name="Normal 6 4 5 5" xfId="8764"/>
    <cellStyle name="Normal 6 4 5 5 2" xfId="14556"/>
    <cellStyle name="Normal 6 4 5 6" xfId="10694"/>
    <cellStyle name="Normal 6 4 6" xfId="1363"/>
    <cellStyle name="Normal 6 4 6 2" xfId="3296"/>
    <cellStyle name="Normal 6 4 6 2 2" xfId="7756"/>
    <cellStyle name="Normal 6 4 6 3" xfId="7757"/>
    <cellStyle name="Normal 6 4 6 3 2" xfId="13108"/>
    <cellStyle name="Normal 6 4 6 4" xfId="9246"/>
    <cellStyle name="Normal 6 4 6 4 2" xfId="15038"/>
    <cellStyle name="Normal 6 4 6 5" xfId="11176"/>
    <cellStyle name="Normal 6 4 7" xfId="2332"/>
    <cellStyle name="Normal 6 4 7 2" xfId="7758"/>
    <cellStyle name="Normal 6 4 8" xfId="7759"/>
    <cellStyle name="Normal 6 4 8 2" xfId="12144"/>
    <cellStyle name="Normal 6 4 9" xfId="8282"/>
    <cellStyle name="Normal 6 4 9 2" xfId="14074"/>
    <cellStyle name="Normal 6 5" xfId="349"/>
    <cellStyle name="Normal 6 5 2" xfId="509"/>
    <cellStyle name="Normal 6 5 2 2" xfId="1057"/>
    <cellStyle name="Normal 6 5 2 2 2" xfId="2045"/>
    <cellStyle name="Normal 6 5 2 2 2 2" xfId="3978"/>
    <cellStyle name="Normal 6 5 2 2 2 2 2" xfId="7760"/>
    <cellStyle name="Normal 6 5 2 2 2 3" xfId="7761"/>
    <cellStyle name="Normal 6 5 2 2 2 3 2" xfId="13790"/>
    <cellStyle name="Normal 6 5 2 2 2 4" xfId="9928"/>
    <cellStyle name="Normal 6 5 2 2 2 4 2" xfId="15720"/>
    <cellStyle name="Normal 6 5 2 2 2 5" xfId="11858"/>
    <cellStyle name="Normal 6 5 2 2 3" xfId="3014"/>
    <cellStyle name="Normal 6 5 2 2 3 2" xfId="7762"/>
    <cellStyle name="Normal 6 5 2 2 4" xfId="7763"/>
    <cellStyle name="Normal 6 5 2 2 4 2" xfId="12826"/>
    <cellStyle name="Normal 6 5 2 2 5" xfId="8964"/>
    <cellStyle name="Normal 6 5 2 2 5 2" xfId="14756"/>
    <cellStyle name="Normal 6 5 2 2 6" xfId="10894"/>
    <cellStyle name="Normal 6 5 2 3" xfId="1563"/>
    <cellStyle name="Normal 6 5 2 3 2" xfId="3496"/>
    <cellStyle name="Normal 6 5 2 3 2 2" xfId="7764"/>
    <cellStyle name="Normal 6 5 2 3 3" xfId="7765"/>
    <cellStyle name="Normal 6 5 2 3 3 2" xfId="13308"/>
    <cellStyle name="Normal 6 5 2 3 4" xfId="9446"/>
    <cellStyle name="Normal 6 5 2 3 4 2" xfId="15238"/>
    <cellStyle name="Normal 6 5 2 3 5" xfId="11376"/>
    <cellStyle name="Normal 6 5 2 4" xfId="2532"/>
    <cellStyle name="Normal 6 5 2 4 2" xfId="7766"/>
    <cellStyle name="Normal 6 5 2 5" xfId="7767"/>
    <cellStyle name="Normal 6 5 2 5 2" xfId="12344"/>
    <cellStyle name="Normal 6 5 2 6" xfId="8482"/>
    <cellStyle name="Normal 6 5 2 6 2" xfId="14274"/>
    <cellStyle name="Normal 6 5 2 7" xfId="10412"/>
    <cellStyle name="Normal 6 5 3" xfId="671"/>
    <cellStyle name="Normal 6 5 3 2" xfId="1218"/>
    <cellStyle name="Normal 6 5 3 2 2" xfId="2205"/>
    <cellStyle name="Normal 6 5 3 2 2 2" xfId="4138"/>
    <cellStyle name="Normal 6 5 3 2 2 2 2" xfId="7768"/>
    <cellStyle name="Normal 6 5 3 2 2 3" xfId="7769"/>
    <cellStyle name="Normal 6 5 3 2 2 3 2" xfId="13950"/>
    <cellStyle name="Normal 6 5 3 2 2 4" xfId="10088"/>
    <cellStyle name="Normal 6 5 3 2 2 4 2" xfId="15880"/>
    <cellStyle name="Normal 6 5 3 2 2 5" xfId="12018"/>
    <cellStyle name="Normal 6 5 3 2 3" xfId="3175"/>
    <cellStyle name="Normal 6 5 3 2 3 2" xfId="7770"/>
    <cellStyle name="Normal 6 5 3 2 4" xfId="7771"/>
    <cellStyle name="Normal 6 5 3 2 4 2" xfId="12987"/>
    <cellStyle name="Normal 6 5 3 2 5" xfId="9125"/>
    <cellStyle name="Normal 6 5 3 2 5 2" xfId="14917"/>
    <cellStyle name="Normal 6 5 3 2 6" xfId="11055"/>
    <cellStyle name="Normal 6 5 3 3" xfId="1724"/>
    <cellStyle name="Normal 6 5 3 3 2" xfId="3657"/>
    <cellStyle name="Normal 6 5 3 3 2 2" xfId="7772"/>
    <cellStyle name="Normal 6 5 3 3 3" xfId="7773"/>
    <cellStyle name="Normal 6 5 3 3 3 2" xfId="13469"/>
    <cellStyle name="Normal 6 5 3 3 4" xfId="9607"/>
    <cellStyle name="Normal 6 5 3 3 4 2" xfId="15399"/>
    <cellStyle name="Normal 6 5 3 3 5" xfId="11537"/>
    <cellStyle name="Normal 6 5 3 4" xfId="2693"/>
    <cellStyle name="Normal 6 5 3 4 2" xfId="7774"/>
    <cellStyle name="Normal 6 5 3 5" xfId="7775"/>
    <cellStyle name="Normal 6 5 3 5 2" xfId="12505"/>
    <cellStyle name="Normal 6 5 3 6" xfId="8643"/>
    <cellStyle name="Normal 6 5 3 6 2" xfId="14435"/>
    <cellStyle name="Normal 6 5 3 7" xfId="10573"/>
    <cellStyle name="Normal 6 5 4" xfId="897"/>
    <cellStyle name="Normal 6 5 4 2" xfId="1885"/>
    <cellStyle name="Normal 6 5 4 2 2" xfId="3818"/>
    <cellStyle name="Normal 6 5 4 2 2 2" xfId="7776"/>
    <cellStyle name="Normal 6 5 4 2 3" xfId="7777"/>
    <cellStyle name="Normal 6 5 4 2 3 2" xfId="13630"/>
    <cellStyle name="Normal 6 5 4 2 4" xfId="9768"/>
    <cellStyle name="Normal 6 5 4 2 4 2" xfId="15560"/>
    <cellStyle name="Normal 6 5 4 2 5" xfId="11698"/>
    <cellStyle name="Normal 6 5 4 3" xfId="2854"/>
    <cellStyle name="Normal 6 5 4 3 2" xfId="7778"/>
    <cellStyle name="Normal 6 5 4 4" xfId="7779"/>
    <cellStyle name="Normal 6 5 4 4 2" xfId="12666"/>
    <cellStyle name="Normal 6 5 4 5" xfId="8804"/>
    <cellStyle name="Normal 6 5 4 5 2" xfId="14596"/>
    <cellStyle name="Normal 6 5 4 6" xfId="10734"/>
    <cellStyle name="Normal 6 5 5" xfId="1403"/>
    <cellStyle name="Normal 6 5 5 2" xfId="3336"/>
    <cellStyle name="Normal 6 5 5 2 2" xfId="7780"/>
    <cellStyle name="Normal 6 5 5 3" xfId="7781"/>
    <cellStyle name="Normal 6 5 5 3 2" xfId="13148"/>
    <cellStyle name="Normal 6 5 5 4" xfId="9286"/>
    <cellStyle name="Normal 6 5 5 4 2" xfId="15078"/>
    <cellStyle name="Normal 6 5 5 5" xfId="11216"/>
    <cellStyle name="Normal 6 5 6" xfId="2372"/>
    <cellStyle name="Normal 6 5 6 2" xfId="7782"/>
    <cellStyle name="Normal 6 5 7" xfId="7783"/>
    <cellStyle name="Normal 6 5 7 2" xfId="12184"/>
    <cellStyle name="Normal 6 5 8" xfId="8322"/>
    <cellStyle name="Normal 6 5 8 2" xfId="14114"/>
    <cellStyle name="Normal 6 5 9" xfId="10252"/>
    <cellStyle name="Normal 6 6" xfId="429"/>
    <cellStyle name="Normal 6 6 2" xfId="977"/>
    <cellStyle name="Normal 6 6 2 2" xfId="1965"/>
    <cellStyle name="Normal 6 6 2 2 2" xfId="3898"/>
    <cellStyle name="Normal 6 6 2 2 2 2" xfId="7784"/>
    <cellStyle name="Normal 6 6 2 2 3" xfId="7785"/>
    <cellStyle name="Normal 6 6 2 2 3 2" xfId="13710"/>
    <cellStyle name="Normal 6 6 2 2 4" xfId="9848"/>
    <cellStyle name="Normal 6 6 2 2 4 2" xfId="15640"/>
    <cellStyle name="Normal 6 6 2 2 5" xfId="11778"/>
    <cellStyle name="Normal 6 6 2 3" xfId="2934"/>
    <cellStyle name="Normal 6 6 2 3 2" xfId="7786"/>
    <cellStyle name="Normal 6 6 2 4" xfId="7787"/>
    <cellStyle name="Normal 6 6 2 4 2" xfId="12746"/>
    <cellStyle name="Normal 6 6 2 5" xfId="8884"/>
    <cellStyle name="Normal 6 6 2 5 2" xfId="14676"/>
    <cellStyle name="Normal 6 6 2 6" xfId="10814"/>
    <cellStyle name="Normal 6 6 3" xfId="1483"/>
    <cellStyle name="Normal 6 6 3 2" xfId="3416"/>
    <cellStyle name="Normal 6 6 3 2 2" xfId="7788"/>
    <cellStyle name="Normal 6 6 3 3" xfId="7789"/>
    <cellStyle name="Normal 6 6 3 3 2" xfId="13228"/>
    <cellStyle name="Normal 6 6 3 4" xfId="9366"/>
    <cellStyle name="Normal 6 6 3 4 2" xfId="15158"/>
    <cellStyle name="Normal 6 6 3 5" xfId="11296"/>
    <cellStyle name="Normal 6 6 4" xfId="2452"/>
    <cellStyle name="Normal 6 6 4 2" xfId="7790"/>
    <cellStyle name="Normal 6 6 5" xfId="7791"/>
    <cellStyle name="Normal 6 6 5 2" xfId="12264"/>
    <cellStyle name="Normal 6 6 6" xfId="8402"/>
    <cellStyle name="Normal 6 6 6 2" xfId="14194"/>
    <cellStyle name="Normal 6 6 7" xfId="10332"/>
    <cellStyle name="Normal 6 7" xfId="591"/>
    <cellStyle name="Normal 6 7 2" xfId="1138"/>
    <cellStyle name="Normal 6 7 2 2" xfId="2125"/>
    <cellStyle name="Normal 6 7 2 2 2" xfId="4058"/>
    <cellStyle name="Normal 6 7 2 2 2 2" xfId="7792"/>
    <cellStyle name="Normal 6 7 2 2 3" xfId="7793"/>
    <cellStyle name="Normal 6 7 2 2 3 2" xfId="13870"/>
    <cellStyle name="Normal 6 7 2 2 4" xfId="10008"/>
    <cellStyle name="Normal 6 7 2 2 4 2" xfId="15800"/>
    <cellStyle name="Normal 6 7 2 2 5" xfId="11938"/>
    <cellStyle name="Normal 6 7 2 3" xfId="3095"/>
    <cellStyle name="Normal 6 7 2 3 2" xfId="7794"/>
    <cellStyle name="Normal 6 7 2 4" xfId="7795"/>
    <cellStyle name="Normal 6 7 2 4 2" xfId="12907"/>
    <cellStyle name="Normal 6 7 2 5" xfId="9045"/>
    <cellStyle name="Normal 6 7 2 5 2" xfId="14837"/>
    <cellStyle name="Normal 6 7 2 6" xfId="10975"/>
    <cellStyle name="Normal 6 7 3" xfId="1644"/>
    <cellStyle name="Normal 6 7 3 2" xfId="3577"/>
    <cellStyle name="Normal 6 7 3 2 2" xfId="7796"/>
    <cellStyle name="Normal 6 7 3 3" xfId="7797"/>
    <cellStyle name="Normal 6 7 3 3 2" xfId="13389"/>
    <cellStyle name="Normal 6 7 3 4" xfId="9527"/>
    <cellStyle name="Normal 6 7 3 4 2" xfId="15319"/>
    <cellStyle name="Normal 6 7 3 5" xfId="11457"/>
    <cellStyle name="Normal 6 7 4" xfId="2613"/>
    <cellStyle name="Normal 6 7 4 2" xfId="7798"/>
    <cellStyle name="Normal 6 7 5" xfId="7799"/>
    <cellStyle name="Normal 6 7 5 2" xfId="12425"/>
    <cellStyle name="Normal 6 7 6" xfId="8563"/>
    <cellStyle name="Normal 6 7 6 2" xfId="14355"/>
    <cellStyle name="Normal 6 7 7" xfId="10493"/>
    <cellStyle name="Normal 6 8" xfId="803"/>
    <cellStyle name="Normal 6 8 2" xfId="1805"/>
    <cellStyle name="Normal 6 8 2 2" xfId="3738"/>
    <cellStyle name="Normal 6 8 2 2 2" xfId="7800"/>
    <cellStyle name="Normal 6 8 2 3" xfId="7801"/>
    <cellStyle name="Normal 6 8 2 3 2" xfId="13550"/>
    <cellStyle name="Normal 6 8 2 4" xfId="9688"/>
    <cellStyle name="Normal 6 8 2 4 2" xfId="15480"/>
    <cellStyle name="Normal 6 8 2 5" xfId="11618"/>
    <cellStyle name="Normal 6 8 3" xfId="2774"/>
    <cellStyle name="Normal 6 8 3 2" xfId="7802"/>
    <cellStyle name="Normal 6 8 4" xfId="7803"/>
    <cellStyle name="Normal 6 8 4 2" xfId="12586"/>
    <cellStyle name="Normal 6 8 5" xfId="8724"/>
    <cellStyle name="Normal 6 8 5 2" xfId="14516"/>
    <cellStyle name="Normal 6 8 6" xfId="10654"/>
    <cellStyle name="Normal 6 9" xfId="1323"/>
    <cellStyle name="Normal 6 9 2" xfId="3256"/>
    <cellStyle name="Normal 6 9 2 2" xfId="7804"/>
    <cellStyle name="Normal 6 9 3" xfId="7805"/>
    <cellStyle name="Normal 6 9 3 2" xfId="13068"/>
    <cellStyle name="Normal 6 9 4" xfId="9206"/>
    <cellStyle name="Normal 6 9 4 2" xfId="14998"/>
    <cellStyle name="Normal 6 9 5" xfId="11136"/>
    <cellStyle name="Normal 7" xfId="168"/>
    <cellStyle name="Normal 7 2" xfId="235"/>
    <cellStyle name="Normal 7 2 2" xfId="4229"/>
    <cellStyle name="Normal 7 2 2 2" xfId="4290"/>
    <cellStyle name="Normal 7 2 3" xfId="4277"/>
    <cellStyle name="Normal 7 3" xfId="4225"/>
    <cellStyle name="Normal 7 3 2" xfId="4286"/>
    <cellStyle name="Normal 7 4" xfId="4273"/>
    <cellStyle name="Normal 7 5" xfId="16457"/>
    <cellStyle name="Normal 8" xfId="169"/>
    <cellStyle name="Normal 8 10" xfId="2297"/>
    <cellStyle name="Normal 8 10 2" xfId="7806"/>
    <cellStyle name="Normal 8 11" xfId="7807"/>
    <cellStyle name="Normal 8 11 2" xfId="12109"/>
    <cellStyle name="Normal 8 12" xfId="8247"/>
    <cellStyle name="Normal 8 12 2" xfId="14039"/>
    <cellStyle name="Normal 8 13" xfId="10177"/>
    <cellStyle name="Normal 8 2" xfId="236"/>
    <cellStyle name="Normal 8 2 10" xfId="7808"/>
    <cellStyle name="Normal 8 2 10 2" xfId="12119"/>
    <cellStyle name="Normal 8 2 11" xfId="8257"/>
    <cellStyle name="Normal 8 2 11 2" xfId="14049"/>
    <cellStyle name="Normal 8 2 12" xfId="10187"/>
    <cellStyle name="Normal 8 2 2" xfId="259"/>
    <cellStyle name="Normal 8 2 2 10" xfId="8277"/>
    <cellStyle name="Normal 8 2 2 10 2" xfId="14069"/>
    <cellStyle name="Normal 8 2 2 11" xfId="10207"/>
    <cellStyle name="Normal 8 2 2 2" xfId="344"/>
    <cellStyle name="Normal 8 2 2 2 10" xfId="10247"/>
    <cellStyle name="Normal 8 2 2 2 2" xfId="424"/>
    <cellStyle name="Normal 8 2 2 2 2 2" xfId="584"/>
    <cellStyle name="Normal 8 2 2 2 2 2 2" xfId="1132"/>
    <cellStyle name="Normal 8 2 2 2 2 2 2 2" xfId="2120"/>
    <cellStyle name="Normal 8 2 2 2 2 2 2 2 2" xfId="4053"/>
    <cellStyle name="Normal 8 2 2 2 2 2 2 2 2 2" xfId="7809"/>
    <cellStyle name="Normal 8 2 2 2 2 2 2 2 3" xfId="7810"/>
    <cellStyle name="Normal 8 2 2 2 2 2 2 2 3 2" xfId="13865"/>
    <cellStyle name="Normal 8 2 2 2 2 2 2 2 4" xfId="10003"/>
    <cellStyle name="Normal 8 2 2 2 2 2 2 2 4 2" xfId="15795"/>
    <cellStyle name="Normal 8 2 2 2 2 2 2 2 5" xfId="11933"/>
    <cellStyle name="Normal 8 2 2 2 2 2 2 3" xfId="3089"/>
    <cellStyle name="Normal 8 2 2 2 2 2 2 3 2" xfId="7811"/>
    <cellStyle name="Normal 8 2 2 2 2 2 2 4" xfId="7812"/>
    <cellStyle name="Normal 8 2 2 2 2 2 2 4 2" xfId="12901"/>
    <cellStyle name="Normal 8 2 2 2 2 2 2 5" xfId="9039"/>
    <cellStyle name="Normal 8 2 2 2 2 2 2 5 2" xfId="14831"/>
    <cellStyle name="Normal 8 2 2 2 2 2 2 6" xfId="10969"/>
    <cellStyle name="Normal 8 2 2 2 2 2 3" xfId="1638"/>
    <cellStyle name="Normal 8 2 2 2 2 2 3 2" xfId="3571"/>
    <cellStyle name="Normal 8 2 2 2 2 2 3 2 2" xfId="7813"/>
    <cellStyle name="Normal 8 2 2 2 2 2 3 3" xfId="7814"/>
    <cellStyle name="Normal 8 2 2 2 2 2 3 3 2" xfId="13383"/>
    <cellStyle name="Normal 8 2 2 2 2 2 3 4" xfId="9521"/>
    <cellStyle name="Normal 8 2 2 2 2 2 3 4 2" xfId="15313"/>
    <cellStyle name="Normal 8 2 2 2 2 2 3 5" xfId="11451"/>
    <cellStyle name="Normal 8 2 2 2 2 2 4" xfId="2607"/>
    <cellStyle name="Normal 8 2 2 2 2 2 4 2" xfId="7815"/>
    <cellStyle name="Normal 8 2 2 2 2 2 5" xfId="7816"/>
    <cellStyle name="Normal 8 2 2 2 2 2 5 2" xfId="12419"/>
    <cellStyle name="Normal 8 2 2 2 2 2 6" xfId="8557"/>
    <cellStyle name="Normal 8 2 2 2 2 2 6 2" xfId="14349"/>
    <cellStyle name="Normal 8 2 2 2 2 2 7" xfId="10487"/>
    <cellStyle name="Normal 8 2 2 2 2 3" xfId="746"/>
    <cellStyle name="Normal 8 2 2 2 2 3 2" xfId="1293"/>
    <cellStyle name="Normal 8 2 2 2 2 3 2 2" xfId="2280"/>
    <cellStyle name="Normal 8 2 2 2 2 3 2 2 2" xfId="4213"/>
    <cellStyle name="Normal 8 2 2 2 2 3 2 2 2 2" xfId="7817"/>
    <cellStyle name="Normal 8 2 2 2 2 3 2 2 3" xfId="7818"/>
    <cellStyle name="Normal 8 2 2 2 2 3 2 2 3 2" xfId="14025"/>
    <cellStyle name="Normal 8 2 2 2 2 3 2 2 4" xfId="10163"/>
    <cellStyle name="Normal 8 2 2 2 2 3 2 2 4 2" xfId="15955"/>
    <cellStyle name="Normal 8 2 2 2 2 3 2 2 5" xfId="12093"/>
    <cellStyle name="Normal 8 2 2 2 2 3 2 3" xfId="3250"/>
    <cellStyle name="Normal 8 2 2 2 2 3 2 3 2" xfId="7819"/>
    <cellStyle name="Normal 8 2 2 2 2 3 2 4" xfId="7820"/>
    <cellStyle name="Normal 8 2 2 2 2 3 2 4 2" xfId="13062"/>
    <cellStyle name="Normal 8 2 2 2 2 3 2 5" xfId="9200"/>
    <cellStyle name="Normal 8 2 2 2 2 3 2 5 2" xfId="14992"/>
    <cellStyle name="Normal 8 2 2 2 2 3 2 6" xfId="11130"/>
    <cellStyle name="Normal 8 2 2 2 2 3 3" xfId="1799"/>
    <cellStyle name="Normal 8 2 2 2 2 3 3 2" xfId="3732"/>
    <cellStyle name="Normal 8 2 2 2 2 3 3 2 2" xfId="7821"/>
    <cellStyle name="Normal 8 2 2 2 2 3 3 3" xfId="7822"/>
    <cellStyle name="Normal 8 2 2 2 2 3 3 3 2" xfId="13544"/>
    <cellStyle name="Normal 8 2 2 2 2 3 3 4" xfId="9682"/>
    <cellStyle name="Normal 8 2 2 2 2 3 3 4 2" xfId="15474"/>
    <cellStyle name="Normal 8 2 2 2 2 3 3 5" xfId="11612"/>
    <cellStyle name="Normal 8 2 2 2 2 3 4" xfId="2768"/>
    <cellStyle name="Normal 8 2 2 2 2 3 4 2" xfId="7823"/>
    <cellStyle name="Normal 8 2 2 2 2 3 5" xfId="7824"/>
    <cellStyle name="Normal 8 2 2 2 2 3 5 2" xfId="12580"/>
    <cellStyle name="Normal 8 2 2 2 2 3 6" xfId="8718"/>
    <cellStyle name="Normal 8 2 2 2 2 3 6 2" xfId="14510"/>
    <cellStyle name="Normal 8 2 2 2 2 3 7" xfId="10648"/>
    <cellStyle name="Normal 8 2 2 2 2 4" xfId="972"/>
    <cellStyle name="Normal 8 2 2 2 2 4 2" xfId="1960"/>
    <cellStyle name="Normal 8 2 2 2 2 4 2 2" xfId="3893"/>
    <cellStyle name="Normal 8 2 2 2 2 4 2 2 2" xfId="7825"/>
    <cellStyle name="Normal 8 2 2 2 2 4 2 3" xfId="7826"/>
    <cellStyle name="Normal 8 2 2 2 2 4 2 3 2" xfId="13705"/>
    <cellStyle name="Normal 8 2 2 2 2 4 2 4" xfId="9843"/>
    <cellStyle name="Normal 8 2 2 2 2 4 2 4 2" xfId="15635"/>
    <cellStyle name="Normal 8 2 2 2 2 4 2 5" xfId="11773"/>
    <cellStyle name="Normal 8 2 2 2 2 4 3" xfId="2929"/>
    <cellStyle name="Normal 8 2 2 2 2 4 3 2" xfId="7827"/>
    <cellStyle name="Normal 8 2 2 2 2 4 4" xfId="7828"/>
    <cellStyle name="Normal 8 2 2 2 2 4 4 2" xfId="12741"/>
    <cellStyle name="Normal 8 2 2 2 2 4 5" xfId="8879"/>
    <cellStyle name="Normal 8 2 2 2 2 4 5 2" xfId="14671"/>
    <cellStyle name="Normal 8 2 2 2 2 4 6" xfId="10809"/>
    <cellStyle name="Normal 8 2 2 2 2 5" xfId="1478"/>
    <cellStyle name="Normal 8 2 2 2 2 5 2" xfId="3411"/>
    <cellStyle name="Normal 8 2 2 2 2 5 2 2" xfId="7829"/>
    <cellStyle name="Normal 8 2 2 2 2 5 3" xfId="7830"/>
    <cellStyle name="Normal 8 2 2 2 2 5 3 2" xfId="13223"/>
    <cellStyle name="Normal 8 2 2 2 2 5 4" xfId="9361"/>
    <cellStyle name="Normal 8 2 2 2 2 5 4 2" xfId="15153"/>
    <cellStyle name="Normal 8 2 2 2 2 5 5" xfId="11291"/>
    <cellStyle name="Normal 8 2 2 2 2 6" xfId="2447"/>
    <cellStyle name="Normal 8 2 2 2 2 6 2" xfId="7831"/>
    <cellStyle name="Normal 8 2 2 2 2 7" xfId="7832"/>
    <cellStyle name="Normal 8 2 2 2 2 7 2" xfId="12259"/>
    <cellStyle name="Normal 8 2 2 2 2 8" xfId="8397"/>
    <cellStyle name="Normal 8 2 2 2 2 8 2" xfId="14189"/>
    <cellStyle name="Normal 8 2 2 2 2 9" xfId="10327"/>
    <cellStyle name="Normal 8 2 2 2 3" xfId="504"/>
    <cellStyle name="Normal 8 2 2 2 3 2" xfId="1052"/>
    <cellStyle name="Normal 8 2 2 2 3 2 2" xfId="2040"/>
    <cellStyle name="Normal 8 2 2 2 3 2 2 2" xfId="3973"/>
    <cellStyle name="Normal 8 2 2 2 3 2 2 2 2" xfId="7833"/>
    <cellStyle name="Normal 8 2 2 2 3 2 2 3" xfId="7834"/>
    <cellStyle name="Normal 8 2 2 2 3 2 2 3 2" xfId="13785"/>
    <cellStyle name="Normal 8 2 2 2 3 2 2 4" xfId="9923"/>
    <cellStyle name="Normal 8 2 2 2 3 2 2 4 2" xfId="15715"/>
    <cellStyle name="Normal 8 2 2 2 3 2 2 5" xfId="11853"/>
    <cellStyle name="Normal 8 2 2 2 3 2 3" xfId="3009"/>
    <cellStyle name="Normal 8 2 2 2 3 2 3 2" xfId="7835"/>
    <cellStyle name="Normal 8 2 2 2 3 2 4" xfId="7836"/>
    <cellStyle name="Normal 8 2 2 2 3 2 4 2" xfId="12821"/>
    <cellStyle name="Normal 8 2 2 2 3 2 5" xfId="8959"/>
    <cellStyle name="Normal 8 2 2 2 3 2 5 2" xfId="14751"/>
    <cellStyle name="Normal 8 2 2 2 3 2 6" xfId="10889"/>
    <cellStyle name="Normal 8 2 2 2 3 3" xfId="1558"/>
    <cellStyle name="Normal 8 2 2 2 3 3 2" xfId="3491"/>
    <cellStyle name="Normal 8 2 2 2 3 3 2 2" xfId="7837"/>
    <cellStyle name="Normal 8 2 2 2 3 3 3" xfId="7838"/>
    <cellStyle name="Normal 8 2 2 2 3 3 3 2" xfId="13303"/>
    <cellStyle name="Normal 8 2 2 2 3 3 4" xfId="9441"/>
    <cellStyle name="Normal 8 2 2 2 3 3 4 2" xfId="15233"/>
    <cellStyle name="Normal 8 2 2 2 3 3 5" xfId="11371"/>
    <cellStyle name="Normal 8 2 2 2 3 4" xfId="2527"/>
    <cellStyle name="Normal 8 2 2 2 3 4 2" xfId="7839"/>
    <cellStyle name="Normal 8 2 2 2 3 5" xfId="7840"/>
    <cellStyle name="Normal 8 2 2 2 3 5 2" xfId="12339"/>
    <cellStyle name="Normal 8 2 2 2 3 6" xfId="8477"/>
    <cellStyle name="Normal 8 2 2 2 3 6 2" xfId="14269"/>
    <cellStyle name="Normal 8 2 2 2 3 7" xfId="10407"/>
    <cellStyle name="Normal 8 2 2 2 4" xfId="666"/>
    <cellStyle name="Normal 8 2 2 2 4 2" xfId="1213"/>
    <cellStyle name="Normal 8 2 2 2 4 2 2" xfId="2200"/>
    <cellStyle name="Normal 8 2 2 2 4 2 2 2" xfId="4133"/>
    <cellStyle name="Normal 8 2 2 2 4 2 2 2 2" xfId="7841"/>
    <cellStyle name="Normal 8 2 2 2 4 2 2 3" xfId="7842"/>
    <cellStyle name="Normal 8 2 2 2 4 2 2 3 2" xfId="13945"/>
    <cellStyle name="Normal 8 2 2 2 4 2 2 4" xfId="10083"/>
    <cellStyle name="Normal 8 2 2 2 4 2 2 4 2" xfId="15875"/>
    <cellStyle name="Normal 8 2 2 2 4 2 2 5" xfId="12013"/>
    <cellStyle name="Normal 8 2 2 2 4 2 3" xfId="3170"/>
    <cellStyle name="Normal 8 2 2 2 4 2 3 2" xfId="7843"/>
    <cellStyle name="Normal 8 2 2 2 4 2 4" xfId="7844"/>
    <cellStyle name="Normal 8 2 2 2 4 2 4 2" xfId="12982"/>
    <cellStyle name="Normal 8 2 2 2 4 2 5" xfId="9120"/>
    <cellStyle name="Normal 8 2 2 2 4 2 5 2" xfId="14912"/>
    <cellStyle name="Normal 8 2 2 2 4 2 6" xfId="11050"/>
    <cellStyle name="Normal 8 2 2 2 4 3" xfId="1719"/>
    <cellStyle name="Normal 8 2 2 2 4 3 2" xfId="3652"/>
    <cellStyle name="Normal 8 2 2 2 4 3 2 2" xfId="7845"/>
    <cellStyle name="Normal 8 2 2 2 4 3 3" xfId="7846"/>
    <cellStyle name="Normal 8 2 2 2 4 3 3 2" xfId="13464"/>
    <cellStyle name="Normal 8 2 2 2 4 3 4" xfId="9602"/>
    <cellStyle name="Normal 8 2 2 2 4 3 4 2" xfId="15394"/>
    <cellStyle name="Normal 8 2 2 2 4 3 5" xfId="11532"/>
    <cellStyle name="Normal 8 2 2 2 4 4" xfId="2688"/>
    <cellStyle name="Normal 8 2 2 2 4 4 2" xfId="7847"/>
    <cellStyle name="Normal 8 2 2 2 4 5" xfId="7848"/>
    <cellStyle name="Normal 8 2 2 2 4 5 2" xfId="12500"/>
    <cellStyle name="Normal 8 2 2 2 4 6" xfId="8638"/>
    <cellStyle name="Normal 8 2 2 2 4 6 2" xfId="14430"/>
    <cellStyle name="Normal 8 2 2 2 4 7" xfId="10568"/>
    <cellStyle name="Normal 8 2 2 2 5" xfId="892"/>
    <cellStyle name="Normal 8 2 2 2 5 2" xfId="1880"/>
    <cellStyle name="Normal 8 2 2 2 5 2 2" xfId="3813"/>
    <cellStyle name="Normal 8 2 2 2 5 2 2 2" xfId="7849"/>
    <cellStyle name="Normal 8 2 2 2 5 2 3" xfId="7850"/>
    <cellStyle name="Normal 8 2 2 2 5 2 3 2" xfId="13625"/>
    <cellStyle name="Normal 8 2 2 2 5 2 4" xfId="9763"/>
    <cellStyle name="Normal 8 2 2 2 5 2 4 2" xfId="15555"/>
    <cellStyle name="Normal 8 2 2 2 5 2 5" xfId="11693"/>
    <cellStyle name="Normal 8 2 2 2 5 3" xfId="2849"/>
    <cellStyle name="Normal 8 2 2 2 5 3 2" xfId="7851"/>
    <cellStyle name="Normal 8 2 2 2 5 4" xfId="7852"/>
    <cellStyle name="Normal 8 2 2 2 5 4 2" xfId="12661"/>
    <cellStyle name="Normal 8 2 2 2 5 5" xfId="8799"/>
    <cellStyle name="Normal 8 2 2 2 5 5 2" xfId="14591"/>
    <cellStyle name="Normal 8 2 2 2 5 6" xfId="10729"/>
    <cellStyle name="Normal 8 2 2 2 6" xfId="1398"/>
    <cellStyle name="Normal 8 2 2 2 6 2" xfId="3331"/>
    <cellStyle name="Normal 8 2 2 2 6 2 2" xfId="7853"/>
    <cellStyle name="Normal 8 2 2 2 6 3" xfId="7854"/>
    <cellStyle name="Normal 8 2 2 2 6 3 2" xfId="13143"/>
    <cellStyle name="Normal 8 2 2 2 6 4" xfId="9281"/>
    <cellStyle name="Normal 8 2 2 2 6 4 2" xfId="15073"/>
    <cellStyle name="Normal 8 2 2 2 6 5" xfId="11211"/>
    <cellStyle name="Normal 8 2 2 2 7" xfId="2367"/>
    <cellStyle name="Normal 8 2 2 2 7 2" xfId="7855"/>
    <cellStyle name="Normal 8 2 2 2 8" xfId="7856"/>
    <cellStyle name="Normal 8 2 2 2 8 2" xfId="12179"/>
    <cellStyle name="Normal 8 2 2 2 9" xfId="8317"/>
    <cellStyle name="Normal 8 2 2 2 9 2" xfId="14109"/>
    <cellStyle name="Normal 8 2 2 3" xfId="384"/>
    <cellStyle name="Normal 8 2 2 3 2" xfId="544"/>
    <cellStyle name="Normal 8 2 2 3 2 2" xfId="1092"/>
    <cellStyle name="Normal 8 2 2 3 2 2 2" xfId="2080"/>
    <cellStyle name="Normal 8 2 2 3 2 2 2 2" xfId="4013"/>
    <cellStyle name="Normal 8 2 2 3 2 2 2 2 2" xfId="7857"/>
    <cellStyle name="Normal 8 2 2 3 2 2 2 3" xfId="7858"/>
    <cellStyle name="Normal 8 2 2 3 2 2 2 3 2" xfId="13825"/>
    <cellStyle name="Normal 8 2 2 3 2 2 2 4" xfId="9963"/>
    <cellStyle name="Normal 8 2 2 3 2 2 2 4 2" xfId="15755"/>
    <cellStyle name="Normal 8 2 2 3 2 2 2 5" xfId="11893"/>
    <cellStyle name="Normal 8 2 2 3 2 2 3" xfId="3049"/>
    <cellStyle name="Normal 8 2 2 3 2 2 3 2" xfId="7859"/>
    <cellStyle name="Normal 8 2 2 3 2 2 4" xfId="7860"/>
    <cellStyle name="Normal 8 2 2 3 2 2 4 2" xfId="12861"/>
    <cellStyle name="Normal 8 2 2 3 2 2 5" xfId="8999"/>
    <cellStyle name="Normal 8 2 2 3 2 2 5 2" xfId="14791"/>
    <cellStyle name="Normal 8 2 2 3 2 2 6" xfId="10929"/>
    <cellStyle name="Normal 8 2 2 3 2 3" xfId="1598"/>
    <cellStyle name="Normal 8 2 2 3 2 3 2" xfId="3531"/>
    <cellStyle name="Normal 8 2 2 3 2 3 2 2" xfId="7861"/>
    <cellStyle name="Normal 8 2 2 3 2 3 3" xfId="7862"/>
    <cellStyle name="Normal 8 2 2 3 2 3 3 2" xfId="13343"/>
    <cellStyle name="Normal 8 2 2 3 2 3 4" xfId="9481"/>
    <cellStyle name="Normal 8 2 2 3 2 3 4 2" xfId="15273"/>
    <cellStyle name="Normal 8 2 2 3 2 3 5" xfId="11411"/>
    <cellStyle name="Normal 8 2 2 3 2 4" xfId="2567"/>
    <cellStyle name="Normal 8 2 2 3 2 4 2" xfId="7863"/>
    <cellStyle name="Normal 8 2 2 3 2 5" xfId="7864"/>
    <cellStyle name="Normal 8 2 2 3 2 5 2" xfId="12379"/>
    <cellStyle name="Normal 8 2 2 3 2 6" xfId="8517"/>
    <cellStyle name="Normal 8 2 2 3 2 6 2" xfId="14309"/>
    <cellStyle name="Normal 8 2 2 3 2 7" xfId="10447"/>
    <cellStyle name="Normal 8 2 2 3 3" xfId="706"/>
    <cellStyle name="Normal 8 2 2 3 3 2" xfId="1253"/>
    <cellStyle name="Normal 8 2 2 3 3 2 2" xfId="2240"/>
    <cellStyle name="Normal 8 2 2 3 3 2 2 2" xfId="4173"/>
    <cellStyle name="Normal 8 2 2 3 3 2 2 2 2" xfId="7865"/>
    <cellStyle name="Normal 8 2 2 3 3 2 2 3" xfId="7866"/>
    <cellStyle name="Normal 8 2 2 3 3 2 2 3 2" xfId="13985"/>
    <cellStyle name="Normal 8 2 2 3 3 2 2 4" xfId="10123"/>
    <cellStyle name="Normal 8 2 2 3 3 2 2 4 2" xfId="15915"/>
    <cellStyle name="Normal 8 2 2 3 3 2 2 5" xfId="12053"/>
    <cellStyle name="Normal 8 2 2 3 3 2 3" xfId="3210"/>
    <cellStyle name="Normal 8 2 2 3 3 2 3 2" xfId="7867"/>
    <cellStyle name="Normal 8 2 2 3 3 2 4" xfId="7868"/>
    <cellStyle name="Normal 8 2 2 3 3 2 4 2" xfId="13022"/>
    <cellStyle name="Normal 8 2 2 3 3 2 5" xfId="9160"/>
    <cellStyle name="Normal 8 2 2 3 3 2 5 2" xfId="14952"/>
    <cellStyle name="Normal 8 2 2 3 3 2 6" xfId="11090"/>
    <cellStyle name="Normal 8 2 2 3 3 3" xfId="1759"/>
    <cellStyle name="Normal 8 2 2 3 3 3 2" xfId="3692"/>
    <cellStyle name="Normal 8 2 2 3 3 3 2 2" xfId="7869"/>
    <cellStyle name="Normal 8 2 2 3 3 3 3" xfId="7870"/>
    <cellStyle name="Normal 8 2 2 3 3 3 3 2" xfId="13504"/>
    <cellStyle name="Normal 8 2 2 3 3 3 4" xfId="9642"/>
    <cellStyle name="Normal 8 2 2 3 3 3 4 2" xfId="15434"/>
    <cellStyle name="Normal 8 2 2 3 3 3 5" xfId="11572"/>
    <cellStyle name="Normal 8 2 2 3 3 4" xfId="2728"/>
    <cellStyle name="Normal 8 2 2 3 3 4 2" xfId="7871"/>
    <cellStyle name="Normal 8 2 2 3 3 5" xfId="7872"/>
    <cellStyle name="Normal 8 2 2 3 3 5 2" xfId="12540"/>
    <cellStyle name="Normal 8 2 2 3 3 6" xfId="8678"/>
    <cellStyle name="Normal 8 2 2 3 3 6 2" xfId="14470"/>
    <cellStyle name="Normal 8 2 2 3 3 7" xfId="10608"/>
    <cellStyle name="Normal 8 2 2 3 4" xfId="932"/>
    <cellStyle name="Normal 8 2 2 3 4 2" xfId="1920"/>
    <cellStyle name="Normal 8 2 2 3 4 2 2" xfId="3853"/>
    <cellStyle name="Normal 8 2 2 3 4 2 2 2" xfId="7873"/>
    <cellStyle name="Normal 8 2 2 3 4 2 3" xfId="7874"/>
    <cellStyle name="Normal 8 2 2 3 4 2 3 2" xfId="13665"/>
    <cellStyle name="Normal 8 2 2 3 4 2 4" xfId="9803"/>
    <cellStyle name="Normal 8 2 2 3 4 2 4 2" xfId="15595"/>
    <cellStyle name="Normal 8 2 2 3 4 2 5" xfId="11733"/>
    <cellStyle name="Normal 8 2 2 3 4 3" xfId="2889"/>
    <cellStyle name="Normal 8 2 2 3 4 3 2" xfId="7875"/>
    <cellStyle name="Normal 8 2 2 3 4 4" xfId="7876"/>
    <cellStyle name="Normal 8 2 2 3 4 4 2" xfId="12701"/>
    <cellStyle name="Normal 8 2 2 3 4 5" xfId="8839"/>
    <cellStyle name="Normal 8 2 2 3 4 5 2" xfId="14631"/>
    <cellStyle name="Normal 8 2 2 3 4 6" xfId="10769"/>
    <cellStyle name="Normal 8 2 2 3 5" xfId="1438"/>
    <cellStyle name="Normal 8 2 2 3 5 2" xfId="3371"/>
    <cellStyle name="Normal 8 2 2 3 5 2 2" xfId="7877"/>
    <cellStyle name="Normal 8 2 2 3 5 3" xfId="7878"/>
    <cellStyle name="Normal 8 2 2 3 5 3 2" xfId="13183"/>
    <cellStyle name="Normal 8 2 2 3 5 4" xfId="9321"/>
    <cellStyle name="Normal 8 2 2 3 5 4 2" xfId="15113"/>
    <cellStyle name="Normal 8 2 2 3 5 5" xfId="11251"/>
    <cellStyle name="Normal 8 2 2 3 6" xfId="2407"/>
    <cellStyle name="Normal 8 2 2 3 6 2" xfId="7879"/>
    <cellStyle name="Normal 8 2 2 3 7" xfId="7880"/>
    <cellStyle name="Normal 8 2 2 3 7 2" xfId="12219"/>
    <cellStyle name="Normal 8 2 2 3 8" xfId="8357"/>
    <cellStyle name="Normal 8 2 2 3 8 2" xfId="14149"/>
    <cellStyle name="Normal 8 2 2 3 9" xfId="10287"/>
    <cellStyle name="Normal 8 2 2 4" xfId="464"/>
    <cellStyle name="Normal 8 2 2 4 2" xfId="1012"/>
    <cellStyle name="Normal 8 2 2 4 2 2" xfId="2000"/>
    <cellStyle name="Normal 8 2 2 4 2 2 2" xfId="3933"/>
    <cellStyle name="Normal 8 2 2 4 2 2 2 2" xfId="7881"/>
    <cellStyle name="Normal 8 2 2 4 2 2 3" xfId="7882"/>
    <cellStyle name="Normal 8 2 2 4 2 2 3 2" xfId="13745"/>
    <cellStyle name="Normal 8 2 2 4 2 2 4" xfId="9883"/>
    <cellStyle name="Normal 8 2 2 4 2 2 4 2" xfId="15675"/>
    <cellStyle name="Normal 8 2 2 4 2 2 5" xfId="11813"/>
    <cellStyle name="Normal 8 2 2 4 2 3" xfId="2969"/>
    <cellStyle name="Normal 8 2 2 4 2 3 2" xfId="7883"/>
    <cellStyle name="Normal 8 2 2 4 2 4" xfId="7884"/>
    <cellStyle name="Normal 8 2 2 4 2 4 2" xfId="12781"/>
    <cellStyle name="Normal 8 2 2 4 2 5" xfId="8919"/>
    <cellStyle name="Normal 8 2 2 4 2 5 2" xfId="14711"/>
    <cellStyle name="Normal 8 2 2 4 2 6" xfId="10849"/>
    <cellStyle name="Normal 8 2 2 4 3" xfId="1518"/>
    <cellStyle name="Normal 8 2 2 4 3 2" xfId="3451"/>
    <cellStyle name="Normal 8 2 2 4 3 2 2" xfId="7885"/>
    <cellStyle name="Normal 8 2 2 4 3 3" xfId="7886"/>
    <cellStyle name="Normal 8 2 2 4 3 3 2" xfId="13263"/>
    <cellStyle name="Normal 8 2 2 4 3 4" xfId="9401"/>
    <cellStyle name="Normal 8 2 2 4 3 4 2" xfId="15193"/>
    <cellStyle name="Normal 8 2 2 4 3 5" xfId="11331"/>
    <cellStyle name="Normal 8 2 2 4 4" xfId="2487"/>
    <cellStyle name="Normal 8 2 2 4 4 2" xfId="7887"/>
    <cellStyle name="Normal 8 2 2 4 5" xfId="7888"/>
    <cellStyle name="Normal 8 2 2 4 5 2" xfId="12299"/>
    <cellStyle name="Normal 8 2 2 4 6" xfId="8437"/>
    <cellStyle name="Normal 8 2 2 4 6 2" xfId="14229"/>
    <cellStyle name="Normal 8 2 2 4 7" xfId="10367"/>
    <cellStyle name="Normal 8 2 2 5" xfId="626"/>
    <cellStyle name="Normal 8 2 2 5 2" xfId="1173"/>
    <cellStyle name="Normal 8 2 2 5 2 2" xfId="2160"/>
    <cellStyle name="Normal 8 2 2 5 2 2 2" xfId="4093"/>
    <cellStyle name="Normal 8 2 2 5 2 2 2 2" xfId="7889"/>
    <cellStyle name="Normal 8 2 2 5 2 2 3" xfId="7890"/>
    <cellStyle name="Normal 8 2 2 5 2 2 3 2" xfId="13905"/>
    <cellStyle name="Normal 8 2 2 5 2 2 4" xfId="10043"/>
    <cellStyle name="Normal 8 2 2 5 2 2 4 2" xfId="15835"/>
    <cellStyle name="Normal 8 2 2 5 2 2 5" xfId="11973"/>
    <cellStyle name="Normal 8 2 2 5 2 3" xfId="3130"/>
    <cellStyle name="Normal 8 2 2 5 2 3 2" xfId="7891"/>
    <cellStyle name="Normal 8 2 2 5 2 4" xfId="7892"/>
    <cellStyle name="Normal 8 2 2 5 2 4 2" xfId="12942"/>
    <cellStyle name="Normal 8 2 2 5 2 5" xfId="9080"/>
    <cellStyle name="Normal 8 2 2 5 2 5 2" xfId="14872"/>
    <cellStyle name="Normal 8 2 2 5 2 6" xfId="11010"/>
    <cellStyle name="Normal 8 2 2 5 3" xfId="1679"/>
    <cellStyle name="Normal 8 2 2 5 3 2" xfId="3612"/>
    <cellStyle name="Normal 8 2 2 5 3 2 2" xfId="7893"/>
    <cellStyle name="Normal 8 2 2 5 3 3" xfId="7894"/>
    <cellStyle name="Normal 8 2 2 5 3 3 2" xfId="13424"/>
    <cellStyle name="Normal 8 2 2 5 3 4" xfId="9562"/>
    <cellStyle name="Normal 8 2 2 5 3 4 2" xfId="15354"/>
    <cellStyle name="Normal 8 2 2 5 3 5" xfId="11492"/>
    <cellStyle name="Normal 8 2 2 5 4" xfId="2648"/>
    <cellStyle name="Normal 8 2 2 5 4 2" xfId="7895"/>
    <cellStyle name="Normal 8 2 2 5 5" xfId="7896"/>
    <cellStyle name="Normal 8 2 2 5 5 2" xfId="12460"/>
    <cellStyle name="Normal 8 2 2 5 6" xfId="8598"/>
    <cellStyle name="Normal 8 2 2 5 6 2" xfId="14390"/>
    <cellStyle name="Normal 8 2 2 5 7" xfId="10528"/>
    <cellStyle name="Normal 8 2 2 6" xfId="844"/>
    <cellStyle name="Normal 8 2 2 6 2" xfId="1840"/>
    <cellStyle name="Normal 8 2 2 6 2 2" xfId="3773"/>
    <cellStyle name="Normal 8 2 2 6 2 2 2" xfId="7897"/>
    <cellStyle name="Normal 8 2 2 6 2 3" xfId="7898"/>
    <cellStyle name="Normal 8 2 2 6 2 3 2" xfId="13585"/>
    <cellStyle name="Normal 8 2 2 6 2 4" xfId="9723"/>
    <cellStyle name="Normal 8 2 2 6 2 4 2" xfId="15515"/>
    <cellStyle name="Normal 8 2 2 6 2 5" xfId="11653"/>
    <cellStyle name="Normal 8 2 2 6 3" xfId="2809"/>
    <cellStyle name="Normal 8 2 2 6 3 2" xfId="7899"/>
    <cellStyle name="Normal 8 2 2 6 4" xfId="7900"/>
    <cellStyle name="Normal 8 2 2 6 4 2" xfId="12621"/>
    <cellStyle name="Normal 8 2 2 6 5" xfId="8759"/>
    <cellStyle name="Normal 8 2 2 6 5 2" xfId="14551"/>
    <cellStyle name="Normal 8 2 2 6 6" xfId="10689"/>
    <cellStyle name="Normal 8 2 2 7" xfId="1358"/>
    <cellStyle name="Normal 8 2 2 7 2" xfId="3291"/>
    <cellStyle name="Normal 8 2 2 7 2 2" xfId="7901"/>
    <cellStyle name="Normal 8 2 2 7 3" xfId="7902"/>
    <cellStyle name="Normal 8 2 2 7 3 2" xfId="13103"/>
    <cellStyle name="Normal 8 2 2 7 4" xfId="9241"/>
    <cellStyle name="Normal 8 2 2 7 4 2" xfId="15033"/>
    <cellStyle name="Normal 8 2 2 7 5" xfId="11171"/>
    <cellStyle name="Normal 8 2 2 8" xfId="2327"/>
    <cellStyle name="Normal 8 2 2 8 2" xfId="7903"/>
    <cellStyle name="Normal 8 2 2 9" xfId="7904"/>
    <cellStyle name="Normal 8 2 2 9 2" xfId="12139"/>
    <cellStyle name="Normal 8 2 3" xfId="324"/>
    <cellStyle name="Normal 8 2 3 10" xfId="10227"/>
    <cellStyle name="Normal 8 2 3 2" xfId="404"/>
    <cellStyle name="Normal 8 2 3 2 2" xfId="564"/>
    <cellStyle name="Normal 8 2 3 2 2 2" xfId="1112"/>
    <cellStyle name="Normal 8 2 3 2 2 2 2" xfId="2100"/>
    <cellStyle name="Normal 8 2 3 2 2 2 2 2" xfId="4033"/>
    <cellStyle name="Normal 8 2 3 2 2 2 2 2 2" xfId="7905"/>
    <cellStyle name="Normal 8 2 3 2 2 2 2 3" xfId="7906"/>
    <cellStyle name="Normal 8 2 3 2 2 2 2 3 2" xfId="13845"/>
    <cellStyle name="Normal 8 2 3 2 2 2 2 4" xfId="9983"/>
    <cellStyle name="Normal 8 2 3 2 2 2 2 4 2" xfId="15775"/>
    <cellStyle name="Normal 8 2 3 2 2 2 2 5" xfId="11913"/>
    <cellStyle name="Normal 8 2 3 2 2 2 3" xfId="3069"/>
    <cellStyle name="Normal 8 2 3 2 2 2 3 2" xfId="7907"/>
    <cellStyle name="Normal 8 2 3 2 2 2 4" xfId="7908"/>
    <cellStyle name="Normal 8 2 3 2 2 2 4 2" xfId="12881"/>
    <cellStyle name="Normal 8 2 3 2 2 2 5" xfId="9019"/>
    <cellStyle name="Normal 8 2 3 2 2 2 5 2" xfId="14811"/>
    <cellStyle name="Normal 8 2 3 2 2 2 6" xfId="10949"/>
    <cellStyle name="Normal 8 2 3 2 2 3" xfId="1618"/>
    <cellStyle name="Normal 8 2 3 2 2 3 2" xfId="3551"/>
    <cellStyle name="Normal 8 2 3 2 2 3 2 2" xfId="7909"/>
    <cellStyle name="Normal 8 2 3 2 2 3 3" xfId="7910"/>
    <cellStyle name="Normal 8 2 3 2 2 3 3 2" xfId="13363"/>
    <cellStyle name="Normal 8 2 3 2 2 3 4" xfId="9501"/>
    <cellStyle name="Normal 8 2 3 2 2 3 4 2" xfId="15293"/>
    <cellStyle name="Normal 8 2 3 2 2 3 5" xfId="11431"/>
    <cellStyle name="Normal 8 2 3 2 2 4" xfId="2587"/>
    <cellStyle name="Normal 8 2 3 2 2 4 2" xfId="7911"/>
    <cellStyle name="Normal 8 2 3 2 2 5" xfId="7912"/>
    <cellStyle name="Normal 8 2 3 2 2 5 2" xfId="12399"/>
    <cellStyle name="Normal 8 2 3 2 2 6" xfId="8537"/>
    <cellStyle name="Normal 8 2 3 2 2 6 2" xfId="14329"/>
    <cellStyle name="Normal 8 2 3 2 2 7" xfId="10467"/>
    <cellStyle name="Normal 8 2 3 2 3" xfId="726"/>
    <cellStyle name="Normal 8 2 3 2 3 2" xfId="1273"/>
    <cellStyle name="Normal 8 2 3 2 3 2 2" xfId="2260"/>
    <cellStyle name="Normal 8 2 3 2 3 2 2 2" xfId="4193"/>
    <cellStyle name="Normal 8 2 3 2 3 2 2 2 2" xfId="7913"/>
    <cellStyle name="Normal 8 2 3 2 3 2 2 3" xfId="7914"/>
    <cellStyle name="Normal 8 2 3 2 3 2 2 3 2" xfId="14005"/>
    <cellStyle name="Normal 8 2 3 2 3 2 2 4" xfId="10143"/>
    <cellStyle name="Normal 8 2 3 2 3 2 2 4 2" xfId="15935"/>
    <cellStyle name="Normal 8 2 3 2 3 2 2 5" xfId="12073"/>
    <cellStyle name="Normal 8 2 3 2 3 2 3" xfId="3230"/>
    <cellStyle name="Normal 8 2 3 2 3 2 3 2" xfId="7915"/>
    <cellStyle name="Normal 8 2 3 2 3 2 4" xfId="7916"/>
    <cellStyle name="Normal 8 2 3 2 3 2 4 2" xfId="13042"/>
    <cellStyle name="Normal 8 2 3 2 3 2 5" xfId="9180"/>
    <cellStyle name="Normal 8 2 3 2 3 2 5 2" xfId="14972"/>
    <cellStyle name="Normal 8 2 3 2 3 2 6" xfId="11110"/>
    <cellStyle name="Normal 8 2 3 2 3 3" xfId="1779"/>
    <cellStyle name="Normal 8 2 3 2 3 3 2" xfId="3712"/>
    <cellStyle name="Normal 8 2 3 2 3 3 2 2" xfId="7917"/>
    <cellStyle name="Normal 8 2 3 2 3 3 3" xfId="7918"/>
    <cellStyle name="Normal 8 2 3 2 3 3 3 2" xfId="13524"/>
    <cellStyle name="Normal 8 2 3 2 3 3 4" xfId="9662"/>
    <cellStyle name="Normal 8 2 3 2 3 3 4 2" xfId="15454"/>
    <cellStyle name="Normal 8 2 3 2 3 3 5" xfId="11592"/>
    <cellStyle name="Normal 8 2 3 2 3 4" xfId="2748"/>
    <cellStyle name="Normal 8 2 3 2 3 4 2" xfId="7919"/>
    <cellStyle name="Normal 8 2 3 2 3 5" xfId="7920"/>
    <cellStyle name="Normal 8 2 3 2 3 5 2" xfId="12560"/>
    <cellStyle name="Normal 8 2 3 2 3 6" xfId="8698"/>
    <cellStyle name="Normal 8 2 3 2 3 6 2" xfId="14490"/>
    <cellStyle name="Normal 8 2 3 2 3 7" xfId="10628"/>
    <cellStyle name="Normal 8 2 3 2 4" xfId="952"/>
    <cellStyle name="Normal 8 2 3 2 4 2" xfId="1940"/>
    <cellStyle name="Normal 8 2 3 2 4 2 2" xfId="3873"/>
    <cellStyle name="Normal 8 2 3 2 4 2 2 2" xfId="7921"/>
    <cellStyle name="Normal 8 2 3 2 4 2 3" xfId="7922"/>
    <cellStyle name="Normal 8 2 3 2 4 2 3 2" xfId="13685"/>
    <cellStyle name="Normal 8 2 3 2 4 2 4" xfId="9823"/>
    <cellStyle name="Normal 8 2 3 2 4 2 4 2" xfId="15615"/>
    <cellStyle name="Normal 8 2 3 2 4 2 5" xfId="11753"/>
    <cellStyle name="Normal 8 2 3 2 4 3" xfId="2909"/>
    <cellStyle name="Normal 8 2 3 2 4 3 2" xfId="7923"/>
    <cellStyle name="Normal 8 2 3 2 4 4" xfId="7924"/>
    <cellStyle name="Normal 8 2 3 2 4 4 2" xfId="12721"/>
    <cellStyle name="Normal 8 2 3 2 4 5" xfId="8859"/>
    <cellStyle name="Normal 8 2 3 2 4 5 2" xfId="14651"/>
    <cellStyle name="Normal 8 2 3 2 4 6" xfId="10789"/>
    <cellStyle name="Normal 8 2 3 2 5" xfId="1458"/>
    <cellStyle name="Normal 8 2 3 2 5 2" xfId="3391"/>
    <cellStyle name="Normal 8 2 3 2 5 2 2" xfId="7925"/>
    <cellStyle name="Normal 8 2 3 2 5 3" xfId="7926"/>
    <cellStyle name="Normal 8 2 3 2 5 3 2" xfId="13203"/>
    <cellStyle name="Normal 8 2 3 2 5 4" xfId="9341"/>
    <cellStyle name="Normal 8 2 3 2 5 4 2" xfId="15133"/>
    <cellStyle name="Normal 8 2 3 2 5 5" xfId="11271"/>
    <cellStyle name="Normal 8 2 3 2 6" xfId="2427"/>
    <cellStyle name="Normal 8 2 3 2 6 2" xfId="7927"/>
    <cellStyle name="Normal 8 2 3 2 7" xfId="7928"/>
    <cellStyle name="Normal 8 2 3 2 7 2" xfId="12239"/>
    <cellStyle name="Normal 8 2 3 2 8" xfId="8377"/>
    <cellStyle name="Normal 8 2 3 2 8 2" xfId="14169"/>
    <cellStyle name="Normal 8 2 3 2 9" xfId="10307"/>
    <cellStyle name="Normal 8 2 3 3" xfId="484"/>
    <cellStyle name="Normal 8 2 3 3 2" xfId="1032"/>
    <cellStyle name="Normal 8 2 3 3 2 2" xfId="2020"/>
    <cellStyle name="Normal 8 2 3 3 2 2 2" xfId="3953"/>
    <cellStyle name="Normal 8 2 3 3 2 2 2 2" xfId="7929"/>
    <cellStyle name="Normal 8 2 3 3 2 2 3" xfId="7930"/>
    <cellStyle name="Normal 8 2 3 3 2 2 3 2" xfId="13765"/>
    <cellStyle name="Normal 8 2 3 3 2 2 4" xfId="9903"/>
    <cellStyle name="Normal 8 2 3 3 2 2 4 2" xfId="15695"/>
    <cellStyle name="Normal 8 2 3 3 2 2 5" xfId="11833"/>
    <cellStyle name="Normal 8 2 3 3 2 3" xfId="2989"/>
    <cellStyle name="Normal 8 2 3 3 2 3 2" xfId="7931"/>
    <cellStyle name="Normal 8 2 3 3 2 4" xfId="7932"/>
    <cellStyle name="Normal 8 2 3 3 2 4 2" xfId="12801"/>
    <cellStyle name="Normal 8 2 3 3 2 5" xfId="8939"/>
    <cellStyle name="Normal 8 2 3 3 2 5 2" xfId="14731"/>
    <cellStyle name="Normal 8 2 3 3 2 6" xfId="10869"/>
    <cellStyle name="Normal 8 2 3 3 3" xfId="1538"/>
    <cellStyle name="Normal 8 2 3 3 3 2" xfId="3471"/>
    <cellStyle name="Normal 8 2 3 3 3 2 2" xfId="7933"/>
    <cellStyle name="Normal 8 2 3 3 3 3" xfId="7934"/>
    <cellStyle name="Normal 8 2 3 3 3 3 2" xfId="13283"/>
    <cellStyle name="Normal 8 2 3 3 3 4" xfId="9421"/>
    <cellStyle name="Normal 8 2 3 3 3 4 2" xfId="15213"/>
    <cellStyle name="Normal 8 2 3 3 3 5" xfId="11351"/>
    <cellStyle name="Normal 8 2 3 3 4" xfId="2507"/>
    <cellStyle name="Normal 8 2 3 3 4 2" xfId="7935"/>
    <cellStyle name="Normal 8 2 3 3 5" xfId="7936"/>
    <cellStyle name="Normal 8 2 3 3 5 2" xfId="12319"/>
    <cellStyle name="Normal 8 2 3 3 6" xfId="8457"/>
    <cellStyle name="Normal 8 2 3 3 6 2" xfId="14249"/>
    <cellStyle name="Normal 8 2 3 3 7" xfId="10387"/>
    <cellStyle name="Normal 8 2 3 4" xfId="646"/>
    <cellStyle name="Normal 8 2 3 4 2" xfId="1193"/>
    <cellStyle name="Normal 8 2 3 4 2 2" xfId="2180"/>
    <cellStyle name="Normal 8 2 3 4 2 2 2" xfId="4113"/>
    <cellStyle name="Normal 8 2 3 4 2 2 2 2" xfId="7937"/>
    <cellStyle name="Normal 8 2 3 4 2 2 3" xfId="7938"/>
    <cellStyle name="Normal 8 2 3 4 2 2 3 2" xfId="13925"/>
    <cellStyle name="Normal 8 2 3 4 2 2 4" xfId="10063"/>
    <cellStyle name="Normal 8 2 3 4 2 2 4 2" xfId="15855"/>
    <cellStyle name="Normal 8 2 3 4 2 2 5" xfId="11993"/>
    <cellStyle name="Normal 8 2 3 4 2 3" xfId="3150"/>
    <cellStyle name="Normal 8 2 3 4 2 3 2" xfId="7939"/>
    <cellStyle name="Normal 8 2 3 4 2 4" xfId="7940"/>
    <cellStyle name="Normal 8 2 3 4 2 4 2" xfId="12962"/>
    <cellStyle name="Normal 8 2 3 4 2 5" xfId="9100"/>
    <cellStyle name="Normal 8 2 3 4 2 5 2" xfId="14892"/>
    <cellStyle name="Normal 8 2 3 4 2 6" xfId="11030"/>
    <cellStyle name="Normal 8 2 3 4 3" xfId="1699"/>
    <cellStyle name="Normal 8 2 3 4 3 2" xfId="3632"/>
    <cellStyle name="Normal 8 2 3 4 3 2 2" xfId="7941"/>
    <cellStyle name="Normal 8 2 3 4 3 3" xfId="7942"/>
    <cellStyle name="Normal 8 2 3 4 3 3 2" xfId="13444"/>
    <cellStyle name="Normal 8 2 3 4 3 4" xfId="9582"/>
    <cellStyle name="Normal 8 2 3 4 3 4 2" xfId="15374"/>
    <cellStyle name="Normal 8 2 3 4 3 5" xfId="11512"/>
    <cellStyle name="Normal 8 2 3 4 4" xfId="2668"/>
    <cellStyle name="Normal 8 2 3 4 4 2" xfId="7943"/>
    <cellStyle name="Normal 8 2 3 4 5" xfId="7944"/>
    <cellStyle name="Normal 8 2 3 4 5 2" xfId="12480"/>
    <cellStyle name="Normal 8 2 3 4 6" xfId="8618"/>
    <cellStyle name="Normal 8 2 3 4 6 2" xfId="14410"/>
    <cellStyle name="Normal 8 2 3 4 7" xfId="10548"/>
    <cellStyle name="Normal 8 2 3 5" xfId="872"/>
    <cellStyle name="Normal 8 2 3 5 2" xfId="1860"/>
    <cellStyle name="Normal 8 2 3 5 2 2" xfId="3793"/>
    <cellStyle name="Normal 8 2 3 5 2 2 2" xfId="7945"/>
    <cellStyle name="Normal 8 2 3 5 2 3" xfId="7946"/>
    <cellStyle name="Normal 8 2 3 5 2 3 2" xfId="13605"/>
    <cellStyle name="Normal 8 2 3 5 2 4" xfId="9743"/>
    <cellStyle name="Normal 8 2 3 5 2 4 2" xfId="15535"/>
    <cellStyle name="Normal 8 2 3 5 2 5" xfId="11673"/>
    <cellStyle name="Normal 8 2 3 5 3" xfId="2829"/>
    <cellStyle name="Normal 8 2 3 5 3 2" xfId="7947"/>
    <cellStyle name="Normal 8 2 3 5 4" xfId="7948"/>
    <cellStyle name="Normal 8 2 3 5 4 2" xfId="12641"/>
    <cellStyle name="Normal 8 2 3 5 5" xfId="8779"/>
    <cellStyle name="Normal 8 2 3 5 5 2" xfId="14571"/>
    <cellStyle name="Normal 8 2 3 5 6" xfId="10709"/>
    <cellStyle name="Normal 8 2 3 6" xfId="1378"/>
    <cellStyle name="Normal 8 2 3 6 2" xfId="3311"/>
    <cellStyle name="Normal 8 2 3 6 2 2" xfId="7949"/>
    <cellStyle name="Normal 8 2 3 6 3" xfId="7950"/>
    <cellStyle name="Normal 8 2 3 6 3 2" xfId="13123"/>
    <cellStyle name="Normal 8 2 3 6 4" xfId="9261"/>
    <cellStyle name="Normal 8 2 3 6 4 2" xfId="15053"/>
    <cellStyle name="Normal 8 2 3 6 5" xfId="11191"/>
    <cellStyle name="Normal 8 2 3 7" xfId="2347"/>
    <cellStyle name="Normal 8 2 3 7 2" xfId="7951"/>
    <cellStyle name="Normal 8 2 3 8" xfId="7952"/>
    <cellStyle name="Normal 8 2 3 8 2" xfId="12159"/>
    <cellStyle name="Normal 8 2 3 9" xfId="8297"/>
    <cellStyle name="Normal 8 2 3 9 2" xfId="14089"/>
    <cellStyle name="Normal 8 2 4" xfId="364"/>
    <cellStyle name="Normal 8 2 4 2" xfId="524"/>
    <cellStyle name="Normal 8 2 4 2 2" xfId="1072"/>
    <cellStyle name="Normal 8 2 4 2 2 2" xfId="2060"/>
    <cellStyle name="Normal 8 2 4 2 2 2 2" xfId="3993"/>
    <cellStyle name="Normal 8 2 4 2 2 2 2 2" xfId="7953"/>
    <cellStyle name="Normal 8 2 4 2 2 2 3" xfId="7954"/>
    <cellStyle name="Normal 8 2 4 2 2 2 3 2" xfId="13805"/>
    <cellStyle name="Normal 8 2 4 2 2 2 4" xfId="9943"/>
    <cellStyle name="Normal 8 2 4 2 2 2 4 2" xfId="15735"/>
    <cellStyle name="Normal 8 2 4 2 2 2 5" xfId="11873"/>
    <cellStyle name="Normal 8 2 4 2 2 3" xfId="3029"/>
    <cellStyle name="Normal 8 2 4 2 2 3 2" xfId="7955"/>
    <cellStyle name="Normal 8 2 4 2 2 4" xfId="7956"/>
    <cellStyle name="Normal 8 2 4 2 2 4 2" xfId="12841"/>
    <cellStyle name="Normal 8 2 4 2 2 5" xfId="8979"/>
    <cellStyle name="Normal 8 2 4 2 2 5 2" xfId="14771"/>
    <cellStyle name="Normal 8 2 4 2 2 6" xfId="10909"/>
    <cellStyle name="Normal 8 2 4 2 3" xfId="1578"/>
    <cellStyle name="Normal 8 2 4 2 3 2" xfId="3511"/>
    <cellStyle name="Normal 8 2 4 2 3 2 2" xfId="7957"/>
    <cellStyle name="Normal 8 2 4 2 3 3" xfId="7958"/>
    <cellStyle name="Normal 8 2 4 2 3 3 2" xfId="13323"/>
    <cellStyle name="Normal 8 2 4 2 3 4" xfId="9461"/>
    <cellStyle name="Normal 8 2 4 2 3 4 2" xfId="15253"/>
    <cellStyle name="Normal 8 2 4 2 3 5" xfId="11391"/>
    <cellStyle name="Normal 8 2 4 2 4" xfId="2547"/>
    <cellStyle name="Normal 8 2 4 2 4 2" xfId="7959"/>
    <cellStyle name="Normal 8 2 4 2 5" xfId="7960"/>
    <cellStyle name="Normal 8 2 4 2 5 2" xfId="12359"/>
    <cellStyle name="Normal 8 2 4 2 6" xfId="8497"/>
    <cellStyle name="Normal 8 2 4 2 6 2" xfId="14289"/>
    <cellStyle name="Normal 8 2 4 2 7" xfId="10427"/>
    <cellStyle name="Normal 8 2 4 3" xfId="686"/>
    <cellStyle name="Normal 8 2 4 3 2" xfId="1233"/>
    <cellStyle name="Normal 8 2 4 3 2 2" xfId="2220"/>
    <cellStyle name="Normal 8 2 4 3 2 2 2" xfId="4153"/>
    <cellStyle name="Normal 8 2 4 3 2 2 2 2" xfId="7961"/>
    <cellStyle name="Normal 8 2 4 3 2 2 3" xfId="7962"/>
    <cellStyle name="Normal 8 2 4 3 2 2 3 2" xfId="13965"/>
    <cellStyle name="Normal 8 2 4 3 2 2 4" xfId="10103"/>
    <cellStyle name="Normal 8 2 4 3 2 2 4 2" xfId="15895"/>
    <cellStyle name="Normal 8 2 4 3 2 2 5" xfId="12033"/>
    <cellStyle name="Normal 8 2 4 3 2 3" xfId="3190"/>
    <cellStyle name="Normal 8 2 4 3 2 3 2" xfId="7963"/>
    <cellStyle name="Normal 8 2 4 3 2 4" xfId="7964"/>
    <cellStyle name="Normal 8 2 4 3 2 4 2" xfId="13002"/>
    <cellStyle name="Normal 8 2 4 3 2 5" xfId="9140"/>
    <cellStyle name="Normal 8 2 4 3 2 5 2" xfId="14932"/>
    <cellStyle name="Normal 8 2 4 3 2 6" xfId="11070"/>
    <cellStyle name="Normal 8 2 4 3 3" xfId="1739"/>
    <cellStyle name="Normal 8 2 4 3 3 2" xfId="3672"/>
    <cellStyle name="Normal 8 2 4 3 3 2 2" xfId="7965"/>
    <cellStyle name="Normal 8 2 4 3 3 3" xfId="7966"/>
    <cellStyle name="Normal 8 2 4 3 3 3 2" xfId="13484"/>
    <cellStyle name="Normal 8 2 4 3 3 4" xfId="9622"/>
    <cellStyle name="Normal 8 2 4 3 3 4 2" xfId="15414"/>
    <cellStyle name="Normal 8 2 4 3 3 5" xfId="11552"/>
    <cellStyle name="Normal 8 2 4 3 4" xfId="2708"/>
    <cellStyle name="Normal 8 2 4 3 4 2" xfId="7967"/>
    <cellStyle name="Normal 8 2 4 3 5" xfId="7968"/>
    <cellStyle name="Normal 8 2 4 3 5 2" xfId="12520"/>
    <cellStyle name="Normal 8 2 4 3 6" xfId="8658"/>
    <cellStyle name="Normal 8 2 4 3 6 2" xfId="14450"/>
    <cellStyle name="Normal 8 2 4 3 7" xfId="10588"/>
    <cellStyle name="Normal 8 2 4 4" xfId="912"/>
    <cellStyle name="Normal 8 2 4 4 2" xfId="1900"/>
    <cellStyle name="Normal 8 2 4 4 2 2" xfId="3833"/>
    <cellStyle name="Normal 8 2 4 4 2 2 2" xfId="7969"/>
    <cellStyle name="Normal 8 2 4 4 2 3" xfId="7970"/>
    <cellStyle name="Normal 8 2 4 4 2 3 2" xfId="13645"/>
    <cellStyle name="Normal 8 2 4 4 2 4" xfId="9783"/>
    <cellStyle name="Normal 8 2 4 4 2 4 2" xfId="15575"/>
    <cellStyle name="Normal 8 2 4 4 2 5" xfId="11713"/>
    <cellStyle name="Normal 8 2 4 4 3" xfId="2869"/>
    <cellStyle name="Normal 8 2 4 4 3 2" xfId="7971"/>
    <cellStyle name="Normal 8 2 4 4 4" xfId="7972"/>
    <cellStyle name="Normal 8 2 4 4 4 2" xfId="12681"/>
    <cellStyle name="Normal 8 2 4 4 5" xfId="8819"/>
    <cellStyle name="Normal 8 2 4 4 5 2" xfId="14611"/>
    <cellStyle name="Normal 8 2 4 4 6" xfId="10749"/>
    <cellStyle name="Normal 8 2 4 5" xfId="1418"/>
    <cellStyle name="Normal 8 2 4 5 2" xfId="3351"/>
    <cellStyle name="Normal 8 2 4 5 2 2" xfId="7973"/>
    <cellStyle name="Normal 8 2 4 5 3" xfId="7974"/>
    <cellStyle name="Normal 8 2 4 5 3 2" xfId="13163"/>
    <cellStyle name="Normal 8 2 4 5 4" xfId="9301"/>
    <cellStyle name="Normal 8 2 4 5 4 2" xfId="15093"/>
    <cellStyle name="Normal 8 2 4 5 5" xfId="11231"/>
    <cellStyle name="Normal 8 2 4 6" xfId="2387"/>
    <cellStyle name="Normal 8 2 4 6 2" xfId="7975"/>
    <cellStyle name="Normal 8 2 4 7" xfId="7976"/>
    <cellStyle name="Normal 8 2 4 7 2" xfId="12199"/>
    <cellStyle name="Normal 8 2 4 8" xfId="8337"/>
    <cellStyle name="Normal 8 2 4 8 2" xfId="14129"/>
    <cellStyle name="Normal 8 2 4 9" xfId="10267"/>
    <cellStyle name="Normal 8 2 5" xfId="444"/>
    <cellStyle name="Normal 8 2 5 2" xfId="992"/>
    <cellStyle name="Normal 8 2 5 2 2" xfId="1980"/>
    <cellStyle name="Normal 8 2 5 2 2 2" xfId="3913"/>
    <cellStyle name="Normal 8 2 5 2 2 2 2" xfId="7977"/>
    <cellStyle name="Normal 8 2 5 2 2 3" xfId="7978"/>
    <cellStyle name="Normal 8 2 5 2 2 3 2" xfId="13725"/>
    <cellStyle name="Normal 8 2 5 2 2 4" xfId="9863"/>
    <cellStyle name="Normal 8 2 5 2 2 4 2" xfId="15655"/>
    <cellStyle name="Normal 8 2 5 2 2 5" xfId="11793"/>
    <cellStyle name="Normal 8 2 5 2 3" xfId="2949"/>
    <cellStyle name="Normal 8 2 5 2 3 2" xfId="7979"/>
    <cellStyle name="Normal 8 2 5 2 4" xfId="7980"/>
    <cellStyle name="Normal 8 2 5 2 4 2" xfId="12761"/>
    <cellStyle name="Normal 8 2 5 2 5" xfId="8899"/>
    <cellStyle name="Normal 8 2 5 2 5 2" xfId="14691"/>
    <cellStyle name="Normal 8 2 5 2 6" xfId="10829"/>
    <cellStyle name="Normal 8 2 5 3" xfId="1498"/>
    <cellStyle name="Normal 8 2 5 3 2" xfId="3431"/>
    <cellStyle name="Normal 8 2 5 3 2 2" xfId="7981"/>
    <cellStyle name="Normal 8 2 5 3 3" xfId="7982"/>
    <cellStyle name="Normal 8 2 5 3 3 2" xfId="13243"/>
    <cellStyle name="Normal 8 2 5 3 4" xfId="9381"/>
    <cellStyle name="Normal 8 2 5 3 4 2" xfId="15173"/>
    <cellStyle name="Normal 8 2 5 3 5" xfId="11311"/>
    <cellStyle name="Normal 8 2 5 4" xfId="2467"/>
    <cellStyle name="Normal 8 2 5 4 2" xfId="7983"/>
    <cellStyle name="Normal 8 2 5 5" xfId="7984"/>
    <cellStyle name="Normal 8 2 5 5 2" xfId="12279"/>
    <cellStyle name="Normal 8 2 5 6" xfId="8417"/>
    <cellStyle name="Normal 8 2 5 6 2" xfId="14209"/>
    <cellStyle name="Normal 8 2 5 7" xfId="10347"/>
    <cellStyle name="Normal 8 2 6" xfId="606"/>
    <cellStyle name="Normal 8 2 6 2" xfId="1153"/>
    <cellStyle name="Normal 8 2 6 2 2" xfId="2140"/>
    <cellStyle name="Normal 8 2 6 2 2 2" xfId="4073"/>
    <cellStyle name="Normal 8 2 6 2 2 2 2" xfId="7985"/>
    <cellStyle name="Normal 8 2 6 2 2 3" xfId="7986"/>
    <cellStyle name="Normal 8 2 6 2 2 3 2" xfId="13885"/>
    <cellStyle name="Normal 8 2 6 2 2 4" xfId="10023"/>
    <cellStyle name="Normal 8 2 6 2 2 4 2" xfId="15815"/>
    <cellStyle name="Normal 8 2 6 2 2 5" xfId="11953"/>
    <cellStyle name="Normal 8 2 6 2 3" xfId="3110"/>
    <cellStyle name="Normal 8 2 6 2 3 2" xfId="7987"/>
    <cellStyle name="Normal 8 2 6 2 4" xfId="7988"/>
    <cellStyle name="Normal 8 2 6 2 4 2" xfId="12922"/>
    <cellStyle name="Normal 8 2 6 2 5" xfId="9060"/>
    <cellStyle name="Normal 8 2 6 2 5 2" xfId="14852"/>
    <cellStyle name="Normal 8 2 6 2 6" xfId="10990"/>
    <cellStyle name="Normal 8 2 6 3" xfId="1659"/>
    <cellStyle name="Normal 8 2 6 3 2" xfId="3592"/>
    <cellStyle name="Normal 8 2 6 3 2 2" xfId="7989"/>
    <cellStyle name="Normal 8 2 6 3 3" xfId="7990"/>
    <cellStyle name="Normal 8 2 6 3 3 2" xfId="13404"/>
    <cellStyle name="Normal 8 2 6 3 4" xfId="9542"/>
    <cellStyle name="Normal 8 2 6 3 4 2" xfId="15334"/>
    <cellStyle name="Normal 8 2 6 3 5" xfId="11472"/>
    <cellStyle name="Normal 8 2 6 4" xfId="2628"/>
    <cellStyle name="Normal 8 2 6 4 2" xfId="7991"/>
    <cellStyle name="Normal 8 2 6 5" xfId="7992"/>
    <cellStyle name="Normal 8 2 6 5 2" xfId="12440"/>
    <cellStyle name="Normal 8 2 6 6" xfId="8578"/>
    <cellStyle name="Normal 8 2 6 6 2" xfId="14370"/>
    <cellStyle name="Normal 8 2 6 7" xfId="10508"/>
    <cellStyle name="Normal 8 2 7" xfId="823"/>
    <cellStyle name="Normal 8 2 7 2" xfId="1820"/>
    <cellStyle name="Normal 8 2 7 2 2" xfId="3753"/>
    <cellStyle name="Normal 8 2 7 2 2 2" xfId="7993"/>
    <cellStyle name="Normal 8 2 7 2 3" xfId="7994"/>
    <cellStyle name="Normal 8 2 7 2 3 2" xfId="13565"/>
    <cellStyle name="Normal 8 2 7 2 4" xfId="9703"/>
    <cellStyle name="Normal 8 2 7 2 4 2" xfId="15495"/>
    <cellStyle name="Normal 8 2 7 2 5" xfId="11633"/>
    <cellStyle name="Normal 8 2 7 3" xfId="2789"/>
    <cellStyle name="Normal 8 2 7 3 2" xfId="7995"/>
    <cellStyle name="Normal 8 2 7 4" xfId="7996"/>
    <cellStyle name="Normal 8 2 7 4 2" xfId="12601"/>
    <cellStyle name="Normal 8 2 7 5" xfId="8739"/>
    <cellStyle name="Normal 8 2 7 5 2" xfId="14531"/>
    <cellStyle name="Normal 8 2 7 6" xfId="10669"/>
    <cellStyle name="Normal 8 2 8" xfId="1338"/>
    <cellStyle name="Normal 8 2 8 2" xfId="3271"/>
    <cellStyle name="Normal 8 2 8 2 2" xfId="7997"/>
    <cellStyle name="Normal 8 2 8 3" xfId="7998"/>
    <cellStyle name="Normal 8 2 8 3 2" xfId="13083"/>
    <cellStyle name="Normal 8 2 8 4" xfId="9221"/>
    <cellStyle name="Normal 8 2 8 4 2" xfId="15013"/>
    <cellStyle name="Normal 8 2 8 5" xfId="11151"/>
    <cellStyle name="Normal 8 2 9" xfId="2307"/>
    <cellStyle name="Normal 8 2 9 2" xfId="7999"/>
    <cellStyle name="Normal 8 3" xfId="249"/>
    <cellStyle name="Normal 8 3 10" xfId="8267"/>
    <cellStyle name="Normal 8 3 10 2" xfId="14059"/>
    <cellStyle name="Normal 8 3 11" xfId="10197"/>
    <cellStyle name="Normal 8 3 2" xfId="334"/>
    <cellStyle name="Normal 8 3 2 10" xfId="10237"/>
    <cellStyle name="Normal 8 3 2 2" xfId="414"/>
    <cellStyle name="Normal 8 3 2 2 2" xfId="574"/>
    <cellStyle name="Normal 8 3 2 2 2 2" xfId="1122"/>
    <cellStyle name="Normal 8 3 2 2 2 2 2" xfId="2110"/>
    <cellStyle name="Normal 8 3 2 2 2 2 2 2" xfId="4043"/>
    <cellStyle name="Normal 8 3 2 2 2 2 2 2 2" xfId="8000"/>
    <cellStyle name="Normal 8 3 2 2 2 2 2 3" xfId="8001"/>
    <cellStyle name="Normal 8 3 2 2 2 2 2 3 2" xfId="13855"/>
    <cellStyle name="Normal 8 3 2 2 2 2 2 4" xfId="9993"/>
    <cellStyle name="Normal 8 3 2 2 2 2 2 4 2" xfId="15785"/>
    <cellStyle name="Normal 8 3 2 2 2 2 2 5" xfId="11923"/>
    <cellStyle name="Normal 8 3 2 2 2 2 3" xfId="3079"/>
    <cellStyle name="Normal 8 3 2 2 2 2 3 2" xfId="8002"/>
    <cellStyle name="Normal 8 3 2 2 2 2 4" xfId="8003"/>
    <cellStyle name="Normal 8 3 2 2 2 2 4 2" xfId="12891"/>
    <cellStyle name="Normal 8 3 2 2 2 2 5" xfId="9029"/>
    <cellStyle name="Normal 8 3 2 2 2 2 5 2" xfId="14821"/>
    <cellStyle name="Normal 8 3 2 2 2 2 6" xfId="10959"/>
    <cellStyle name="Normal 8 3 2 2 2 3" xfId="1628"/>
    <cellStyle name="Normal 8 3 2 2 2 3 2" xfId="3561"/>
    <cellStyle name="Normal 8 3 2 2 2 3 2 2" xfId="8004"/>
    <cellStyle name="Normal 8 3 2 2 2 3 3" xfId="8005"/>
    <cellStyle name="Normal 8 3 2 2 2 3 3 2" xfId="13373"/>
    <cellStyle name="Normal 8 3 2 2 2 3 4" xfId="9511"/>
    <cellStyle name="Normal 8 3 2 2 2 3 4 2" xfId="15303"/>
    <cellStyle name="Normal 8 3 2 2 2 3 5" xfId="11441"/>
    <cellStyle name="Normal 8 3 2 2 2 4" xfId="2597"/>
    <cellStyle name="Normal 8 3 2 2 2 4 2" xfId="8006"/>
    <cellStyle name="Normal 8 3 2 2 2 5" xfId="8007"/>
    <cellStyle name="Normal 8 3 2 2 2 5 2" xfId="12409"/>
    <cellStyle name="Normal 8 3 2 2 2 6" xfId="8547"/>
    <cellStyle name="Normal 8 3 2 2 2 6 2" xfId="14339"/>
    <cellStyle name="Normal 8 3 2 2 2 7" xfId="10477"/>
    <cellStyle name="Normal 8 3 2 2 3" xfId="736"/>
    <cellStyle name="Normal 8 3 2 2 3 2" xfId="1283"/>
    <cellStyle name="Normal 8 3 2 2 3 2 2" xfId="2270"/>
    <cellStyle name="Normal 8 3 2 2 3 2 2 2" xfId="4203"/>
    <cellStyle name="Normal 8 3 2 2 3 2 2 2 2" xfId="8008"/>
    <cellStyle name="Normal 8 3 2 2 3 2 2 3" xfId="8009"/>
    <cellStyle name="Normal 8 3 2 2 3 2 2 3 2" xfId="14015"/>
    <cellStyle name="Normal 8 3 2 2 3 2 2 4" xfId="10153"/>
    <cellStyle name="Normal 8 3 2 2 3 2 2 4 2" xfId="15945"/>
    <cellStyle name="Normal 8 3 2 2 3 2 2 5" xfId="12083"/>
    <cellStyle name="Normal 8 3 2 2 3 2 3" xfId="3240"/>
    <cellStyle name="Normal 8 3 2 2 3 2 3 2" xfId="8010"/>
    <cellStyle name="Normal 8 3 2 2 3 2 4" xfId="8011"/>
    <cellStyle name="Normal 8 3 2 2 3 2 4 2" xfId="13052"/>
    <cellStyle name="Normal 8 3 2 2 3 2 5" xfId="9190"/>
    <cellStyle name="Normal 8 3 2 2 3 2 5 2" xfId="14982"/>
    <cellStyle name="Normal 8 3 2 2 3 2 6" xfId="11120"/>
    <cellStyle name="Normal 8 3 2 2 3 3" xfId="1789"/>
    <cellStyle name="Normal 8 3 2 2 3 3 2" xfId="3722"/>
    <cellStyle name="Normal 8 3 2 2 3 3 2 2" xfId="8012"/>
    <cellStyle name="Normal 8 3 2 2 3 3 3" xfId="8013"/>
    <cellStyle name="Normal 8 3 2 2 3 3 3 2" xfId="13534"/>
    <cellStyle name="Normal 8 3 2 2 3 3 4" xfId="9672"/>
    <cellStyle name="Normal 8 3 2 2 3 3 4 2" xfId="15464"/>
    <cellStyle name="Normal 8 3 2 2 3 3 5" xfId="11602"/>
    <cellStyle name="Normal 8 3 2 2 3 4" xfId="2758"/>
    <cellStyle name="Normal 8 3 2 2 3 4 2" xfId="8014"/>
    <cellStyle name="Normal 8 3 2 2 3 5" xfId="8015"/>
    <cellStyle name="Normal 8 3 2 2 3 5 2" xfId="12570"/>
    <cellStyle name="Normal 8 3 2 2 3 6" xfId="8708"/>
    <cellStyle name="Normal 8 3 2 2 3 6 2" xfId="14500"/>
    <cellStyle name="Normal 8 3 2 2 3 7" xfId="10638"/>
    <cellStyle name="Normal 8 3 2 2 4" xfId="962"/>
    <cellStyle name="Normal 8 3 2 2 4 2" xfId="1950"/>
    <cellStyle name="Normal 8 3 2 2 4 2 2" xfId="3883"/>
    <cellStyle name="Normal 8 3 2 2 4 2 2 2" xfId="8016"/>
    <cellStyle name="Normal 8 3 2 2 4 2 3" xfId="8017"/>
    <cellStyle name="Normal 8 3 2 2 4 2 3 2" xfId="13695"/>
    <cellStyle name="Normal 8 3 2 2 4 2 4" xfId="9833"/>
    <cellStyle name="Normal 8 3 2 2 4 2 4 2" xfId="15625"/>
    <cellStyle name="Normal 8 3 2 2 4 2 5" xfId="11763"/>
    <cellStyle name="Normal 8 3 2 2 4 3" xfId="2919"/>
    <cellStyle name="Normal 8 3 2 2 4 3 2" xfId="8018"/>
    <cellStyle name="Normal 8 3 2 2 4 4" xfId="8019"/>
    <cellStyle name="Normal 8 3 2 2 4 4 2" xfId="12731"/>
    <cellStyle name="Normal 8 3 2 2 4 5" xfId="8869"/>
    <cellStyle name="Normal 8 3 2 2 4 5 2" xfId="14661"/>
    <cellStyle name="Normal 8 3 2 2 4 6" xfId="10799"/>
    <cellStyle name="Normal 8 3 2 2 5" xfId="1468"/>
    <cellStyle name="Normal 8 3 2 2 5 2" xfId="3401"/>
    <cellStyle name="Normal 8 3 2 2 5 2 2" xfId="8020"/>
    <cellStyle name="Normal 8 3 2 2 5 3" xfId="8021"/>
    <cellStyle name="Normal 8 3 2 2 5 3 2" xfId="13213"/>
    <cellStyle name="Normal 8 3 2 2 5 4" xfId="9351"/>
    <cellStyle name="Normal 8 3 2 2 5 4 2" xfId="15143"/>
    <cellStyle name="Normal 8 3 2 2 5 5" xfId="11281"/>
    <cellStyle name="Normal 8 3 2 2 6" xfId="2437"/>
    <cellStyle name="Normal 8 3 2 2 6 2" xfId="8022"/>
    <cellStyle name="Normal 8 3 2 2 7" xfId="8023"/>
    <cellStyle name="Normal 8 3 2 2 7 2" xfId="12249"/>
    <cellStyle name="Normal 8 3 2 2 8" xfId="8387"/>
    <cellStyle name="Normal 8 3 2 2 8 2" xfId="14179"/>
    <cellStyle name="Normal 8 3 2 2 9" xfId="10317"/>
    <cellStyle name="Normal 8 3 2 3" xfId="494"/>
    <cellStyle name="Normal 8 3 2 3 2" xfId="1042"/>
    <cellStyle name="Normal 8 3 2 3 2 2" xfId="2030"/>
    <cellStyle name="Normal 8 3 2 3 2 2 2" xfId="3963"/>
    <cellStyle name="Normal 8 3 2 3 2 2 2 2" xfId="8024"/>
    <cellStyle name="Normal 8 3 2 3 2 2 3" xfId="8025"/>
    <cellStyle name="Normal 8 3 2 3 2 2 3 2" xfId="13775"/>
    <cellStyle name="Normal 8 3 2 3 2 2 4" xfId="9913"/>
    <cellStyle name="Normal 8 3 2 3 2 2 4 2" xfId="15705"/>
    <cellStyle name="Normal 8 3 2 3 2 2 5" xfId="11843"/>
    <cellStyle name="Normal 8 3 2 3 2 3" xfId="2999"/>
    <cellStyle name="Normal 8 3 2 3 2 3 2" xfId="8026"/>
    <cellStyle name="Normal 8 3 2 3 2 4" xfId="8027"/>
    <cellStyle name="Normal 8 3 2 3 2 4 2" xfId="12811"/>
    <cellStyle name="Normal 8 3 2 3 2 5" xfId="8949"/>
    <cellStyle name="Normal 8 3 2 3 2 5 2" xfId="14741"/>
    <cellStyle name="Normal 8 3 2 3 2 6" xfId="10879"/>
    <cellStyle name="Normal 8 3 2 3 3" xfId="1548"/>
    <cellStyle name="Normal 8 3 2 3 3 2" xfId="3481"/>
    <cellStyle name="Normal 8 3 2 3 3 2 2" xfId="8028"/>
    <cellStyle name="Normal 8 3 2 3 3 3" xfId="8029"/>
    <cellStyle name="Normal 8 3 2 3 3 3 2" xfId="13293"/>
    <cellStyle name="Normal 8 3 2 3 3 4" xfId="9431"/>
    <cellStyle name="Normal 8 3 2 3 3 4 2" xfId="15223"/>
    <cellStyle name="Normal 8 3 2 3 3 5" xfId="11361"/>
    <cellStyle name="Normal 8 3 2 3 4" xfId="2517"/>
    <cellStyle name="Normal 8 3 2 3 4 2" xfId="8030"/>
    <cellStyle name="Normal 8 3 2 3 5" xfId="8031"/>
    <cellStyle name="Normal 8 3 2 3 5 2" xfId="12329"/>
    <cellStyle name="Normal 8 3 2 3 6" xfId="8467"/>
    <cellStyle name="Normal 8 3 2 3 6 2" xfId="14259"/>
    <cellStyle name="Normal 8 3 2 3 7" xfId="10397"/>
    <cellStyle name="Normal 8 3 2 4" xfId="656"/>
    <cellStyle name="Normal 8 3 2 4 2" xfId="1203"/>
    <cellStyle name="Normal 8 3 2 4 2 2" xfId="2190"/>
    <cellStyle name="Normal 8 3 2 4 2 2 2" xfId="4123"/>
    <cellStyle name="Normal 8 3 2 4 2 2 2 2" xfId="8032"/>
    <cellStyle name="Normal 8 3 2 4 2 2 3" xfId="8033"/>
    <cellStyle name="Normal 8 3 2 4 2 2 3 2" xfId="13935"/>
    <cellStyle name="Normal 8 3 2 4 2 2 4" xfId="10073"/>
    <cellStyle name="Normal 8 3 2 4 2 2 4 2" xfId="15865"/>
    <cellStyle name="Normal 8 3 2 4 2 2 5" xfId="12003"/>
    <cellStyle name="Normal 8 3 2 4 2 3" xfId="3160"/>
    <cellStyle name="Normal 8 3 2 4 2 3 2" xfId="8034"/>
    <cellStyle name="Normal 8 3 2 4 2 4" xfId="8035"/>
    <cellStyle name="Normal 8 3 2 4 2 4 2" xfId="12972"/>
    <cellStyle name="Normal 8 3 2 4 2 5" xfId="9110"/>
    <cellStyle name="Normal 8 3 2 4 2 5 2" xfId="14902"/>
    <cellStyle name="Normal 8 3 2 4 2 6" xfId="11040"/>
    <cellStyle name="Normal 8 3 2 4 3" xfId="1709"/>
    <cellStyle name="Normal 8 3 2 4 3 2" xfId="3642"/>
    <cellStyle name="Normal 8 3 2 4 3 2 2" xfId="8036"/>
    <cellStyle name="Normal 8 3 2 4 3 3" xfId="8037"/>
    <cellStyle name="Normal 8 3 2 4 3 3 2" xfId="13454"/>
    <cellStyle name="Normal 8 3 2 4 3 4" xfId="9592"/>
    <cellStyle name="Normal 8 3 2 4 3 4 2" xfId="15384"/>
    <cellStyle name="Normal 8 3 2 4 3 5" xfId="11522"/>
    <cellStyle name="Normal 8 3 2 4 4" xfId="2678"/>
    <cellStyle name="Normal 8 3 2 4 4 2" xfId="8038"/>
    <cellStyle name="Normal 8 3 2 4 5" xfId="8039"/>
    <cellStyle name="Normal 8 3 2 4 5 2" xfId="12490"/>
    <cellStyle name="Normal 8 3 2 4 6" xfId="8628"/>
    <cellStyle name="Normal 8 3 2 4 6 2" xfId="14420"/>
    <cellStyle name="Normal 8 3 2 4 7" xfId="10558"/>
    <cellStyle name="Normal 8 3 2 5" xfId="882"/>
    <cellStyle name="Normal 8 3 2 5 2" xfId="1870"/>
    <cellStyle name="Normal 8 3 2 5 2 2" xfId="3803"/>
    <cellStyle name="Normal 8 3 2 5 2 2 2" xfId="8040"/>
    <cellStyle name="Normal 8 3 2 5 2 3" xfId="8041"/>
    <cellStyle name="Normal 8 3 2 5 2 3 2" xfId="13615"/>
    <cellStyle name="Normal 8 3 2 5 2 4" xfId="9753"/>
    <cellStyle name="Normal 8 3 2 5 2 4 2" xfId="15545"/>
    <cellStyle name="Normal 8 3 2 5 2 5" xfId="11683"/>
    <cellStyle name="Normal 8 3 2 5 3" xfId="2839"/>
    <cellStyle name="Normal 8 3 2 5 3 2" xfId="8042"/>
    <cellStyle name="Normal 8 3 2 5 4" xfId="8043"/>
    <cellStyle name="Normal 8 3 2 5 4 2" xfId="12651"/>
    <cellStyle name="Normal 8 3 2 5 5" xfId="8789"/>
    <cellStyle name="Normal 8 3 2 5 5 2" xfId="14581"/>
    <cellStyle name="Normal 8 3 2 5 6" xfId="10719"/>
    <cellStyle name="Normal 8 3 2 6" xfId="1388"/>
    <cellStyle name="Normal 8 3 2 6 2" xfId="3321"/>
    <cellStyle name="Normal 8 3 2 6 2 2" xfId="8044"/>
    <cellStyle name="Normal 8 3 2 6 3" xfId="8045"/>
    <cellStyle name="Normal 8 3 2 6 3 2" xfId="13133"/>
    <cellStyle name="Normal 8 3 2 6 4" xfId="9271"/>
    <cellStyle name="Normal 8 3 2 6 4 2" xfId="15063"/>
    <cellStyle name="Normal 8 3 2 6 5" xfId="11201"/>
    <cellStyle name="Normal 8 3 2 7" xfId="2357"/>
    <cellStyle name="Normal 8 3 2 7 2" xfId="8046"/>
    <cellStyle name="Normal 8 3 2 8" xfId="8047"/>
    <cellStyle name="Normal 8 3 2 8 2" xfId="12169"/>
    <cellStyle name="Normal 8 3 2 9" xfId="8307"/>
    <cellStyle name="Normal 8 3 2 9 2" xfId="14099"/>
    <cellStyle name="Normal 8 3 3" xfId="374"/>
    <cellStyle name="Normal 8 3 3 2" xfId="534"/>
    <cellStyle name="Normal 8 3 3 2 2" xfId="1082"/>
    <cellStyle name="Normal 8 3 3 2 2 2" xfId="2070"/>
    <cellStyle name="Normal 8 3 3 2 2 2 2" xfId="4003"/>
    <cellStyle name="Normal 8 3 3 2 2 2 2 2" xfId="8048"/>
    <cellStyle name="Normal 8 3 3 2 2 2 3" xfId="8049"/>
    <cellStyle name="Normal 8 3 3 2 2 2 3 2" xfId="13815"/>
    <cellStyle name="Normal 8 3 3 2 2 2 4" xfId="9953"/>
    <cellStyle name="Normal 8 3 3 2 2 2 4 2" xfId="15745"/>
    <cellStyle name="Normal 8 3 3 2 2 2 5" xfId="11883"/>
    <cellStyle name="Normal 8 3 3 2 2 3" xfId="3039"/>
    <cellStyle name="Normal 8 3 3 2 2 3 2" xfId="8050"/>
    <cellStyle name="Normal 8 3 3 2 2 4" xfId="8051"/>
    <cellStyle name="Normal 8 3 3 2 2 4 2" xfId="12851"/>
    <cellStyle name="Normal 8 3 3 2 2 5" xfId="8989"/>
    <cellStyle name="Normal 8 3 3 2 2 5 2" xfId="14781"/>
    <cellStyle name="Normal 8 3 3 2 2 6" xfId="10919"/>
    <cellStyle name="Normal 8 3 3 2 3" xfId="1588"/>
    <cellStyle name="Normal 8 3 3 2 3 2" xfId="3521"/>
    <cellStyle name="Normal 8 3 3 2 3 2 2" xfId="8052"/>
    <cellStyle name="Normal 8 3 3 2 3 3" xfId="8053"/>
    <cellStyle name="Normal 8 3 3 2 3 3 2" xfId="13333"/>
    <cellStyle name="Normal 8 3 3 2 3 4" xfId="9471"/>
    <cellStyle name="Normal 8 3 3 2 3 4 2" xfId="15263"/>
    <cellStyle name="Normal 8 3 3 2 3 5" xfId="11401"/>
    <cellStyle name="Normal 8 3 3 2 4" xfId="2557"/>
    <cellStyle name="Normal 8 3 3 2 4 2" xfId="8054"/>
    <cellStyle name="Normal 8 3 3 2 5" xfId="8055"/>
    <cellStyle name="Normal 8 3 3 2 5 2" xfId="12369"/>
    <cellStyle name="Normal 8 3 3 2 6" xfId="8507"/>
    <cellStyle name="Normal 8 3 3 2 6 2" xfId="14299"/>
    <cellStyle name="Normal 8 3 3 2 7" xfId="10437"/>
    <cellStyle name="Normal 8 3 3 3" xfId="696"/>
    <cellStyle name="Normal 8 3 3 3 2" xfId="1243"/>
    <cellStyle name="Normal 8 3 3 3 2 2" xfId="2230"/>
    <cellStyle name="Normal 8 3 3 3 2 2 2" xfId="4163"/>
    <cellStyle name="Normal 8 3 3 3 2 2 2 2" xfId="8056"/>
    <cellStyle name="Normal 8 3 3 3 2 2 3" xfId="8057"/>
    <cellStyle name="Normal 8 3 3 3 2 2 3 2" xfId="13975"/>
    <cellStyle name="Normal 8 3 3 3 2 2 4" xfId="10113"/>
    <cellStyle name="Normal 8 3 3 3 2 2 4 2" xfId="15905"/>
    <cellStyle name="Normal 8 3 3 3 2 2 5" xfId="12043"/>
    <cellStyle name="Normal 8 3 3 3 2 3" xfId="3200"/>
    <cellStyle name="Normal 8 3 3 3 2 3 2" xfId="8058"/>
    <cellStyle name="Normal 8 3 3 3 2 4" xfId="8059"/>
    <cellStyle name="Normal 8 3 3 3 2 4 2" xfId="13012"/>
    <cellStyle name="Normal 8 3 3 3 2 5" xfId="9150"/>
    <cellStyle name="Normal 8 3 3 3 2 5 2" xfId="14942"/>
    <cellStyle name="Normal 8 3 3 3 2 6" xfId="11080"/>
    <cellStyle name="Normal 8 3 3 3 3" xfId="1749"/>
    <cellStyle name="Normal 8 3 3 3 3 2" xfId="3682"/>
    <cellStyle name="Normal 8 3 3 3 3 2 2" xfId="8060"/>
    <cellStyle name="Normal 8 3 3 3 3 3" xfId="8061"/>
    <cellStyle name="Normal 8 3 3 3 3 3 2" xfId="13494"/>
    <cellStyle name="Normal 8 3 3 3 3 4" xfId="9632"/>
    <cellStyle name="Normal 8 3 3 3 3 4 2" xfId="15424"/>
    <cellStyle name="Normal 8 3 3 3 3 5" xfId="11562"/>
    <cellStyle name="Normal 8 3 3 3 4" xfId="2718"/>
    <cellStyle name="Normal 8 3 3 3 4 2" xfId="8062"/>
    <cellStyle name="Normal 8 3 3 3 5" xfId="8063"/>
    <cellStyle name="Normal 8 3 3 3 5 2" xfId="12530"/>
    <cellStyle name="Normal 8 3 3 3 6" xfId="8668"/>
    <cellStyle name="Normal 8 3 3 3 6 2" xfId="14460"/>
    <cellStyle name="Normal 8 3 3 3 7" xfId="10598"/>
    <cellStyle name="Normal 8 3 3 4" xfId="922"/>
    <cellStyle name="Normal 8 3 3 4 2" xfId="1910"/>
    <cellStyle name="Normal 8 3 3 4 2 2" xfId="3843"/>
    <cellStyle name="Normal 8 3 3 4 2 2 2" xfId="8064"/>
    <cellStyle name="Normal 8 3 3 4 2 3" xfId="8065"/>
    <cellStyle name="Normal 8 3 3 4 2 3 2" xfId="13655"/>
    <cellStyle name="Normal 8 3 3 4 2 4" xfId="9793"/>
    <cellStyle name="Normal 8 3 3 4 2 4 2" xfId="15585"/>
    <cellStyle name="Normal 8 3 3 4 2 5" xfId="11723"/>
    <cellStyle name="Normal 8 3 3 4 3" xfId="2879"/>
    <cellStyle name="Normal 8 3 3 4 3 2" xfId="8066"/>
    <cellStyle name="Normal 8 3 3 4 4" xfId="8067"/>
    <cellStyle name="Normal 8 3 3 4 4 2" xfId="12691"/>
    <cellStyle name="Normal 8 3 3 4 5" xfId="8829"/>
    <cellStyle name="Normal 8 3 3 4 5 2" xfId="14621"/>
    <cellStyle name="Normal 8 3 3 4 6" xfId="10759"/>
    <cellStyle name="Normal 8 3 3 5" xfId="1428"/>
    <cellStyle name="Normal 8 3 3 5 2" xfId="3361"/>
    <cellStyle name="Normal 8 3 3 5 2 2" xfId="8068"/>
    <cellStyle name="Normal 8 3 3 5 3" xfId="8069"/>
    <cellStyle name="Normal 8 3 3 5 3 2" xfId="13173"/>
    <cellStyle name="Normal 8 3 3 5 4" xfId="9311"/>
    <cellStyle name="Normal 8 3 3 5 4 2" xfId="15103"/>
    <cellStyle name="Normal 8 3 3 5 5" xfId="11241"/>
    <cellStyle name="Normal 8 3 3 6" xfId="2397"/>
    <cellStyle name="Normal 8 3 3 6 2" xfId="8070"/>
    <cellStyle name="Normal 8 3 3 7" xfId="8071"/>
    <cellStyle name="Normal 8 3 3 7 2" xfId="12209"/>
    <cellStyle name="Normal 8 3 3 8" xfId="8347"/>
    <cellStyle name="Normal 8 3 3 8 2" xfId="14139"/>
    <cellStyle name="Normal 8 3 3 9" xfId="10277"/>
    <cellStyle name="Normal 8 3 4" xfId="454"/>
    <cellStyle name="Normal 8 3 4 2" xfId="1002"/>
    <cellStyle name="Normal 8 3 4 2 2" xfId="1990"/>
    <cellStyle name="Normal 8 3 4 2 2 2" xfId="3923"/>
    <cellStyle name="Normal 8 3 4 2 2 2 2" xfId="8072"/>
    <cellStyle name="Normal 8 3 4 2 2 3" xfId="8073"/>
    <cellStyle name="Normal 8 3 4 2 2 3 2" xfId="13735"/>
    <cellStyle name="Normal 8 3 4 2 2 4" xfId="9873"/>
    <cellStyle name="Normal 8 3 4 2 2 4 2" xfId="15665"/>
    <cellStyle name="Normal 8 3 4 2 2 5" xfId="11803"/>
    <cellStyle name="Normal 8 3 4 2 3" xfId="2959"/>
    <cellStyle name="Normal 8 3 4 2 3 2" xfId="8074"/>
    <cellStyle name="Normal 8 3 4 2 4" xfId="8075"/>
    <cellStyle name="Normal 8 3 4 2 4 2" xfId="12771"/>
    <cellStyle name="Normal 8 3 4 2 5" xfId="8909"/>
    <cellStyle name="Normal 8 3 4 2 5 2" xfId="14701"/>
    <cellStyle name="Normal 8 3 4 2 6" xfId="10839"/>
    <cellStyle name="Normal 8 3 4 3" xfId="1508"/>
    <cellStyle name="Normal 8 3 4 3 2" xfId="3441"/>
    <cellStyle name="Normal 8 3 4 3 2 2" xfId="8076"/>
    <cellStyle name="Normal 8 3 4 3 3" xfId="8077"/>
    <cellStyle name="Normal 8 3 4 3 3 2" xfId="13253"/>
    <cellStyle name="Normal 8 3 4 3 4" xfId="9391"/>
    <cellStyle name="Normal 8 3 4 3 4 2" xfId="15183"/>
    <cellStyle name="Normal 8 3 4 3 5" xfId="11321"/>
    <cellStyle name="Normal 8 3 4 4" xfId="2477"/>
    <cellStyle name="Normal 8 3 4 4 2" xfId="8078"/>
    <cellStyle name="Normal 8 3 4 5" xfId="8079"/>
    <cellStyle name="Normal 8 3 4 5 2" xfId="12289"/>
    <cellStyle name="Normal 8 3 4 6" xfId="8427"/>
    <cellStyle name="Normal 8 3 4 6 2" xfId="14219"/>
    <cellStyle name="Normal 8 3 4 7" xfId="10357"/>
    <cellStyle name="Normal 8 3 5" xfId="616"/>
    <cellStyle name="Normal 8 3 5 2" xfId="1163"/>
    <cellStyle name="Normal 8 3 5 2 2" xfId="2150"/>
    <cellStyle name="Normal 8 3 5 2 2 2" xfId="4083"/>
    <cellStyle name="Normal 8 3 5 2 2 2 2" xfId="8080"/>
    <cellStyle name="Normal 8 3 5 2 2 3" xfId="8081"/>
    <cellStyle name="Normal 8 3 5 2 2 3 2" xfId="13895"/>
    <cellStyle name="Normal 8 3 5 2 2 4" xfId="10033"/>
    <cellStyle name="Normal 8 3 5 2 2 4 2" xfId="15825"/>
    <cellStyle name="Normal 8 3 5 2 2 5" xfId="11963"/>
    <cellStyle name="Normal 8 3 5 2 3" xfId="3120"/>
    <cellStyle name="Normal 8 3 5 2 3 2" xfId="8082"/>
    <cellStyle name="Normal 8 3 5 2 4" xfId="8083"/>
    <cellStyle name="Normal 8 3 5 2 4 2" xfId="12932"/>
    <cellStyle name="Normal 8 3 5 2 5" xfId="9070"/>
    <cellStyle name="Normal 8 3 5 2 5 2" xfId="14862"/>
    <cellStyle name="Normal 8 3 5 2 6" xfId="11000"/>
    <cellStyle name="Normal 8 3 5 3" xfId="1669"/>
    <cellStyle name="Normal 8 3 5 3 2" xfId="3602"/>
    <cellStyle name="Normal 8 3 5 3 2 2" xfId="8084"/>
    <cellStyle name="Normal 8 3 5 3 3" xfId="8085"/>
    <cellStyle name="Normal 8 3 5 3 3 2" xfId="13414"/>
    <cellStyle name="Normal 8 3 5 3 4" xfId="9552"/>
    <cellStyle name="Normal 8 3 5 3 4 2" xfId="15344"/>
    <cellStyle name="Normal 8 3 5 3 5" xfId="11482"/>
    <cellStyle name="Normal 8 3 5 4" xfId="2638"/>
    <cellStyle name="Normal 8 3 5 4 2" xfId="8086"/>
    <cellStyle name="Normal 8 3 5 5" xfId="8087"/>
    <cellStyle name="Normal 8 3 5 5 2" xfId="12450"/>
    <cellStyle name="Normal 8 3 5 6" xfId="8588"/>
    <cellStyle name="Normal 8 3 5 6 2" xfId="14380"/>
    <cellStyle name="Normal 8 3 5 7" xfId="10518"/>
    <cellStyle name="Normal 8 3 6" xfId="834"/>
    <cellStyle name="Normal 8 3 6 2" xfId="1830"/>
    <cellStyle name="Normal 8 3 6 2 2" xfId="3763"/>
    <cellStyle name="Normal 8 3 6 2 2 2" xfId="8088"/>
    <cellStyle name="Normal 8 3 6 2 3" xfId="8089"/>
    <cellStyle name="Normal 8 3 6 2 3 2" xfId="13575"/>
    <cellStyle name="Normal 8 3 6 2 4" xfId="9713"/>
    <cellStyle name="Normal 8 3 6 2 4 2" xfId="15505"/>
    <cellStyle name="Normal 8 3 6 2 5" xfId="11643"/>
    <cellStyle name="Normal 8 3 6 3" xfId="2799"/>
    <cellStyle name="Normal 8 3 6 3 2" xfId="8090"/>
    <cellStyle name="Normal 8 3 6 4" xfId="8091"/>
    <cellStyle name="Normal 8 3 6 4 2" xfId="12611"/>
    <cellStyle name="Normal 8 3 6 5" xfId="8749"/>
    <cellStyle name="Normal 8 3 6 5 2" xfId="14541"/>
    <cellStyle name="Normal 8 3 6 6" xfId="10679"/>
    <cellStyle name="Normal 8 3 7" xfId="1348"/>
    <cellStyle name="Normal 8 3 7 2" xfId="3281"/>
    <cellStyle name="Normal 8 3 7 2 2" xfId="8092"/>
    <cellStyle name="Normal 8 3 7 3" xfId="8093"/>
    <cellStyle name="Normal 8 3 7 3 2" xfId="13093"/>
    <cellStyle name="Normal 8 3 7 4" xfId="9231"/>
    <cellStyle name="Normal 8 3 7 4 2" xfId="15023"/>
    <cellStyle name="Normal 8 3 7 5" xfId="11161"/>
    <cellStyle name="Normal 8 3 8" xfId="2317"/>
    <cellStyle name="Normal 8 3 8 2" xfId="8094"/>
    <cellStyle name="Normal 8 3 9" xfId="8095"/>
    <cellStyle name="Normal 8 3 9 2" xfId="12129"/>
    <cellStyle name="Normal 8 4" xfId="314"/>
    <cellStyle name="Normal 8 4 10" xfId="10217"/>
    <cellStyle name="Normal 8 4 2" xfId="394"/>
    <cellStyle name="Normal 8 4 2 2" xfId="554"/>
    <cellStyle name="Normal 8 4 2 2 2" xfId="1102"/>
    <cellStyle name="Normal 8 4 2 2 2 2" xfId="2090"/>
    <cellStyle name="Normal 8 4 2 2 2 2 2" xfId="4023"/>
    <cellStyle name="Normal 8 4 2 2 2 2 2 2" xfId="8096"/>
    <cellStyle name="Normal 8 4 2 2 2 2 3" xfId="8097"/>
    <cellStyle name="Normal 8 4 2 2 2 2 3 2" xfId="13835"/>
    <cellStyle name="Normal 8 4 2 2 2 2 4" xfId="9973"/>
    <cellStyle name="Normal 8 4 2 2 2 2 4 2" xfId="15765"/>
    <cellStyle name="Normal 8 4 2 2 2 2 5" xfId="11903"/>
    <cellStyle name="Normal 8 4 2 2 2 3" xfId="3059"/>
    <cellStyle name="Normal 8 4 2 2 2 3 2" xfId="8098"/>
    <cellStyle name="Normal 8 4 2 2 2 4" xfId="8099"/>
    <cellStyle name="Normal 8 4 2 2 2 4 2" xfId="12871"/>
    <cellStyle name="Normal 8 4 2 2 2 5" xfId="9009"/>
    <cellStyle name="Normal 8 4 2 2 2 5 2" xfId="14801"/>
    <cellStyle name="Normal 8 4 2 2 2 6" xfId="10939"/>
    <cellStyle name="Normal 8 4 2 2 3" xfId="1608"/>
    <cellStyle name="Normal 8 4 2 2 3 2" xfId="3541"/>
    <cellStyle name="Normal 8 4 2 2 3 2 2" xfId="8100"/>
    <cellStyle name="Normal 8 4 2 2 3 3" xfId="8101"/>
    <cellStyle name="Normal 8 4 2 2 3 3 2" xfId="13353"/>
    <cellStyle name="Normal 8 4 2 2 3 4" xfId="9491"/>
    <cellStyle name="Normal 8 4 2 2 3 4 2" xfId="15283"/>
    <cellStyle name="Normal 8 4 2 2 3 5" xfId="11421"/>
    <cellStyle name="Normal 8 4 2 2 4" xfId="2577"/>
    <cellStyle name="Normal 8 4 2 2 4 2" xfId="8102"/>
    <cellStyle name="Normal 8 4 2 2 5" xfId="8103"/>
    <cellStyle name="Normal 8 4 2 2 5 2" xfId="12389"/>
    <cellStyle name="Normal 8 4 2 2 6" xfId="8527"/>
    <cellStyle name="Normal 8 4 2 2 6 2" xfId="14319"/>
    <cellStyle name="Normal 8 4 2 2 7" xfId="10457"/>
    <cellStyle name="Normal 8 4 2 3" xfId="716"/>
    <cellStyle name="Normal 8 4 2 3 2" xfId="1263"/>
    <cellStyle name="Normal 8 4 2 3 2 2" xfId="2250"/>
    <cellStyle name="Normal 8 4 2 3 2 2 2" xfId="4183"/>
    <cellStyle name="Normal 8 4 2 3 2 2 2 2" xfId="8104"/>
    <cellStyle name="Normal 8 4 2 3 2 2 3" xfId="8105"/>
    <cellStyle name="Normal 8 4 2 3 2 2 3 2" xfId="13995"/>
    <cellStyle name="Normal 8 4 2 3 2 2 4" xfId="10133"/>
    <cellStyle name="Normal 8 4 2 3 2 2 4 2" xfId="15925"/>
    <cellStyle name="Normal 8 4 2 3 2 2 5" xfId="12063"/>
    <cellStyle name="Normal 8 4 2 3 2 3" xfId="3220"/>
    <cellStyle name="Normal 8 4 2 3 2 3 2" xfId="8106"/>
    <cellStyle name="Normal 8 4 2 3 2 4" xfId="8107"/>
    <cellStyle name="Normal 8 4 2 3 2 4 2" xfId="13032"/>
    <cellStyle name="Normal 8 4 2 3 2 5" xfId="9170"/>
    <cellStyle name="Normal 8 4 2 3 2 5 2" xfId="14962"/>
    <cellStyle name="Normal 8 4 2 3 2 6" xfId="11100"/>
    <cellStyle name="Normal 8 4 2 3 3" xfId="1769"/>
    <cellStyle name="Normal 8 4 2 3 3 2" xfId="3702"/>
    <cellStyle name="Normal 8 4 2 3 3 2 2" xfId="8108"/>
    <cellStyle name="Normal 8 4 2 3 3 3" xfId="8109"/>
    <cellStyle name="Normal 8 4 2 3 3 3 2" xfId="13514"/>
    <cellStyle name="Normal 8 4 2 3 3 4" xfId="9652"/>
    <cellStyle name="Normal 8 4 2 3 3 4 2" xfId="15444"/>
    <cellStyle name="Normal 8 4 2 3 3 5" xfId="11582"/>
    <cellStyle name="Normal 8 4 2 3 4" xfId="2738"/>
    <cellStyle name="Normal 8 4 2 3 4 2" xfId="8110"/>
    <cellStyle name="Normal 8 4 2 3 5" xfId="8111"/>
    <cellStyle name="Normal 8 4 2 3 5 2" xfId="12550"/>
    <cellStyle name="Normal 8 4 2 3 6" xfId="8688"/>
    <cellStyle name="Normal 8 4 2 3 6 2" xfId="14480"/>
    <cellStyle name="Normal 8 4 2 3 7" xfId="10618"/>
    <cellStyle name="Normal 8 4 2 4" xfId="942"/>
    <cellStyle name="Normal 8 4 2 4 2" xfId="1930"/>
    <cellStyle name="Normal 8 4 2 4 2 2" xfId="3863"/>
    <cellStyle name="Normal 8 4 2 4 2 2 2" xfId="8112"/>
    <cellStyle name="Normal 8 4 2 4 2 3" xfId="8113"/>
    <cellStyle name="Normal 8 4 2 4 2 3 2" xfId="13675"/>
    <cellStyle name="Normal 8 4 2 4 2 4" xfId="9813"/>
    <cellStyle name="Normal 8 4 2 4 2 4 2" xfId="15605"/>
    <cellStyle name="Normal 8 4 2 4 2 5" xfId="11743"/>
    <cellStyle name="Normal 8 4 2 4 3" xfId="2899"/>
    <cellStyle name="Normal 8 4 2 4 3 2" xfId="8114"/>
    <cellStyle name="Normal 8 4 2 4 4" xfId="8115"/>
    <cellStyle name="Normal 8 4 2 4 4 2" xfId="12711"/>
    <cellStyle name="Normal 8 4 2 4 5" xfId="8849"/>
    <cellStyle name="Normal 8 4 2 4 5 2" xfId="14641"/>
    <cellStyle name="Normal 8 4 2 4 6" xfId="10779"/>
    <cellStyle name="Normal 8 4 2 5" xfId="1448"/>
    <cellStyle name="Normal 8 4 2 5 2" xfId="3381"/>
    <cellStyle name="Normal 8 4 2 5 2 2" xfId="8116"/>
    <cellStyle name="Normal 8 4 2 5 3" xfId="8117"/>
    <cellStyle name="Normal 8 4 2 5 3 2" xfId="13193"/>
    <cellStyle name="Normal 8 4 2 5 4" xfId="9331"/>
    <cellStyle name="Normal 8 4 2 5 4 2" xfId="15123"/>
    <cellStyle name="Normal 8 4 2 5 5" xfId="11261"/>
    <cellStyle name="Normal 8 4 2 6" xfId="2417"/>
    <cellStyle name="Normal 8 4 2 6 2" xfId="8118"/>
    <cellStyle name="Normal 8 4 2 7" xfId="8119"/>
    <cellStyle name="Normal 8 4 2 7 2" xfId="12229"/>
    <cellStyle name="Normal 8 4 2 8" xfId="8367"/>
    <cellStyle name="Normal 8 4 2 8 2" xfId="14159"/>
    <cellStyle name="Normal 8 4 2 9" xfId="10297"/>
    <cellStyle name="Normal 8 4 3" xfId="474"/>
    <cellStyle name="Normal 8 4 3 2" xfId="1022"/>
    <cellStyle name="Normal 8 4 3 2 2" xfId="2010"/>
    <cellStyle name="Normal 8 4 3 2 2 2" xfId="3943"/>
    <cellStyle name="Normal 8 4 3 2 2 2 2" xfId="8120"/>
    <cellStyle name="Normal 8 4 3 2 2 3" xfId="8121"/>
    <cellStyle name="Normal 8 4 3 2 2 3 2" xfId="13755"/>
    <cellStyle name="Normal 8 4 3 2 2 4" xfId="9893"/>
    <cellStyle name="Normal 8 4 3 2 2 4 2" xfId="15685"/>
    <cellStyle name="Normal 8 4 3 2 2 5" xfId="11823"/>
    <cellStyle name="Normal 8 4 3 2 3" xfId="2979"/>
    <cellStyle name="Normal 8 4 3 2 3 2" xfId="8122"/>
    <cellStyle name="Normal 8 4 3 2 4" xfId="8123"/>
    <cellStyle name="Normal 8 4 3 2 4 2" xfId="12791"/>
    <cellStyle name="Normal 8 4 3 2 5" xfId="8929"/>
    <cellStyle name="Normal 8 4 3 2 5 2" xfId="14721"/>
    <cellStyle name="Normal 8 4 3 2 6" xfId="10859"/>
    <cellStyle name="Normal 8 4 3 3" xfId="1528"/>
    <cellStyle name="Normal 8 4 3 3 2" xfId="3461"/>
    <cellStyle name="Normal 8 4 3 3 2 2" xfId="8124"/>
    <cellStyle name="Normal 8 4 3 3 3" xfId="8125"/>
    <cellStyle name="Normal 8 4 3 3 3 2" xfId="13273"/>
    <cellStyle name="Normal 8 4 3 3 4" xfId="9411"/>
    <cellStyle name="Normal 8 4 3 3 4 2" xfId="15203"/>
    <cellStyle name="Normal 8 4 3 3 5" xfId="11341"/>
    <cellStyle name="Normal 8 4 3 4" xfId="2497"/>
    <cellStyle name="Normal 8 4 3 4 2" xfId="8126"/>
    <cellStyle name="Normal 8 4 3 5" xfId="8127"/>
    <cellStyle name="Normal 8 4 3 5 2" xfId="12309"/>
    <cellStyle name="Normal 8 4 3 6" xfId="8447"/>
    <cellStyle name="Normal 8 4 3 6 2" xfId="14239"/>
    <cellStyle name="Normal 8 4 3 7" xfId="10377"/>
    <cellStyle name="Normal 8 4 4" xfId="636"/>
    <cellStyle name="Normal 8 4 4 2" xfId="1183"/>
    <cellStyle name="Normal 8 4 4 2 2" xfId="2170"/>
    <cellStyle name="Normal 8 4 4 2 2 2" xfId="4103"/>
    <cellStyle name="Normal 8 4 4 2 2 2 2" xfId="8128"/>
    <cellStyle name="Normal 8 4 4 2 2 3" xfId="8129"/>
    <cellStyle name="Normal 8 4 4 2 2 3 2" xfId="13915"/>
    <cellStyle name="Normal 8 4 4 2 2 4" xfId="10053"/>
    <cellStyle name="Normal 8 4 4 2 2 4 2" xfId="15845"/>
    <cellStyle name="Normal 8 4 4 2 2 5" xfId="11983"/>
    <cellStyle name="Normal 8 4 4 2 3" xfId="3140"/>
    <cellStyle name="Normal 8 4 4 2 3 2" xfId="8130"/>
    <cellStyle name="Normal 8 4 4 2 4" xfId="8131"/>
    <cellStyle name="Normal 8 4 4 2 4 2" xfId="12952"/>
    <cellStyle name="Normal 8 4 4 2 5" xfId="9090"/>
    <cellStyle name="Normal 8 4 4 2 5 2" xfId="14882"/>
    <cellStyle name="Normal 8 4 4 2 6" xfId="11020"/>
    <cellStyle name="Normal 8 4 4 3" xfId="1689"/>
    <cellStyle name="Normal 8 4 4 3 2" xfId="3622"/>
    <cellStyle name="Normal 8 4 4 3 2 2" xfId="8132"/>
    <cellStyle name="Normal 8 4 4 3 3" xfId="8133"/>
    <cellStyle name="Normal 8 4 4 3 3 2" xfId="13434"/>
    <cellStyle name="Normal 8 4 4 3 4" xfId="9572"/>
    <cellStyle name="Normal 8 4 4 3 4 2" xfId="15364"/>
    <cellStyle name="Normal 8 4 4 3 5" xfId="11502"/>
    <cellStyle name="Normal 8 4 4 4" xfId="2658"/>
    <cellStyle name="Normal 8 4 4 4 2" xfId="8134"/>
    <cellStyle name="Normal 8 4 4 5" xfId="8135"/>
    <cellStyle name="Normal 8 4 4 5 2" xfId="12470"/>
    <cellStyle name="Normal 8 4 4 6" xfId="8608"/>
    <cellStyle name="Normal 8 4 4 6 2" xfId="14400"/>
    <cellStyle name="Normal 8 4 4 7" xfId="10538"/>
    <cellStyle name="Normal 8 4 5" xfId="862"/>
    <cellStyle name="Normal 8 4 5 2" xfId="1850"/>
    <cellStyle name="Normal 8 4 5 2 2" xfId="3783"/>
    <cellStyle name="Normal 8 4 5 2 2 2" xfId="8136"/>
    <cellStyle name="Normal 8 4 5 2 3" xfId="8137"/>
    <cellStyle name="Normal 8 4 5 2 3 2" xfId="13595"/>
    <cellStyle name="Normal 8 4 5 2 4" xfId="9733"/>
    <cellStyle name="Normal 8 4 5 2 4 2" xfId="15525"/>
    <cellStyle name="Normal 8 4 5 2 5" xfId="11663"/>
    <cellStyle name="Normal 8 4 5 3" xfId="2819"/>
    <cellStyle name="Normal 8 4 5 3 2" xfId="8138"/>
    <cellStyle name="Normal 8 4 5 4" xfId="8139"/>
    <cellStyle name="Normal 8 4 5 4 2" xfId="12631"/>
    <cellStyle name="Normal 8 4 5 5" xfId="8769"/>
    <cellStyle name="Normal 8 4 5 5 2" xfId="14561"/>
    <cellStyle name="Normal 8 4 5 6" xfId="10699"/>
    <cellStyle name="Normal 8 4 6" xfId="1368"/>
    <cellStyle name="Normal 8 4 6 2" xfId="3301"/>
    <cellStyle name="Normal 8 4 6 2 2" xfId="8140"/>
    <cellStyle name="Normal 8 4 6 3" xfId="8141"/>
    <cellStyle name="Normal 8 4 6 3 2" xfId="13113"/>
    <cellStyle name="Normal 8 4 6 4" xfId="9251"/>
    <cellStyle name="Normal 8 4 6 4 2" xfId="15043"/>
    <cellStyle name="Normal 8 4 6 5" xfId="11181"/>
    <cellStyle name="Normal 8 4 7" xfId="2337"/>
    <cellStyle name="Normal 8 4 7 2" xfId="8142"/>
    <cellStyle name="Normal 8 4 8" xfId="8143"/>
    <cellStyle name="Normal 8 4 8 2" xfId="12149"/>
    <cellStyle name="Normal 8 4 9" xfId="8287"/>
    <cellStyle name="Normal 8 4 9 2" xfId="14079"/>
    <cellStyle name="Normal 8 5" xfId="354"/>
    <cellStyle name="Normal 8 5 2" xfId="514"/>
    <cellStyle name="Normal 8 5 2 2" xfId="1062"/>
    <cellStyle name="Normal 8 5 2 2 2" xfId="2050"/>
    <cellStyle name="Normal 8 5 2 2 2 2" xfId="3983"/>
    <cellStyle name="Normal 8 5 2 2 2 2 2" xfId="8144"/>
    <cellStyle name="Normal 8 5 2 2 2 3" xfId="8145"/>
    <cellStyle name="Normal 8 5 2 2 2 3 2" xfId="13795"/>
    <cellStyle name="Normal 8 5 2 2 2 4" xfId="9933"/>
    <cellStyle name="Normal 8 5 2 2 2 4 2" xfId="15725"/>
    <cellStyle name="Normal 8 5 2 2 2 5" xfId="11863"/>
    <cellStyle name="Normal 8 5 2 2 3" xfId="3019"/>
    <cellStyle name="Normal 8 5 2 2 3 2" xfId="8146"/>
    <cellStyle name="Normal 8 5 2 2 4" xfId="8147"/>
    <cellStyle name="Normal 8 5 2 2 4 2" xfId="12831"/>
    <cellStyle name="Normal 8 5 2 2 5" xfId="8969"/>
    <cellStyle name="Normal 8 5 2 2 5 2" xfId="14761"/>
    <cellStyle name="Normal 8 5 2 2 6" xfId="10899"/>
    <cellStyle name="Normal 8 5 2 3" xfId="1568"/>
    <cellStyle name="Normal 8 5 2 3 2" xfId="3501"/>
    <cellStyle name="Normal 8 5 2 3 2 2" xfId="8148"/>
    <cellStyle name="Normal 8 5 2 3 3" xfId="8149"/>
    <cellStyle name="Normal 8 5 2 3 3 2" xfId="13313"/>
    <cellStyle name="Normal 8 5 2 3 4" xfId="9451"/>
    <cellStyle name="Normal 8 5 2 3 4 2" xfId="15243"/>
    <cellStyle name="Normal 8 5 2 3 5" xfId="11381"/>
    <cellStyle name="Normal 8 5 2 4" xfId="2537"/>
    <cellStyle name="Normal 8 5 2 4 2" xfId="8150"/>
    <cellStyle name="Normal 8 5 2 5" xfId="8151"/>
    <cellStyle name="Normal 8 5 2 5 2" xfId="12349"/>
    <cellStyle name="Normal 8 5 2 6" xfId="8487"/>
    <cellStyle name="Normal 8 5 2 6 2" xfId="14279"/>
    <cellStyle name="Normal 8 5 2 7" xfId="10417"/>
    <cellStyle name="Normal 8 5 3" xfId="676"/>
    <cellStyle name="Normal 8 5 3 2" xfId="1223"/>
    <cellStyle name="Normal 8 5 3 2 2" xfId="2210"/>
    <cellStyle name="Normal 8 5 3 2 2 2" xfId="4143"/>
    <cellStyle name="Normal 8 5 3 2 2 2 2" xfId="8152"/>
    <cellStyle name="Normal 8 5 3 2 2 3" xfId="8153"/>
    <cellStyle name="Normal 8 5 3 2 2 3 2" xfId="13955"/>
    <cellStyle name="Normal 8 5 3 2 2 4" xfId="10093"/>
    <cellStyle name="Normal 8 5 3 2 2 4 2" xfId="15885"/>
    <cellStyle name="Normal 8 5 3 2 2 5" xfId="12023"/>
    <cellStyle name="Normal 8 5 3 2 3" xfId="3180"/>
    <cellStyle name="Normal 8 5 3 2 3 2" xfId="8154"/>
    <cellStyle name="Normal 8 5 3 2 4" xfId="8155"/>
    <cellStyle name="Normal 8 5 3 2 4 2" xfId="12992"/>
    <cellStyle name="Normal 8 5 3 2 5" xfId="9130"/>
    <cellStyle name="Normal 8 5 3 2 5 2" xfId="14922"/>
    <cellStyle name="Normal 8 5 3 2 6" xfId="11060"/>
    <cellStyle name="Normal 8 5 3 3" xfId="1729"/>
    <cellStyle name="Normal 8 5 3 3 2" xfId="3662"/>
    <cellStyle name="Normal 8 5 3 3 2 2" xfId="8156"/>
    <cellStyle name="Normal 8 5 3 3 3" xfId="8157"/>
    <cellStyle name="Normal 8 5 3 3 3 2" xfId="13474"/>
    <cellStyle name="Normal 8 5 3 3 4" xfId="9612"/>
    <cellStyle name="Normal 8 5 3 3 4 2" xfId="15404"/>
    <cellStyle name="Normal 8 5 3 3 5" xfId="11542"/>
    <cellStyle name="Normal 8 5 3 4" xfId="2698"/>
    <cellStyle name="Normal 8 5 3 4 2" xfId="8158"/>
    <cellStyle name="Normal 8 5 3 5" xfId="8159"/>
    <cellStyle name="Normal 8 5 3 5 2" xfId="12510"/>
    <cellStyle name="Normal 8 5 3 6" xfId="8648"/>
    <cellStyle name="Normal 8 5 3 6 2" xfId="14440"/>
    <cellStyle name="Normal 8 5 3 7" xfId="10578"/>
    <cellStyle name="Normal 8 5 4" xfId="902"/>
    <cellStyle name="Normal 8 5 4 2" xfId="1890"/>
    <cellStyle name="Normal 8 5 4 2 2" xfId="3823"/>
    <cellStyle name="Normal 8 5 4 2 2 2" xfId="8160"/>
    <cellStyle name="Normal 8 5 4 2 3" xfId="8161"/>
    <cellStyle name="Normal 8 5 4 2 3 2" xfId="13635"/>
    <cellStyle name="Normal 8 5 4 2 4" xfId="9773"/>
    <cellStyle name="Normal 8 5 4 2 4 2" xfId="15565"/>
    <cellStyle name="Normal 8 5 4 2 5" xfId="11703"/>
    <cellStyle name="Normal 8 5 4 3" xfId="2859"/>
    <cellStyle name="Normal 8 5 4 3 2" xfId="8162"/>
    <cellStyle name="Normal 8 5 4 4" xfId="8163"/>
    <cellStyle name="Normal 8 5 4 4 2" xfId="12671"/>
    <cellStyle name="Normal 8 5 4 5" xfId="8809"/>
    <cellStyle name="Normal 8 5 4 5 2" xfId="14601"/>
    <cellStyle name="Normal 8 5 4 6" xfId="10739"/>
    <cellStyle name="Normal 8 5 5" xfId="1408"/>
    <cellStyle name="Normal 8 5 5 2" xfId="3341"/>
    <cellStyle name="Normal 8 5 5 2 2" xfId="8164"/>
    <cellStyle name="Normal 8 5 5 3" xfId="8165"/>
    <cellStyle name="Normal 8 5 5 3 2" xfId="13153"/>
    <cellStyle name="Normal 8 5 5 4" xfId="9291"/>
    <cellStyle name="Normal 8 5 5 4 2" xfId="15083"/>
    <cellStyle name="Normal 8 5 5 5" xfId="11221"/>
    <cellStyle name="Normal 8 5 6" xfId="2377"/>
    <cellStyle name="Normal 8 5 6 2" xfId="8166"/>
    <cellStyle name="Normal 8 5 7" xfId="8167"/>
    <cellStyle name="Normal 8 5 7 2" xfId="12189"/>
    <cellStyle name="Normal 8 5 8" xfId="8327"/>
    <cellStyle name="Normal 8 5 8 2" xfId="14119"/>
    <cellStyle name="Normal 8 5 9" xfId="10257"/>
    <cellStyle name="Normal 8 6" xfId="434"/>
    <cellStyle name="Normal 8 6 2" xfId="982"/>
    <cellStyle name="Normal 8 6 2 2" xfId="1970"/>
    <cellStyle name="Normal 8 6 2 2 2" xfId="3903"/>
    <cellStyle name="Normal 8 6 2 2 2 2" xfId="8168"/>
    <cellStyle name="Normal 8 6 2 2 3" xfId="8169"/>
    <cellStyle name="Normal 8 6 2 2 3 2" xfId="13715"/>
    <cellStyle name="Normal 8 6 2 2 4" xfId="9853"/>
    <cellStyle name="Normal 8 6 2 2 4 2" xfId="15645"/>
    <cellStyle name="Normal 8 6 2 2 5" xfId="11783"/>
    <cellStyle name="Normal 8 6 2 3" xfId="2939"/>
    <cellStyle name="Normal 8 6 2 3 2" xfId="8170"/>
    <cellStyle name="Normal 8 6 2 4" xfId="8171"/>
    <cellStyle name="Normal 8 6 2 4 2" xfId="12751"/>
    <cellStyle name="Normal 8 6 2 5" xfId="8889"/>
    <cellStyle name="Normal 8 6 2 5 2" xfId="14681"/>
    <cellStyle name="Normal 8 6 2 6" xfId="10819"/>
    <cellStyle name="Normal 8 6 3" xfId="1488"/>
    <cellStyle name="Normal 8 6 3 2" xfId="3421"/>
    <cellStyle name="Normal 8 6 3 2 2" xfId="8172"/>
    <cellStyle name="Normal 8 6 3 3" xfId="8173"/>
    <cellStyle name="Normal 8 6 3 3 2" xfId="13233"/>
    <cellStyle name="Normal 8 6 3 4" xfId="9371"/>
    <cellStyle name="Normal 8 6 3 4 2" xfId="15163"/>
    <cellStyle name="Normal 8 6 3 5" xfId="11301"/>
    <cellStyle name="Normal 8 6 4" xfId="2457"/>
    <cellStyle name="Normal 8 6 4 2" xfId="8174"/>
    <cellStyle name="Normal 8 6 5" xfId="8175"/>
    <cellStyle name="Normal 8 6 5 2" xfId="12269"/>
    <cellStyle name="Normal 8 6 6" xfId="8407"/>
    <cellStyle name="Normal 8 6 6 2" xfId="14199"/>
    <cellStyle name="Normal 8 6 7" xfId="10337"/>
    <cellStyle name="Normal 8 7" xfId="596"/>
    <cellStyle name="Normal 8 7 2" xfId="1143"/>
    <cellStyle name="Normal 8 7 2 2" xfId="2130"/>
    <cellStyle name="Normal 8 7 2 2 2" xfId="4063"/>
    <cellStyle name="Normal 8 7 2 2 2 2" xfId="8176"/>
    <cellStyle name="Normal 8 7 2 2 3" xfId="8177"/>
    <cellStyle name="Normal 8 7 2 2 3 2" xfId="13875"/>
    <cellStyle name="Normal 8 7 2 2 4" xfId="10013"/>
    <cellStyle name="Normal 8 7 2 2 4 2" xfId="15805"/>
    <cellStyle name="Normal 8 7 2 2 5" xfId="11943"/>
    <cellStyle name="Normal 8 7 2 3" xfId="3100"/>
    <cellStyle name="Normal 8 7 2 3 2" xfId="8178"/>
    <cellStyle name="Normal 8 7 2 4" xfId="8179"/>
    <cellStyle name="Normal 8 7 2 4 2" xfId="12912"/>
    <cellStyle name="Normal 8 7 2 5" xfId="9050"/>
    <cellStyle name="Normal 8 7 2 5 2" xfId="14842"/>
    <cellStyle name="Normal 8 7 2 6" xfId="10980"/>
    <cellStyle name="Normal 8 7 3" xfId="1649"/>
    <cellStyle name="Normal 8 7 3 2" xfId="3582"/>
    <cellStyle name="Normal 8 7 3 2 2" xfId="8180"/>
    <cellStyle name="Normal 8 7 3 3" xfId="8181"/>
    <cellStyle name="Normal 8 7 3 3 2" xfId="13394"/>
    <cellStyle name="Normal 8 7 3 4" xfId="9532"/>
    <cellStyle name="Normal 8 7 3 4 2" xfId="15324"/>
    <cellStyle name="Normal 8 7 3 5" xfId="11462"/>
    <cellStyle name="Normal 8 7 4" xfId="2618"/>
    <cellStyle name="Normal 8 7 4 2" xfId="8182"/>
    <cellStyle name="Normal 8 7 5" xfId="8183"/>
    <cellStyle name="Normal 8 7 5 2" xfId="12430"/>
    <cellStyle name="Normal 8 7 6" xfId="8568"/>
    <cellStyle name="Normal 8 7 6 2" xfId="14360"/>
    <cellStyle name="Normal 8 7 7" xfId="10498"/>
    <cellStyle name="Normal 8 8" xfId="808"/>
    <cellStyle name="Normal 8 8 2" xfId="1810"/>
    <cellStyle name="Normal 8 8 2 2" xfId="3743"/>
    <cellStyle name="Normal 8 8 2 2 2" xfId="8184"/>
    <cellStyle name="Normal 8 8 2 3" xfId="8185"/>
    <cellStyle name="Normal 8 8 2 3 2" xfId="13555"/>
    <cellStyle name="Normal 8 8 2 4" xfId="9693"/>
    <cellStyle name="Normal 8 8 2 4 2" xfId="15485"/>
    <cellStyle name="Normal 8 8 2 5" xfId="11623"/>
    <cellStyle name="Normal 8 8 3" xfId="2779"/>
    <cellStyle name="Normal 8 8 3 2" xfId="8186"/>
    <cellStyle name="Normal 8 8 4" xfId="8187"/>
    <cellStyle name="Normal 8 8 4 2" xfId="12591"/>
    <cellStyle name="Normal 8 8 5" xfId="8729"/>
    <cellStyle name="Normal 8 8 5 2" xfId="14521"/>
    <cellStyle name="Normal 8 8 6" xfId="10659"/>
    <cellStyle name="Normal 8 9" xfId="1328"/>
    <cellStyle name="Normal 8 9 2" xfId="3261"/>
    <cellStyle name="Normal 8 9 2 2" xfId="8188"/>
    <cellStyle name="Normal 8 9 3" xfId="8189"/>
    <cellStyle name="Normal 8 9 3 2" xfId="13073"/>
    <cellStyle name="Normal 8 9 4" xfId="9211"/>
    <cellStyle name="Normal 8 9 4 2" xfId="15003"/>
    <cellStyle name="Normal 8 9 5" xfId="11141"/>
    <cellStyle name="Normal 9" xfId="170"/>
    <cellStyle name="Normal 9 2" xfId="237"/>
    <cellStyle name="Normal 9 2 2" xfId="4230"/>
    <cellStyle name="Normal 9 2 2 2" xfId="4291"/>
    <cellStyle name="Normal 9 2 3" xfId="4278"/>
    <cellStyle name="Normal 9 3" xfId="4226"/>
    <cellStyle name="Normal 9 3 2" xfId="4287"/>
    <cellStyle name="Normal 9 4" xfId="4274"/>
    <cellStyle name="Normal 9 5" xfId="16458"/>
    <cellStyle name="Note" xfId="15" builtinId="10" customBuiltin="1"/>
    <cellStyle name="Note 10" xfId="8190"/>
    <cellStyle name="Note 11" xfId="8191"/>
    <cellStyle name="Note 2" xfId="45"/>
    <cellStyle name="Note 2 2" xfId="217"/>
    <cellStyle name="Note 2 2 2" xfId="8207"/>
    <cellStyle name="Note 2 2 2 2" xfId="16079"/>
    <cellStyle name="Note 2 2 2 2 2" xfId="16152"/>
    <cellStyle name="Note 2 2 2 2 2 2" xfId="16429"/>
    <cellStyle name="Note 2 2 2 2 3" xfId="16366"/>
    <cellStyle name="Note 2 2 2 3" xfId="16031"/>
    <cellStyle name="Note 2 2 2 3 2" xfId="16333"/>
    <cellStyle name="Note 2 2 2 4" xfId="16249"/>
    <cellStyle name="Note 2 2 2 5" xfId="16214"/>
    <cellStyle name="Note 2 2 3" xfId="15983"/>
    <cellStyle name="Note 2 2 3 2" xfId="16124"/>
    <cellStyle name="Note 2 2 3 2 2" xfId="16401"/>
    <cellStyle name="Note 2 2 3 3" xfId="16289"/>
    <cellStyle name="Note 2 2 4" xfId="16059"/>
    <cellStyle name="Note 2 2 4 2" xfId="16357"/>
    <cellStyle name="Note 2 2 5" xfId="16180"/>
    <cellStyle name="Note 2 3" xfId="135"/>
    <cellStyle name="Note 2 3 2" xfId="8199"/>
    <cellStyle name="Note 2 3 2 2" xfId="15985"/>
    <cellStyle name="Note 2 3 2 2 2" xfId="16126"/>
    <cellStyle name="Note 2 3 2 2 2 2" xfId="16403"/>
    <cellStyle name="Note 2 3 2 2 3" xfId="16291"/>
    <cellStyle name="Note 2 3 2 3" xfId="15994"/>
    <cellStyle name="Note 2 3 2 3 2" xfId="16300"/>
    <cellStyle name="Note 2 3 2 4" xfId="16241"/>
    <cellStyle name="Note 2 3 2 5" xfId="16206"/>
    <cellStyle name="Note 2 3 3" xfId="15975"/>
    <cellStyle name="Note 2 3 3 2" xfId="16116"/>
    <cellStyle name="Note 2 3 3 2 2" xfId="16393"/>
    <cellStyle name="Note 2 3 3 3" xfId="16281"/>
    <cellStyle name="Note 2 3 4" xfId="16050"/>
    <cellStyle name="Note 2 3 4 2" xfId="16351"/>
    <cellStyle name="Note 2 3 5" xfId="16172"/>
    <cellStyle name="Note 2 4" xfId="4243"/>
    <cellStyle name="Note 2 4 2" xfId="8226"/>
    <cellStyle name="Note 2 4 2 2" xfId="16098"/>
    <cellStyle name="Note 2 4 2 2 2" xfId="16165"/>
    <cellStyle name="Note 2 4 2 2 2 2" xfId="16442"/>
    <cellStyle name="Note 2 4 2 2 3" xfId="16385"/>
    <cellStyle name="Note 2 4 2 3" xfId="16051"/>
    <cellStyle name="Note 2 4 2 3 2" xfId="16352"/>
    <cellStyle name="Note 2 4 2 4" xfId="16264"/>
    <cellStyle name="Note 2 4 2 5" xfId="16233"/>
    <cellStyle name="Note 2 4 3" xfId="16018"/>
    <cellStyle name="Note 2 4 3 2" xfId="16144"/>
    <cellStyle name="Note 2 4 3 2 2" xfId="16421"/>
    <cellStyle name="Note 2 4 3 3" xfId="16322"/>
    <cellStyle name="Note 2 4 4" xfId="16046"/>
    <cellStyle name="Note 2 4 4 2" xfId="16347"/>
    <cellStyle name="Note 2 4 5" xfId="16199"/>
    <cellStyle name="Note 2 5" xfId="4259"/>
    <cellStyle name="Note 3" xfId="47"/>
    <cellStyle name="Note 3 2" xfId="216"/>
    <cellStyle name="Note 3 2 2" xfId="8206"/>
    <cellStyle name="Note 3 2 2 2" xfId="16078"/>
    <cellStyle name="Note 3 2 2 2 2" xfId="16151"/>
    <cellStyle name="Note 3 2 2 2 2 2" xfId="16428"/>
    <cellStyle name="Note 3 2 2 2 3" xfId="16365"/>
    <cellStyle name="Note 3 2 2 3" xfId="16054"/>
    <cellStyle name="Note 3 2 2 3 2" xfId="16353"/>
    <cellStyle name="Note 3 2 2 4" xfId="16246"/>
    <cellStyle name="Note 3 2 2 5" xfId="16213"/>
    <cellStyle name="Note 3 2 3" xfId="15982"/>
    <cellStyle name="Note 3 2 3 2" xfId="16123"/>
    <cellStyle name="Note 3 2 3 2 2" xfId="16400"/>
    <cellStyle name="Note 3 2 3 3" xfId="16288"/>
    <cellStyle name="Note 3 2 4" xfId="16039"/>
    <cellStyle name="Note 3 2 4 2" xfId="16340"/>
    <cellStyle name="Note 3 2 5" xfId="16179"/>
    <cellStyle name="Note 3 3" xfId="4244"/>
    <cellStyle name="Note 3 3 2" xfId="8227"/>
    <cellStyle name="Note 3 3 2 2" xfId="16099"/>
    <cellStyle name="Note 3 3 2 2 2" xfId="16166"/>
    <cellStyle name="Note 3 3 2 2 2 2" xfId="16443"/>
    <cellStyle name="Note 3 3 2 2 3" xfId="16386"/>
    <cellStyle name="Note 3 3 2 3" xfId="16016"/>
    <cellStyle name="Note 3 3 2 3 2" xfId="16320"/>
    <cellStyle name="Note 3 3 2 4" xfId="16259"/>
    <cellStyle name="Note 3 3 2 5" xfId="16234"/>
    <cellStyle name="Note 3 3 3" xfId="16019"/>
    <cellStyle name="Note 3 3 3 2" xfId="16145"/>
    <cellStyle name="Note 3 3 3 2 2" xfId="16422"/>
    <cellStyle name="Note 3 3 3 3" xfId="16323"/>
    <cellStyle name="Note 3 3 4" xfId="16047"/>
    <cellStyle name="Note 3 3 4 2" xfId="16348"/>
    <cellStyle name="Note 3 3 5" xfId="16200"/>
    <cellStyle name="Note 3 4" xfId="4254"/>
    <cellStyle name="Note 4" xfId="302"/>
    <cellStyle name="Note 4 2" xfId="8212"/>
    <cellStyle name="Note 4 2 2" xfId="16084"/>
    <cellStyle name="Note 4 2 2 2" xfId="16155"/>
    <cellStyle name="Note 4 2 2 2 2" xfId="16432"/>
    <cellStyle name="Note 4 2 2 3" xfId="16371"/>
    <cellStyle name="Note 4 2 3" xfId="16101"/>
    <cellStyle name="Note 4 2 3 2" xfId="16387"/>
    <cellStyle name="Note 4 2 4" xfId="16266"/>
    <cellStyle name="Note 4 2 5" xfId="16219"/>
    <cellStyle name="Note 4 3" xfId="15990"/>
    <cellStyle name="Note 4 3 2" xfId="16130"/>
    <cellStyle name="Note 4 3 2 2" xfId="16407"/>
    <cellStyle name="Note 4 3 3" xfId="16296"/>
    <cellStyle name="Note 4 4" xfId="16035"/>
    <cellStyle name="Note 4 4 2" xfId="16337"/>
    <cellStyle name="Note 4 5" xfId="16185"/>
    <cellStyle name="Note 5" xfId="796"/>
    <cellStyle name="Note 5 2" xfId="8217"/>
    <cellStyle name="Note 5 2 2" xfId="16089"/>
    <cellStyle name="Note 5 2 2 2" xfId="16158"/>
    <cellStyle name="Note 5 2 2 2 2" xfId="16435"/>
    <cellStyle name="Note 5 2 2 3" xfId="16376"/>
    <cellStyle name="Note 5 2 3" xfId="16042"/>
    <cellStyle name="Note 5 2 3 2" xfId="16343"/>
    <cellStyle name="Note 5 2 4" xfId="16255"/>
    <cellStyle name="Note 5 2 5" xfId="16224"/>
    <cellStyle name="Note 5 3" xfId="15998"/>
    <cellStyle name="Note 5 3 2" xfId="16135"/>
    <cellStyle name="Note 5 3 2 2" xfId="16412"/>
    <cellStyle name="Note 5 3 3" xfId="16304"/>
    <cellStyle name="Note 5 4" xfId="16033"/>
    <cellStyle name="Note 5 4 2" xfId="16335"/>
    <cellStyle name="Note 5 5" xfId="16190"/>
    <cellStyle name="Note 6" xfId="1310"/>
    <cellStyle name="Note 6 2" xfId="8224"/>
    <cellStyle name="Note 6 2 2" xfId="16096"/>
    <cellStyle name="Note 6 2 2 2" xfId="16163"/>
    <cellStyle name="Note 6 2 2 2 2" xfId="16440"/>
    <cellStyle name="Note 6 2 2 3" xfId="16383"/>
    <cellStyle name="Note 6 2 3" xfId="16045"/>
    <cellStyle name="Note 6 2 3 2" xfId="16346"/>
    <cellStyle name="Note 6 2 4" xfId="16252"/>
    <cellStyle name="Note 6 2 5" xfId="16231"/>
    <cellStyle name="Note 6 3" xfId="16006"/>
    <cellStyle name="Note 6 3 2" xfId="16142"/>
    <cellStyle name="Note 6 3 2 2" xfId="16419"/>
    <cellStyle name="Note 6 3 3" xfId="16311"/>
    <cellStyle name="Note 6 4" xfId="15995"/>
    <cellStyle name="Note 6 4 2" xfId="16301"/>
    <cellStyle name="Note 6 5" xfId="16197"/>
    <cellStyle name="Note 7" xfId="134"/>
    <cellStyle name="Note 7 2" xfId="8198"/>
    <cellStyle name="Note 7 2 2" xfId="16025"/>
    <cellStyle name="Note 7 2 2 2" xfId="16146"/>
    <cellStyle name="Note 7 2 2 2 2" xfId="16423"/>
    <cellStyle name="Note 7 2 2 3" xfId="16329"/>
    <cellStyle name="Note 7 2 3" xfId="16043"/>
    <cellStyle name="Note 7 2 3 2" xfId="16344"/>
    <cellStyle name="Note 7 2 4" xfId="16238"/>
    <cellStyle name="Note 7 2 5" xfId="16205"/>
    <cellStyle name="Note 7 3" xfId="15974"/>
    <cellStyle name="Note 7 3 2" xfId="16115"/>
    <cellStyle name="Note 7 3 2 2" xfId="16392"/>
    <cellStyle name="Note 7 3 3" xfId="16280"/>
    <cellStyle name="Note 7 4" xfId="16060"/>
    <cellStyle name="Note 7 4 2" xfId="16358"/>
    <cellStyle name="Note 7 5" xfId="16171"/>
    <cellStyle name="Note 8" xfId="4242"/>
    <cellStyle name="Note 8 2" xfId="8225"/>
    <cellStyle name="Note 8 2 2" xfId="16097"/>
    <cellStyle name="Note 8 2 2 2" xfId="16164"/>
    <cellStyle name="Note 8 2 2 2 2" xfId="16441"/>
    <cellStyle name="Note 8 2 2 3" xfId="16384"/>
    <cellStyle name="Note 8 2 3" xfId="16055"/>
    <cellStyle name="Note 8 2 3 2" xfId="16354"/>
    <cellStyle name="Note 8 2 4" xfId="16253"/>
    <cellStyle name="Note 8 2 5" xfId="16232"/>
    <cellStyle name="Note 8 3" xfId="16017"/>
    <cellStyle name="Note 8 3 2" xfId="16143"/>
    <cellStyle name="Note 8 3 2 2" xfId="16420"/>
    <cellStyle name="Note 8 3 3" xfId="16321"/>
    <cellStyle name="Note 8 4" xfId="16024"/>
    <cellStyle name="Note 8 4 2" xfId="16328"/>
    <cellStyle name="Note 8 5" xfId="16198"/>
    <cellStyle name="Note 9" xfId="8192"/>
    <cellStyle name="Note 9 2" xfId="8193"/>
    <cellStyle name="Output" xfId="10" builtinId="21" customBuiltin="1"/>
    <cellStyle name="Output 2" xfId="137"/>
    <cellStyle name="Output 2 2" xfId="8201"/>
    <cellStyle name="Output 2 2 2" xfId="16073"/>
    <cellStyle name="Output 2 2 2 2" xfId="16148"/>
    <cellStyle name="Output 2 2 2 2 2" xfId="16425"/>
    <cellStyle name="Output 2 2 2 3" xfId="16360"/>
    <cellStyle name="Output 2 2 3" xfId="16023"/>
    <cellStyle name="Output 2 2 3 2" xfId="16327"/>
    <cellStyle name="Output 2 2 4" xfId="16242"/>
    <cellStyle name="Output 2 2 5" xfId="16208"/>
    <cellStyle name="Output 2 3" xfId="15977"/>
    <cellStyle name="Output 2 3 2" xfId="16118"/>
    <cellStyle name="Output 2 3 2 2" xfId="16395"/>
    <cellStyle name="Output 2 3 3" xfId="16283"/>
    <cellStyle name="Output 2 4" xfId="16040"/>
    <cellStyle name="Output 2 4 2" xfId="16341"/>
    <cellStyle name="Output 2 5" xfId="16174"/>
    <cellStyle name="Output 3" xfId="218"/>
    <cellStyle name="Output 3 2" xfId="8208"/>
    <cellStyle name="Output 3 2 2" xfId="16080"/>
    <cellStyle name="Output 3 2 2 2" xfId="16153"/>
    <cellStyle name="Output 3 2 2 2 2" xfId="16430"/>
    <cellStyle name="Output 3 2 2 3" xfId="16367"/>
    <cellStyle name="Output 3 2 3" xfId="16032"/>
    <cellStyle name="Output 3 2 3 2" xfId="16334"/>
    <cellStyle name="Output 3 2 4" xfId="16262"/>
    <cellStyle name="Output 3 2 5" xfId="16215"/>
    <cellStyle name="Output 3 3" xfId="15984"/>
    <cellStyle name="Output 3 3 2" xfId="16125"/>
    <cellStyle name="Output 3 3 2 2" xfId="16402"/>
    <cellStyle name="Output 3 3 3" xfId="16290"/>
    <cellStyle name="Output 3 4" xfId="16011"/>
    <cellStyle name="Output 3 4 2" xfId="16316"/>
    <cellStyle name="Output 3 5" xfId="16181"/>
    <cellStyle name="Output 4" xfId="303"/>
    <cellStyle name="Output 4 2" xfId="8213"/>
    <cellStyle name="Output 4 2 2" xfId="16085"/>
    <cellStyle name="Output 4 2 2 2" xfId="16156"/>
    <cellStyle name="Output 4 2 2 2 2" xfId="16433"/>
    <cellStyle name="Output 4 2 2 3" xfId="16372"/>
    <cellStyle name="Output 4 2 3" xfId="16038"/>
    <cellStyle name="Output 4 2 3 2" xfId="16339"/>
    <cellStyle name="Output 4 2 4" xfId="16244"/>
    <cellStyle name="Output 4 2 5" xfId="16220"/>
    <cellStyle name="Output 4 3" xfId="15991"/>
    <cellStyle name="Output 4 3 2" xfId="16131"/>
    <cellStyle name="Output 4 3 2 2" xfId="16408"/>
    <cellStyle name="Output 4 3 3" xfId="16297"/>
    <cellStyle name="Output 4 4" xfId="16022"/>
    <cellStyle name="Output 4 4 2" xfId="16326"/>
    <cellStyle name="Output 4 5" xfId="16186"/>
    <cellStyle name="Output 5" xfId="797"/>
    <cellStyle name="Output 5 2" xfId="8218"/>
    <cellStyle name="Output 5 2 2" xfId="16090"/>
    <cellStyle name="Output 5 2 2 2" xfId="16159"/>
    <cellStyle name="Output 5 2 2 2 2" xfId="16436"/>
    <cellStyle name="Output 5 2 2 3" xfId="16377"/>
    <cellStyle name="Output 5 2 3" xfId="16021"/>
    <cellStyle name="Output 5 2 3 2" xfId="16325"/>
    <cellStyle name="Output 5 2 4" xfId="16268"/>
    <cellStyle name="Output 5 2 5" xfId="16225"/>
    <cellStyle name="Output 5 3" xfId="15999"/>
    <cellStyle name="Output 5 3 2" xfId="16136"/>
    <cellStyle name="Output 5 3 2 2" xfId="16413"/>
    <cellStyle name="Output 5 3 3" xfId="16305"/>
    <cellStyle name="Output 5 4" xfId="16026"/>
    <cellStyle name="Output 5 4 2" xfId="16330"/>
    <cellStyle name="Output 5 5" xfId="16191"/>
    <cellStyle name="Output 6" xfId="855"/>
    <cellStyle name="Output 6 2" xfId="8220"/>
    <cellStyle name="Output 6 2 2" xfId="16092"/>
    <cellStyle name="Output 6 2 2 2" xfId="16161"/>
    <cellStyle name="Output 6 2 2 2 2" xfId="16438"/>
    <cellStyle name="Output 6 2 2 3" xfId="16379"/>
    <cellStyle name="Output 6 2 3" xfId="16056"/>
    <cellStyle name="Output 6 2 3 2" xfId="16355"/>
    <cellStyle name="Output 6 2 4" xfId="16236"/>
    <cellStyle name="Output 6 2 5" xfId="16227"/>
    <cellStyle name="Output 6 3" xfId="16001"/>
    <cellStyle name="Output 6 3 2" xfId="16138"/>
    <cellStyle name="Output 6 3 2 2" xfId="16415"/>
    <cellStyle name="Output 6 3 3" xfId="16307"/>
    <cellStyle name="Output 6 4" xfId="15993"/>
    <cellStyle name="Output 6 4 2" xfId="16299"/>
    <cellStyle name="Output 6 5" xfId="16193"/>
    <cellStyle name="Output 7" xfId="136"/>
    <cellStyle name="Output 7 2" xfId="8200"/>
    <cellStyle name="Output 7 2 2" xfId="16072"/>
    <cellStyle name="Output 7 2 2 2" xfId="16147"/>
    <cellStyle name="Output 7 2 2 2 2" xfId="16424"/>
    <cellStyle name="Output 7 2 2 3" xfId="16359"/>
    <cellStyle name="Output 7 2 3" xfId="16049"/>
    <cellStyle name="Output 7 2 3 2" xfId="16350"/>
    <cellStyle name="Output 7 2 4" xfId="16240"/>
    <cellStyle name="Output 7 2 5" xfId="16207"/>
    <cellStyle name="Output 7 3" xfId="15976"/>
    <cellStyle name="Output 7 3 2" xfId="16117"/>
    <cellStyle name="Output 7 3 2 2" xfId="16394"/>
    <cellStyle name="Output 7 3 3" xfId="16282"/>
    <cellStyle name="Output 7 4" xfId="16013"/>
    <cellStyle name="Output 7 4 2" xfId="16317"/>
    <cellStyle name="Output 7 5" xfId="16173"/>
    <cellStyle name="Percent 10" xfId="8232"/>
    <cellStyle name="Percent 10 2" xfId="12098"/>
    <cellStyle name="Percent 11" xfId="8236"/>
    <cellStyle name="Percent 11 2" xfId="12104"/>
    <cellStyle name="Percent 12" xfId="8243"/>
    <cellStyle name="Percent 12 2" xfId="14034"/>
    <cellStyle name="Percent 13" xfId="10172"/>
    <cellStyle name="Percent 14" xfId="16052"/>
    <cellStyle name="Percent 15" xfId="16459"/>
    <cellStyle name="Percent 2" xfId="139"/>
    <cellStyle name="Percent 2 2" xfId="171"/>
    <cellStyle name="Percent 2 3" xfId="15969"/>
    <cellStyle name="Percent 2 4" xfId="16460"/>
    <cellStyle name="Percent 3" xfId="172"/>
    <cellStyle name="Percent 3 2" xfId="238"/>
    <cellStyle name="Percent 4" xfId="173"/>
    <cellStyle name="Percent 5" xfId="219"/>
    <cellStyle name="Percent 6" xfId="304"/>
    <cellStyle name="Percent 7" xfId="798"/>
    <cellStyle name="Percent 8" xfId="849"/>
    <cellStyle name="Percent 9" xfId="138"/>
    <cellStyle name="Title" xfId="1" builtinId="15" customBuiltin="1"/>
    <cellStyle name="Title 2" xfId="141"/>
    <cellStyle name="Title 3" xfId="220"/>
    <cellStyle name="Title 4" xfId="305"/>
    <cellStyle name="Title 5" xfId="799"/>
    <cellStyle name="Title 6" xfId="1314"/>
    <cellStyle name="Title 7" xfId="140"/>
    <cellStyle name="Total" xfId="17" builtinId="25" customBuiltin="1"/>
    <cellStyle name="Total 2" xfId="143"/>
    <cellStyle name="Total 2 2" xfId="8203"/>
    <cellStyle name="Total 2 2 2" xfId="16075"/>
    <cellStyle name="Total 2 2 2 2" xfId="16150"/>
    <cellStyle name="Total 2 2 2 2 2" xfId="16427"/>
    <cellStyle name="Total 2 2 2 3" xfId="16362"/>
    <cellStyle name="Total 2 2 3" xfId="16057"/>
    <cellStyle name="Total 2 2 3 2" xfId="16356"/>
    <cellStyle name="Total 2 2 4" xfId="16257"/>
    <cellStyle name="Total 2 2 5" xfId="16210"/>
    <cellStyle name="Total 2 3" xfId="15979"/>
    <cellStyle name="Total 2 3 2" xfId="16120"/>
    <cellStyle name="Total 2 3 2 2" xfId="16397"/>
    <cellStyle name="Total 2 3 3" xfId="16285"/>
    <cellStyle name="Total 2 4" xfId="16008"/>
    <cellStyle name="Total 2 4 2" xfId="16313"/>
    <cellStyle name="Total 2 5" xfId="16176"/>
    <cellStyle name="Total 3" xfId="221"/>
    <cellStyle name="Total 3 2" xfId="8209"/>
    <cellStyle name="Total 3 2 2" xfId="16081"/>
    <cellStyle name="Total 3 2 2 2" xfId="16154"/>
    <cellStyle name="Total 3 2 2 2 2" xfId="16431"/>
    <cellStyle name="Total 3 2 2 3" xfId="16368"/>
    <cellStyle name="Total 3 2 3" xfId="16010"/>
    <cellStyle name="Total 3 2 3 2" xfId="16315"/>
    <cellStyle name="Total 3 2 4" xfId="16263"/>
    <cellStyle name="Total 3 2 5" xfId="16216"/>
    <cellStyle name="Total 3 3" xfId="15986"/>
    <cellStyle name="Total 3 3 2" xfId="16127"/>
    <cellStyle name="Total 3 3 2 2" xfId="16404"/>
    <cellStyle name="Total 3 3 3" xfId="16292"/>
    <cellStyle name="Total 3 4" xfId="16028"/>
    <cellStyle name="Total 3 4 2" xfId="16332"/>
    <cellStyle name="Total 3 5" xfId="16182"/>
    <cellStyle name="Total 4" xfId="306"/>
    <cellStyle name="Total 4 2" xfId="8214"/>
    <cellStyle name="Total 4 2 2" xfId="16086"/>
    <cellStyle name="Total 4 2 2 2" xfId="16157"/>
    <cellStyle name="Total 4 2 2 2 2" xfId="16434"/>
    <cellStyle name="Total 4 2 2 3" xfId="16373"/>
    <cellStyle name="Total 4 2 3" xfId="16007"/>
    <cellStyle name="Total 4 2 3 2" xfId="16312"/>
    <cellStyle name="Total 4 2 4" xfId="16248"/>
    <cellStyle name="Total 4 2 5" xfId="16221"/>
    <cellStyle name="Total 4 3" xfId="15992"/>
    <cellStyle name="Total 4 3 2" xfId="16132"/>
    <cellStyle name="Total 4 3 2 2" xfId="16409"/>
    <cellStyle name="Total 4 3 3" xfId="16298"/>
    <cellStyle name="Total 4 4" xfId="16041"/>
    <cellStyle name="Total 4 4 2" xfId="16342"/>
    <cellStyle name="Total 4 5" xfId="16187"/>
    <cellStyle name="Total 5" xfId="800"/>
    <cellStyle name="Total 5 2" xfId="8219"/>
    <cellStyle name="Total 5 2 2" xfId="16091"/>
    <cellStyle name="Total 5 2 2 2" xfId="16160"/>
    <cellStyle name="Total 5 2 2 2 2" xfId="16437"/>
    <cellStyle name="Total 5 2 2 3" xfId="16378"/>
    <cellStyle name="Total 5 2 3" xfId="16020"/>
    <cellStyle name="Total 5 2 3 2" xfId="16324"/>
    <cellStyle name="Total 5 2 4" xfId="16237"/>
    <cellStyle name="Total 5 2 5" xfId="16226"/>
    <cellStyle name="Total 5 3" xfId="16000"/>
    <cellStyle name="Total 5 3 2" xfId="16137"/>
    <cellStyle name="Total 5 3 2 2" xfId="16414"/>
    <cellStyle name="Total 5 3 3" xfId="16306"/>
    <cellStyle name="Total 5 4" xfId="16044"/>
    <cellStyle name="Total 5 4 2" xfId="16345"/>
    <cellStyle name="Total 5 5" xfId="16192"/>
    <cellStyle name="Total 6" xfId="1307"/>
    <cellStyle name="Total 6 2" xfId="8223"/>
    <cellStyle name="Total 6 2 2" xfId="16095"/>
    <cellStyle name="Total 6 2 2 2" xfId="16162"/>
    <cellStyle name="Total 6 2 2 2 2" xfId="16439"/>
    <cellStyle name="Total 6 2 2 3" xfId="16382"/>
    <cellStyle name="Total 6 2 3" xfId="16048"/>
    <cellStyle name="Total 6 2 3 2" xfId="16349"/>
    <cellStyle name="Total 6 2 4" xfId="16235"/>
    <cellStyle name="Total 6 2 5" xfId="16230"/>
    <cellStyle name="Total 6 3" xfId="16005"/>
    <cellStyle name="Total 6 3 2" xfId="16141"/>
    <cellStyle name="Total 6 3 2 2" xfId="16418"/>
    <cellStyle name="Total 6 3 3" xfId="16310"/>
    <cellStyle name="Total 6 4" xfId="15987"/>
    <cellStyle name="Total 6 4 2" xfId="16293"/>
    <cellStyle name="Total 6 5" xfId="16196"/>
    <cellStyle name="Total 7" xfId="142"/>
    <cellStyle name="Total 7 2" xfId="8202"/>
    <cellStyle name="Total 7 2 2" xfId="16074"/>
    <cellStyle name="Total 7 2 2 2" xfId="16149"/>
    <cellStyle name="Total 7 2 2 2 2" xfId="16426"/>
    <cellStyle name="Total 7 2 2 3" xfId="16361"/>
    <cellStyle name="Total 7 2 3" xfId="16027"/>
    <cellStyle name="Total 7 2 3 2" xfId="16331"/>
    <cellStyle name="Total 7 2 4" xfId="16243"/>
    <cellStyle name="Total 7 2 5" xfId="16209"/>
    <cellStyle name="Total 7 3" xfId="15978"/>
    <cellStyle name="Total 7 3 2" xfId="16119"/>
    <cellStyle name="Total 7 3 2 2" xfId="16396"/>
    <cellStyle name="Total 7 3 3" xfId="16284"/>
    <cellStyle name="Total 7 4" xfId="16014"/>
    <cellStyle name="Total 7 4 2" xfId="16318"/>
    <cellStyle name="Total 7 5" xfId="16175"/>
    <cellStyle name="Warning Text" xfId="14" builtinId="11" customBuiltin="1"/>
    <cellStyle name="Warning Text 2" xfId="145"/>
    <cellStyle name="Warning Text 3" xfId="222"/>
    <cellStyle name="Warning Text 4" xfId="307"/>
    <cellStyle name="Warning Text 5" xfId="801"/>
    <cellStyle name="Warning Text 6" xfId="824"/>
    <cellStyle name="Warning Text 7" xfId="144"/>
  </cellStyles>
  <dxfs count="0"/>
  <tableStyles count="0" defaultTableStyle="TableStyleMedium2" defaultPivotStyle="PivotStyleLight16"/>
  <colors>
    <mruColors>
      <color rgb="FFCCFFCC"/>
      <color rgb="FFFF0066"/>
      <color rgb="FF00FF00"/>
      <color rgb="FFFFA3A3"/>
      <color rgb="FFFFFF99"/>
      <color rgb="FF71DAFF"/>
      <color rgb="FF9E5E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www.census.gov/population/projections/data/state/projectionsagesex.html" TargetMode="External"/><Relationship Id="rId3" Type="http://schemas.openxmlformats.org/officeDocument/2006/relationships/hyperlink" Target="http://www.ucsusa.org/ew3database" TargetMode="External"/><Relationship Id="rId7" Type="http://schemas.openxmlformats.org/officeDocument/2006/relationships/hyperlink" Target="http://water.usgs.gov/watuse/spread95.html" TargetMode="External"/><Relationship Id="rId2" Type="http://schemas.openxmlformats.org/officeDocument/2006/relationships/hyperlink" Target="http://geo.usace.army.mil/pgis/f?p=397:1:0" TargetMode="External"/><Relationship Id="rId1" Type="http://schemas.openxmlformats.org/officeDocument/2006/relationships/hyperlink" Target="http://water.usgs.gov/GIS/metadata/usgswrd/XML/qsitesdd.xml#stdorder" TargetMode="External"/><Relationship Id="rId6" Type="http://schemas.openxmlformats.org/officeDocument/2006/relationships/hyperlink" Target="ADWR%20Basin%20Water%20Demand%20and%20Supply%20Data%20(1991-2009).xls" TargetMode="External"/><Relationship Id="rId5" Type="http://schemas.openxmlformats.org/officeDocument/2006/relationships/hyperlink" Target="http://www.azwater.gov/AzDWR/WaterManagement/Assessments/default.htm" TargetMode="External"/><Relationship Id="rId4" Type="http://schemas.openxmlformats.org/officeDocument/2006/relationships/hyperlink" Target="http://www.fws.gov/endangered/"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water.usgs.gov/GIS/metadata/usgswrd/XML/rech48grd.xml" TargetMode="External"/><Relationship Id="rId2" Type="http://schemas.openxmlformats.org/officeDocument/2006/relationships/hyperlink" Target="ftp://ftp.ftw.nrcs.usda.gov/wbd" TargetMode="External"/><Relationship Id="rId1" Type="http://schemas.openxmlformats.org/officeDocument/2006/relationships/hyperlink" Target="http://cumulus.cr.usgs.gov/webappcontent/neddownloadtool/NEDDownloadToolDMS.html" TargetMode="External"/><Relationship Id="rId5" Type="http://schemas.openxmlformats.org/officeDocument/2006/relationships/hyperlink" Target="http://www.azwater.gov/azdwr/GIS/" TargetMode="External"/><Relationship Id="rId4" Type="http://schemas.openxmlformats.org/officeDocument/2006/relationships/hyperlink" Target="http://www.census.gov/geo/www/tiger/tgrshp2010/pophu.html"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0</xdr:col>
      <xdr:colOff>304801</xdr:colOff>
      <xdr:row>2</xdr:row>
      <xdr:rowOff>68581</xdr:rowOff>
    </xdr:from>
    <xdr:to>
      <xdr:col>11</xdr:col>
      <xdr:colOff>283465</xdr:colOff>
      <xdr:row>25</xdr:row>
      <xdr:rowOff>28576</xdr:rowOff>
    </xdr:to>
    <xdr:sp macro="" textlink="">
      <xdr:nvSpPr>
        <xdr:cNvPr id="5" name="Rectangle 4">
          <a:hlinkClick xmlns:r="http://schemas.openxmlformats.org/officeDocument/2006/relationships" r:id="rId1"/>
        </xdr:cNvPr>
        <xdr:cNvSpPr/>
      </xdr:nvSpPr>
      <xdr:spPr>
        <a:xfrm>
          <a:off x="304801" y="459106"/>
          <a:ext cx="6684264" cy="412242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en-US" sz="1100" b="1"/>
            <a:t>Source:</a:t>
          </a:r>
          <a:r>
            <a:rPr lang="en-US" sz="1100" b="0"/>
            <a:t> Flow characteristics at U.S. Geological Survey Streamgages in the conterminous United States.  </a:t>
          </a:r>
          <a:r>
            <a:rPr lang="en-US" sz="1100" b="1" i="1">
              <a:solidFill>
                <a:schemeClr val="accent6">
                  <a:lumMod val="50000"/>
                </a:schemeClr>
              </a:solidFill>
            </a:rPr>
            <a:t>Labeled in the data as USGS Streamgages</a:t>
          </a:r>
        </a:p>
        <a:p>
          <a:pPr algn="l"/>
          <a:r>
            <a:rPr lang="en-US" sz="1100" b="1" i="0"/>
            <a:t>Website:</a:t>
          </a:r>
          <a:r>
            <a:rPr lang="en-US" sz="1100" b="1" i="0" baseline="0"/>
            <a:t> </a:t>
          </a:r>
          <a:r>
            <a:rPr lang="en-US" sz="1100" b="0" i="0" baseline="0"/>
            <a:t>http://water.usgs.gov/GIS/metadata/usgswrd/XML/qsitesdd.xml#stdorder</a:t>
          </a:r>
        </a:p>
        <a:p>
          <a:pPr algn="l"/>
          <a:r>
            <a:rPr lang="en-US" sz="1100" b="1" i="0" baseline="0"/>
            <a:t>Link:</a:t>
          </a:r>
          <a:r>
            <a:rPr lang="en-US" sz="1100" b="0" i="0" baseline="0"/>
            <a:t> </a:t>
          </a:r>
          <a:r>
            <a:rPr lang="en-US" sz="1100" b="0" i="1" baseline="0"/>
            <a:t>Click anywhere in this box to connect to source.</a:t>
          </a:r>
          <a:endParaRPr lang="en-US" sz="1100" b="0" i="0" baseline="0"/>
        </a:p>
        <a:p>
          <a:pPr algn="l"/>
          <a:endParaRPr lang="en-US" sz="1100" b="0" i="0" baseline="0"/>
        </a:p>
        <a:p>
          <a:pPr algn="l"/>
          <a:r>
            <a:rPr lang="en-US" sz="1100" b="1" i="0" baseline="0"/>
            <a:t>Description of Source:</a:t>
          </a:r>
          <a:r>
            <a:rPr lang="en-US" sz="1100" b="0" i="0" baseline="0"/>
            <a:t> From abstract in metadata for this dataset, "This dataset represents point locations and flow characteristics for current (as of November 20, 2001) and historical U.S. Geological Survey (USGS) streamgages in the conterminous United States.  The flow characteristics were computed from the daily streamflow data recorded at each streamgage for the period of record."</a:t>
          </a:r>
        </a:p>
        <a:p>
          <a:pPr algn="l"/>
          <a:endParaRPr lang="en-US" sz="1100" b="0" i="0" baseline="0"/>
        </a:p>
        <a:p>
          <a:pPr algn="l"/>
          <a:r>
            <a:rPr lang="en-US" sz="1100" b="0" i="0" baseline="0"/>
            <a:t>The streamgage characteristics include but are not limited to:</a:t>
          </a:r>
        </a:p>
        <a:p>
          <a:pPr algn="l"/>
          <a:r>
            <a:rPr lang="en-US" sz="1100" b="0" i="0" baseline="0"/>
            <a:t>Station Number</a:t>
          </a:r>
        </a:p>
        <a:p>
          <a:pPr algn="l"/>
          <a:r>
            <a:rPr lang="en-US" sz="1100" b="0" i="0" baseline="0"/>
            <a:t>Station Name</a:t>
          </a:r>
        </a:p>
        <a:p>
          <a:pPr algn="l"/>
          <a:r>
            <a:rPr lang="en-US" sz="1100" b="0" i="0" baseline="0"/>
            <a:t>Station Latitude and Longitude</a:t>
          </a:r>
        </a:p>
        <a:p>
          <a:pPr algn="l"/>
          <a:r>
            <a:rPr lang="en-US" sz="1100" b="0" i="0" baseline="0"/>
            <a:t>Hydrologic Unit Code (HUC 8)</a:t>
          </a:r>
        </a:p>
        <a:p>
          <a:pPr algn="l"/>
          <a:endParaRPr lang="en-US" sz="1100" b="0" i="0" baseline="0"/>
        </a:p>
        <a:p>
          <a:pPr algn="l"/>
          <a:r>
            <a:rPr lang="en-US" sz="1100" b="0" i="0" baseline="0"/>
            <a:t>The flow-characteristics information for each streamgage include but are not limited to:</a:t>
          </a:r>
        </a:p>
        <a:p>
          <a:pPr algn="l"/>
          <a:r>
            <a:rPr lang="en-US" sz="1100" b="0" i="0" baseline="0"/>
            <a:t>Minimum and Maximum daily flow for the period of record (cubic feet per second)</a:t>
          </a:r>
        </a:p>
        <a:p>
          <a:pPr algn="l"/>
          <a:r>
            <a:rPr lang="en-US" sz="1100" b="0" i="0" baseline="0"/>
            <a:t>Percentiles (1, 5, 10, 20, 25, 50, 75, 80, 90, 95, 99) of daily flow for the period of record (cubic feet per second)</a:t>
          </a:r>
        </a:p>
        <a:p>
          <a:pPr algn="l"/>
          <a:endParaRPr lang="en-US" sz="1100" b="0" i="0" baseline="0"/>
        </a:p>
        <a:p>
          <a:pPr algn="l"/>
          <a:r>
            <a:rPr lang="en-US" sz="1100" b="1" i="0" baseline="0"/>
            <a:t>Percentile calculation description:</a:t>
          </a:r>
          <a:r>
            <a:rPr lang="en-US" sz="1100" b="0" i="0" baseline="0"/>
            <a:t> </a:t>
          </a:r>
        </a:p>
        <a:p>
          <a:pPr algn="l"/>
          <a:r>
            <a:rPr lang="en-US" sz="1100" b="0" i="0" baseline="0"/>
            <a:t>Percentile flow information is calculated on a daily basis.  So a percentile of 1 means that 99% of all mean </a:t>
          </a:r>
          <a:r>
            <a:rPr lang="en-US" sz="1100" b="0" i="1" baseline="0"/>
            <a:t>daily</a:t>
          </a:r>
          <a:r>
            <a:rPr lang="en-US" sz="1100" b="0" i="0" baseline="0"/>
            <a:t> flows recorded for a streamgage are greater than that amount.</a:t>
          </a:r>
          <a:endParaRPr lang="en-US" sz="1100" b="1" i="0"/>
        </a:p>
      </xdr:txBody>
    </xdr:sp>
    <xdr:clientData/>
  </xdr:twoCellAnchor>
  <xdr:twoCellAnchor>
    <xdr:from>
      <xdr:col>0</xdr:col>
      <xdr:colOff>323850</xdr:colOff>
      <xdr:row>27</xdr:row>
      <xdr:rowOff>0</xdr:rowOff>
    </xdr:from>
    <xdr:to>
      <xdr:col>11</xdr:col>
      <xdr:colOff>300990</xdr:colOff>
      <xdr:row>42</xdr:row>
      <xdr:rowOff>57150</xdr:rowOff>
    </xdr:to>
    <xdr:sp macro="" textlink="">
      <xdr:nvSpPr>
        <xdr:cNvPr id="4" name="TextBox 3">
          <a:hlinkClick xmlns:r="http://schemas.openxmlformats.org/officeDocument/2006/relationships" r:id="rId2"/>
        </xdr:cNvPr>
        <xdr:cNvSpPr txBox="1"/>
      </xdr:nvSpPr>
      <xdr:spPr>
        <a:xfrm>
          <a:off x="323850" y="4914900"/>
          <a:ext cx="6682740" cy="277177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 Army Corps</a:t>
          </a:r>
          <a:r>
            <a:rPr lang="en-US" sz="1100" b="0" baseline="0"/>
            <a:t> of Engineers National Inventory of Dams, 2007 Version. </a:t>
          </a:r>
          <a:r>
            <a:rPr lang="en-US" sz="1100" b="1" baseline="0">
              <a:solidFill>
                <a:schemeClr val="accent6">
                  <a:lumMod val="50000"/>
                </a:schemeClr>
              </a:solidFill>
            </a:rPr>
            <a:t> </a:t>
          </a:r>
          <a:r>
            <a:rPr lang="en-US" sz="1100" b="1" i="1" baseline="0">
              <a:solidFill>
                <a:schemeClr val="accent6">
                  <a:lumMod val="50000"/>
                </a:schemeClr>
              </a:solidFill>
            </a:rPr>
            <a:t>Labeled in data as USACE Dam Database.</a:t>
          </a:r>
          <a:endParaRPr lang="en-US" sz="1100" b="1" baseline="0">
            <a:solidFill>
              <a:schemeClr val="accent6">
                <a:lumMod val="50000"/>
              </a:schemeClr>
            </a:solidFill>
          </a:endParaRPr>
        </a:p>
        <a:p>
          <a:endParaRPr lang="en-US" sz="1100" b="0" baseline="0"/>
        </a:p>
        <a:p>
          <a:r>
            <a:rPr lang="en-US" sz="1100" b="1" baseline="0"/>
            <a:t>Weblink: </a:t>
          </a:r>
          <a:r>
            <a:rPr lang="en-US" sz="1100" b="0" baseline="0"/>
            <a:t>http://geo.usace.army.mil/pgis/f?p=397:1:0. </a:t>
          </a:r>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The USACE (United States Army Corps of Engineers) National Dam Inventory is a listing of all known dams in the United States that fit 1 of 4 criteria:</a:t>
          </a:r>
        </a:p>
        <a:p>
          <a:r>
            <a:rPr lang="en-US" sz="1100" b="0" baseline="0"/>
            <a:t>1. High Hazard Classification: Loss of one human life is likely if the dam fails</a:t>
          </a:r>
        </a:p>
        <a:p>
          <a:r>
            <a:rPr lang="en-US" sz="1100" b="0" baseline="0"/>
            <a:t>2. Significant Hazard Classification: Possible loss of human life and likely significant property or environmental destruction</a:t>
          </a:r>
        </a:p>
        <a:p>
          <a:r>
            <a:rPr lang="en-US" sz="1100" b="0" baseline="0"/>
            <a:t>3. Equal to or exceeds 25 feet in height and exceeds 15 acre-feet of storage</a:t>
          </a:r>
        </a:p>
        <a:p>
          <a:r>
            <a:rPr lang="en-US" sz="1100" b="0" baseline="0"/>
            <a:t>4. Equal to or exceeds 50 acre-feet of storage and exceeds 6 feet in height.</a:t>
          </a:r>
        </a:p>
        <a:p>
          <a:endParaRPr lang="en-US" sz="1100" b="0" baseline="0"/>
        </a:p>
        <a:p>
          <a:r>
            <a:rPr lang="en-US" sz="1100" b="0" baseline="0"/>
            <a:t>The 2007 version of the database contains over 82000 entries.</a:t>
          </a:r>
          <a:endParaRPr lang="en-US" sz="1100" b="1" baseline="0"/>
        </a:p>
      </xdr:txBody>
    </xdr:sp>
    <xdr:clientData/>
  </xdr:twoCellAnchor>
  <xdr:twoCellAnchor>
    <xdr:from>
      <xdr:col>0</xdr:col>
      <xdr:colOff>323850</xdr:colOff>
      <xdr:row>43</xdr:row>
      <xdr:rowOff>133350</xdr:rowOff>
    </xdr:from>
    <xdr:to>
      <xdr:col>11</xdr:col>
      <xdr:colOff>300990</xdr:colOff>
      <xdr:row>55</xdr:row>
      <xdr:rowOff>123825</xdr:rowOff>
    </xdr:to>
    <xdr:sp macro="" textlink="">
      <xdr:nvSpPr>
        <xdr:cNvPr id="8" name="TextBox 7">
          <a:hlinkClick xmlns:r="http://schemas.openxmlformats.org/officeDocument/2006/relationships" r:id="rId3"/>
        </xdr:cNvPr>
        <xdr:cNvSpPr txBox="1"/>
      </xdr:nvSpPr>
      <xdr:spPr>
        <a:xfrm>
          <a:off x="323850" y="7943850"/>
          <a:ext cx="6682740" cy="2162175"/>
        </a:xfrm>
        <a:prstGeom prst="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16200000" scaled="1"/>
          <a:tileRect/>
        </a:gra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a:t>
          </a:r>
          <a:r>
            <a:rPr lang="en-US" sz="1100" b="0" u="none"/>
            <a:t>Union</a:t>
          </a:r>
          <a:r>
            <a:rPr lang="en-US" sz="1100" b="0" u="none" baseline="0"/>
            <a:t> of Concerned Scientists.  2011.  UCS EW3 Energy-Water Database  V.1.2.  </a:t>
          </a:r>
          <a:r>
            <a:rPr lang="en-US" sz="1100" b="1" i="1" baseline="0">
              <a:solidFill>
                <a:schemeClr val="accent6">
                  <a:lumMod val="50000"/>
                </a:schemeClr>
              </a:solidFill>
            </a:rPr>
            <a:t>Labeled in data as PowerPlant Data</a:t>
          </a:r>
        </a:p>
        <a:p>
          <a:endParaRPr lang="en-US" sz="1100" b="0" baseline="0"/>
        </a:p>
        <a:p>
          <a:r>
            <a:rPr lang="en-US" sz="1100" b="1" baseline="0"/>
            <a:t>Weblink: </a:t>
          </a:r>
          <a:r>
            <a:rPr lang="en-US" sz="1100" b="0" baseline="0">
              <a:solidFill>
                <a:schemeClr val="dk1"/>
              </a:solidFill>
              <a:effectLst/>
              <a:latin typeface="+mn-lt"/>
              <a:ea typeface="+mn-ea"/>
              <a:cs typeface="+mn-cs"/>
            </a:rPr>
            <a:t>www.ucsusa.org/ew3database</a:t>
          </a: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The purpose of this report is to calculate the amount and location of water use by power plants based upon the cooling and fuel type, compare findings with already compiled figures published by the US governments, estimate the stress that these power plants place on water supplies, and list steps that can be made to lessen the impacts on water systems.</a:t>
          </a:r>
          <a:endParaRPr lang="en-US" sz="1100" b="1" baseline="0"/>
        </a:p>
      </xdr:txBody>
    </xdr:sp>
    <xdr:clientData/>
  </xdr:twoCellAnchor>
  <xdr:twoCellAnchor>
    <xdr:from>
      <xdr:col>0</xdr:col>
      <xdr:colOff>323850</xdr:colOff>
      <xdr:row>57</xdr:row>
      <xdr:rowOff>28575</xdr:rowOff>
    </xdr:from>
    <xdr:to>
      <xdr:col>11</xdr:col>
      <xdr:colOff>300990</xdr:colOff>
      <xdr:row>66</xdr:row>
      <xdr:rowOff>104775</xdr:rowOff>
    </xdr:to>
    <xdr:sp macro="" textlink="">
      <xdr:nvSpPr>
        <xdr:cNvPr id="6" name="TextBox 5">
          <a:hlinkClick xmlns:r="http://schemas.openxmlformats.org/officeDocument/2006/relationships" r:id="rId4"/>
        </xdr:cNvPr>
        <xdr:cNvSpPr txBox="1"/>
      </xdr:nvSpPr>
      <xdr:spPr>
        <a:xfrm>
          <a:off x="323850" y="10372725"/>
          <a:ext cx="6682740" cy="17049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0"/>
            <a:t> </a:t>
          </a:r>
          <a:r>
            <a:rPr lang="en-US" sz="1100" b="0" u="none"/>
            <a:t>US Fish &amp; Wildlife Species Reports, Environmental Conservation Online System  </a:t>
          </a:r>
          <a:r>
            <a:rPr lang="en-US" sz="1100" b="1" i="1" baseline="0">
              <a:solidFill>
                <a:schemeClr val="accent6">
                  <a:lumMod val="50000"/>
                </a:schemeClr>
              </a:solidFill>
            </a:rPr>
            <a:t>Labeled in data as Species</a:t>
          </a:r>
        </a:p>
        <a:p>
          <a:endParaRPr lang="en-US" sz="1100" b="0" baseline="0"/>
        </a:p>
        <a:p>
          <a:r>
            <a:rPr lang="en-US" sz="1100" b="1" baseline="0"/>
            <a:t>Weblink: </a:t>
          </a:r>
          <a:r>
            <a:rPr lang="en-US" sz="1100" b="0" baseline="0">
              <a:solidFill>
                <a:schemeClr val="dk1"/>
              </a:solidFill>
              <a:effectLst/>
              <a:latin typeface="+mn-lt"/>
              <a:ea typeface="+mn-ea"/>
              <a:cs typeface="+mn-cs"/>
            </a:rPr>
            <a:t>http://www.fws.gov/endangered/</a:t>
          </a: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This website allows the user to obtain information on endangered and threatened species by state and by county.  The number of endangered and threatened species was downloaded by county.</a:t>
          </a:r>
          <a:endParaRPr lang="en-US" sz="1100" b="1" baseline="0"/>
        </a:p>
      </xdr:txBody>
    </xdr:sp>
    <xdr:clientData/>
  </xdr:twoCellAnchor>
  <xdr:twoCellAnchor>
    <xdr:from>
      <xdr:col>0</xdr:col>
      <xdr:colOff>323850</xdr:colOff>
      <xdr:row>68</xdr:row>
      <xdr:rowOff>28575</xdr:rowOff>
    </xdr:from>
    <xdr:to>
      <xdr:col>11</xdr:col>
      <xdr:colOff>300990</xdr:colOff>
      <xdr:row>83</xdr:row>
      <xdr:rowOff>114300</xdr:rowOff>
    </xdr:to>
    <xdr:sp macro="" textlink="">
      <xdr:nvSpPr>
        <xdr:cNvPr id="7" name="TextBox 6">
          <a:hlinkClick xmlns:r="http://schemas.openxmlformats.org/officeDocument/2006/relationships" r:id="rId5"/>
        </xdr:cNvPr>
        <xdr:cNvSpPr txBox="1"/>
      </xdr:nvSpPr>
      <xdr:spPr>
        <a:xfrm>
          <a:off x="323850" y="12363450"/>
          <a:ext cx="6682740" cy="280035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a:t>
          </a:r>
          <a:r>
            <a:rPr lang="en-US" sz="1100" b="0" u="none"/>
            <a:t>DRAFT Demand and Supply Assessment</a:t>
          </a:r>
          <a:r>
            <a:rPr lang="en-US" sz="1100" b="0" u="none" baseline="0"/>
            <a:t> 1985 - 2025 Phoenix Active Management Area, November 2010; Phoenix AMA Baseline Scenarios One, Two and Three Projection Templates  </a:t>
          </a:r>
          <a:r>
            <a:rPr lang="en-US" sz="1100" b="1" i="1" baseline="0">
              <a:solidFill>
                <a:schemeClr val="accent6">
                  <a:lumMod val="50000"/>
                </a:schemeClr>
              </a:solidFill>
            </a:rPr>
            <a:t>Labeled in data as Phoenix AMA Assessment and Phoenix AMA Projections</a:t>
          </a:r>
        </a:p>
        <a:p>
          <a:endParaRPr lang="en-US" sz="1100" b="0" baseline="0"/>
        </a:p>
        <a:p>
          <a:r>
            <a:rPr lang="en-US" sz="1100" b="1" baseline="0"/>
            <a:t>Weblink: </a:t>
          </a:r>
          <a:r>
            <a:rPr lang="en-US" sz="1100" b="0" baseline="0">
              <a:solidFill>
                <a:schemeClr val="dk1"/>
              </a:solidFill>
              <a:effectLst/>
              <a:latin typeface="+mn-lt"/>
              <a:ea typeface="+mn-ea"/>
              <a:cs typeface="+mn-cs"/>
            </a:rPr>
            <a:t>http://www.azwater.gov/AzDWR/WaterManagement/Assessments/default.htm</a:t>
          </a: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From the document: "This Assessment is a compilation and study of historical water demand and supply characteristics for the Phoenix AMA from the year 1985 through 2006.  In addition, the Assessment calculates eight water supply and demand projection scenarios to the year 2025."</a:t>
          </a:r>
        </a:p>
        <a:p>
          <a:endParaRPr lang="en-US" sz="1100" b="0" baseline="0"/>
        </a:p>
        <a:p>
          <a:r>
            <a:rPr lang="en-US" sz="1100" b="0" baseline="0"/>
            <a:t>The projections spreadsheets depict the estimated withdrawals for municipal, industrial, agricultural and Indian use within the AMAs.  The scenarios represent low, medium and high estimates.  For the current M&amp;I and Agricultural water use, the estimates for the year 2010 in Projection Template 2 are used.</a:t>
          </a:r>
        </a:p>
        <a:p>
          <a:endParaRPr lang="en-US" sz="1100" b="1" baseline="0"/>
        </a:p>
      </xdr:txBody>
    </xdr:sp>
    <xdr:clientData/>
  </xdr:twoCellAnchor>
  <xdr:twoCellAnchor>
    <xdr:from>
      <xdr:col>0</xdr:col>
      <xdr:colOff>266700</xdr:colOff>
      <xdr:row>85</xdr:row>
      <xdr:rowOff>38100</xdr:rowOff>
    </xdr:from>
    <xdr:to>
      <xdr:col>11</xdr:col>
      <xdr:colOff>243840</xdr:colOff>
      <xdr:row>101</xdr:row>
      <xdr:rowOff>9525</xdr:rowOff>
    </xdr:to>
    <xdr:sp macro="" textlink="">
      <xdr:nvSpPr>
        <xdr:cNvPr id="9" name="TextBox 8">
          <a:hlinkClick xmlns:r="http://schemas.openxmlformats.org/officeDocument/2006/relationships" r:id="rId5"/>
        </xdr:cNvPr>
        <xdr:cNvSpPr txBox="1"/>
      </xdr:nvSpPr>
      <xdr:spPr>
        <a:xfrm>
          <a:off x="266700" y="15449550"/>
          <a:ext cx="6682740" cy="28670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a:t>
          </a:r>
          <a:r>
            <a:rPr lang="en-US" sz="1100" b="0" u="none"/>
            <a:t>Demand and Supply Assessment</a:t>
          </a:r>
          <a:r>
            <a:rPr lang="en-US" sz="1100" b="0" u="none" baseline="0"/>
            <a:t> 1985 - 2025 Pinal Active Management Area, May 2011; Pinal AMA Baseline Scenarios One, Two and Three Projection Templates  </a:t>
          </a:r>
          <a:r>
            <a:rPr lang="en-US" sz="1100" b="1" i="1" baseline="0">
              <a:solidFill>
                <a:schemeClr val="accent6">
                  <a:lumMod val="50000"/>
                </a:schemeClr>
              </a:solidFill>
            </a:rPr>
            <a:t>Labeled in data as Pinal AMA Assessment and Pinal AMA Projections</a:t>
          </a:r>
        </a:p>
        <a:p>
          <a:endParaRPr lang="en-US" sz="1100" b="0" baseline="0"/>
        </a:p>
        <a:p>
          <a:r>
            <a:rPr lang="en-US" sz="1100" b="1" baseline="0"/>
            <a:t>Weblink: </a:t>
          </a:r>
          <a:r>
            <a:rPr lang="en-US" sz="1100" b="0" baseline="0">
              <a:solidFill>
                <a:schemeClr val="dk1"/>
              </a:solidFill>
              <a:effectLst/>
              <a:latin typeface="+mn-lt"/>
              <a:ea typeface="+mn-ea"/>
              <a:cs typeface="+mn-cs"/>
            </a:rPr>
            <a:t>http://www.azwater.gov/AzDWR/WaterManagement/Assessments/default.htm</a:t>
          </a: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From the document: "This Assessment is a compilation and study of historical water demand and supply characteristics for the Pinal AMA from the year 1985 through 2006.  In addition, the Assessment calculates seven water supply and demand projection scenarios to the year 2025."</a:t>
          </a:r>
        </a:p>
        <a:p>
          <a:endParaRPr lang="en-US" sz="1100" b="0" baseline="0"/>
        </a:p>
        <a:p>
          <a:r>
            <a:rPr lang="en-US" sz="1100" b="0" baseline="0">
              <a:solidFill>
                <a:schemeClr val="dk1"/>
              </a:solidFill>
              <a:effectLst/>
              <a:latin typeface="+mn-lt"/>
              <a:ea typeface="+mn-ea"/>
              <a:cs typeface="+mn-cs"/>
            </a:rPr>
            <a:t>The projections spreadsheets depict the estimated withdrawals for municipal, industrial, agricultural and Indian use within the AMAs.  The scenarios represent low, medium and high estimates.  For the current M&amp;I and Agricultural water use, the estimates for the year 2010 in Projection Template 2 are used.</a:t>
          </a:r>
          <a:endParaRPr lang="en-US">
            <a:effectLst/>
          </a:endParaRPr>
        </a:p>
        <a:p>
          <a:endParaRPr lang="en-US" sz="1100" b="1" baseline="0"/>
        </a:p>
      </xdr:txBody>
    </xdr:sp>
    <xdr:clientData/>
  </xdr:twoCellAnchor>
  <xdr:twoCellAnchor>
    <xdr:from>
      <xdr:col>12</xdr:col>
      <xdr:colOff>104775</xdr:colOff>
      <xdr:row>2</xdr:row>
      <xdr:rowOff>85725</xdr:rowOff>
    </xdr:from>
    <xdr:to>
      <xdr:col>23</xdr:col>
      <xdr:colOff>81915</xdr:colOff>
      <xdr:row>18</xdr:row>
      <xdr:rowOff>123825</xdr:rowOff>
    </xdr:to>
    <xdr:sp macro="" textlink="">
      <xdr:nvSpPr>
        <xdr:cNvPr id="10" name="TextBox 9">
          <a:hlinkClick xmlns:r="http://schemas.openxmlformats.org/officeDocument/2006/relationships" r:id="rId5"/>
        </xdr:cNvPr>
        <xdr:cNvSpPr txBox="1"/>
      </xdr:nvSpPr>
      <xdr:spPr>
        <a:xfrm>
          <a:off x="7419975" y="476250"/>
          <a:ext cx="6682740" cy="29337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a:t>
          </a:r>
          <a:r>
            <a:rPr lang="en-US" sz="1100" b="0" u="none"/>
            <a:t>DRAFT Demand and Supply Assessment</a:t>
          </a:r>
          <a:r>
            <a:rPr lang="en-US" sz="1100" b="0" u="none" baseline="0"/>
            <a:t> 1985 - 2025 Prescott Active Management Area, January 2011; Prescott AMA Baseline Scenarios One, Two and Three Projection Templates  </a:t>
          </a:r>
          <a:r>
            <a:rPr lang="en-US" sz="1100" b="1" i="1" baseline="0">
              <a:solidFill>
                <a:schemeClr val="accent6">
                  <a:lumMod val="50000"/>
                </a:schemeClr>
              </a:solidFill>
            </a:rPr>
            <a:t>Labeled in data as Prescott AMA Assessment and Prescott AMA Projections</a:t>
          </a:r>
        </a:p>
        <a:p>
          <a:endParaRPr lang="en-US" sz="1100" b="0" baseline="0"/>
        </a:p>
        <a:p>
          <a:r>
            <a:rPr lang="en-US" sz="1100" b="1" baseline="0"/>
            <a:t>Weblink: </a:t>
          </a:r>
          <a:r>
            <a:rPr lang="en-US" sz="1100" b="0" baseline="0">
              <a:solidFill>
                <a:schemeClr val="dk1"/>
              </a:solidFill>
              <a:effectLst/>
              <a:latin typeface="+mn-lt"/>
              <a:ea typeface="+mn-ea"/>
              <a:cs typeface="+mn-cs"/>
            </a:rPr>
            <a:t>http://www.azwater.gov/AzDWR/WaterManagement/Assessments/default.htm</a:t>
          </a: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From the document: "This Assessment is a compilation and study of historical water demand and supply characteristics for the Prescott AMA from the year 1985 through 2006.  In addition, the Assessment calculates seven water supply and demand projection scenarios to the year 2025."</a:t>
          </a:r>
        </a:p>
        <a:p>
          <a:endParaRPr lang="en-US" sz="1100" b="0" baseline="0"/>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projections spreadsheets depict the estimated withdrawals for municipal, industrial, agricultural and Indian use within the AMAs.  The scenarios represent low, medium and high estimates.  For the current M&amp;I and Agricultural water use, the estimates for the year 2010 in Projection Template 2 are used.</a:t>
          </a:r>
          <a:endParaRPr lang="en-US">
            <a:effectLst/>
          </a:endParaRPr>
        </a:p>
        <a:p>
          <a:endParaRPr lang="en-US" sz="1100" b="1" baseline="0"/>
        </a:p>
      </xdr:txBody>
    </xdr:sp>
    <xdr:clientData/>
  </xdr:twoCellAnchor>
  <xdr:twoCellAnchor>
    <xdr:from>
      <xdr:col>12</xdr:col>
      <xdr:colOff>142875</xdr:colOff>
      <xdr:row>19</xdr:row>
      <xdr:rowOff>142875</xdr:rowOff>
    </xdr:from>
    <xdr:to>
      <xdr:col>23</xdr:col>
      <xdr:colOff>120015</xdr:colOff>
      <xdr:row>36</xdr:row>
      <xdr:rowOff>19050</xdr:rowOff>
    </xdr:to>
    <xdr:sp macro="" textlink="">
      <xdr:nvSpPr>
        <xdr:cNvPr id="11" name="TextBox 10">
          <a:hlinkClick xmlns:r="http://schemas.openxmlformats.org/officeDocument/2006/relationships" r:id="rId5"/>
        </xdr:cNvPr>
        <xdr:cNvSpPr txBox="1"/>
      </xdr:nvSpPr>
      <xdr:spPr>
        <a:xfrm>
          <a:off x="7458075" y="3609975"/>
          <a:ext cx="6682740" cy="295275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a:t>
          </a:r>
          <a:r>
            <a:rPr lang="en-US" sz="1100" b="0" u="none"/>
            <a:t>DRAFT Demand and Supply Assessment</a:t>
          </a:r>
          <a:r>
            <a:rPr lang="en-US" sz="1100" b="0" u="none" baseline="0"/>
            <a:t> 1985 - 2025 Santa Cruz Active Management Area, July 2012; Santa Cruz AMA Assessment Template  </a:t>
          </a:r>
          <a:r>
            <a:rPr lang="en-US" sz="1100" b="1" i="1" baseline="0">
              <a:solidFill>
                <a:schemeClr val="accent6">
                  <a:lumMod val="50000"/>
                </a:schemeClr>
              </a:solidFill>
            </a:rPr>
            <a:t>Labeled in data as Santa Cruz AMA Assessment and Santa Cruz AMA Assessment Template</a:t>
          </a:r>
        </a:p>
        <a:p>
          <a:endParaRPr lang="en-US" sz="1100" b="0" baseline="0"/>
        </a:p>
        <a:p>
          <a:r>
            <a:rPr lang="en-US" sz="1100" b="1" baseline="0"/>
            <a:t>Weblink: </a:t>
          </a:r>
          <a:r>
            <a:rPr lang="en-US" sz="1100" b="0" baseline="0">
              <a:solidFill>
                <a:schemeClr val="dk1"/>
              </a:solidFill>
              <a:effectLst/>
              <a:latin typeface="+mn-lt"/>
              <a:ea typeface="+mn-ea"/>
              <a:cs typeface="+mn-cs"/>
            </a:rPr>
            <a:t>http://www.azwater.gov/AzDWR/WaterManagement/Assessments/default.htm</a:t>
          </a: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From the document: "This Assessment is a compilation and study of historical water demand and supply characteristics for the SCAMA from the year 1985 through 2009.  In addition, the Assessment calculates three projected demand scenarios and compares them to statistically generated 'normal' and 'dry' water supply scenarios to the year 2025."</a:t>
          </a:r>
        </a:p>
        <a:p>
          <a:r>
            <a:rPr lang="en-US" sz="1100" b="0" baseline="0"/>
            <a:t/>
          </a:r>
          <a:br>
            <a:rPr lang="en-US" sz="1100" b="0" baseline="0"/>
          </a:br>
          <a:r>
            <a:rPr lang="en-US" sz="1100" b="0" baseline="0"/>
            <a:t>This template assessment spreadsheet depicts the estimated withdrawals for municipal, industrial, agricultural and Indian water use within the AMA.  The template only extends to the year 2010.</a:t>
          </a:r>
          <a:endParaRPr lang="en-US" sz="1100" b="1" baseline="0"/>
        </a:p>
      </xdr:txBody>
    </xdr:sp>
    <xdr:clientData/>
  </xdr:twoCellAnchor>
  <xdr:twoCellAnchor>
    <xdr:from>
      <xdr:col>12</xdr:col>
      <xdr:colOff>152400</xdr:colOff>
      <xdr:row>37</xdr:row>
      <xdr:rowOff>85725</xdr:rowOff>
    </xdr:from>
    <xdr:to>
      <xdr:col>23</xdr:col>
      <xdr:colOff>129540</xdr:colOff>
      <xdr:row>53</xdr:row>
      <xdr:rowOff>38100</xdr:rowOff>
    </xdr:to>
    <xdr:sp macro="" textlink="">
      <xdr:nvSpPr>
        <xdr:cNvPr id="12" name="TextBox 11">
          <a:hlinkClick xmlns:r="http://schemas.openxmlformats.org/officeDocument/2006/relationships" r:id="rId5"/>
        </xdr:cNvPr>
        <xdr:cNvSpPr txBox="1"/>
      </xdr:nvSpPr>
      <xdr:spPr>
        <a:xfrm>
          <a:off x="7467600" y="6810375"/>
          <a:ext cx="6682740" cy="2847975"/>
        </a:xfrm>
        <a:prstGeom prst="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16200000" scaled="1"/>
          <a:tileRect/>
        </a:gra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a:t>
          </a:r>
          <a:r>
            <a:rPr lang="en-US" sz="1100" b="0" u="none"/>
            <a:t>DRAFT Demand and Supply Assessment 1985 - 2025 Tucson Active Management Area, May 2010;</a:t>
          </a:r>
          <a:r>
            <a:rPr lang="en-US" sz="1100" b="0" u="none" baseline="0"/>
            <a:t> Tucson AMA Baseline Scenarios One, Two and Three Projection Templates</a:t>
          </a:r>
          <a:r>
            <a:rPr lang="en-US" sz="1100" b="0" u="none"/>
            <a:t>  </a:t>
          </a:r>
          <a:r>
            <a:rPr lang="en-US" sz="1100" b="1" i="1" baseline="0">
              <a:solidFill>
                <a:schemeClr val="accent6">
                  <a:lumMod val="50000"/>
                </a:schemeClr>
              </a:solidFill>
            </a:rPr>
            <a:t>Labeled in data as Tucson AMA Assessment and Tucson AMA Projections</a:t>
          </a:r>
        </a:p>
        <a:p>
          <a:endParaRPr lang="en-US" sz="1100" b="0" baseline="0"/>
        </a:p>
        <a:p>
          <a:r>
            <a:rPr lang="en-US" sz="1100" b="1" baseline="0"/>
            <a:t>Weblink: </a:t>
          </a:r>
          <a:r>
            <a:rPr lang="en-US" sz="1100" b="0" baseline="0">
              <a:solidFill>
                <a:schemeClr val="dk1"/>
              </a:solidFill>
              <a:effectLst/>
              <a:latin typeface="+mn-lt"/>
              <a:ea typeface="+mn-ea"/>
              <a:cs typeface="+mn-cs"/>
            </a:rPr>
            <a:t>http://www.azwater.gov/AzDWR/WaterManagement/Assessments/default.htm</a:t>
          </a:r>
          <a:endParaRPr lang="en-US">
            <a:effectLst/>
          </a:endParaRP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From the document: " This Assessment is a compilation and study of historical water demand and supply characteristics for the Tucson AMA from the year 1985 through 2006.  In addition, the Assessment calculates seven water supply and demand projection scenarios to the year 2025."</a:t>
          </a:r>
        </a:p>
        <a:p>
          <a:endParaRPr lang="en-US" sz="1100" b="0" baseline="0"/>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projections spreadsheets depict the estimated withdrawals for municipal, industrial, agricultural and Indian use within the AMAs.  The scenarios represent low, medium and high estimates.  For the current M&amp;I and Agricultural water use, the estimates for the year 2010 in Projection Template 2 are used.</a:t>
          </a:r>
          <a:endParaRPr lang="en-US">
            <a:effectLst/>
          </a:endParaRPr>
        </a:p>
        <a:p>
          <a:endParaRPr lang="en-US" sz="1100" b="1" baseline="0"/>
        </a:p>
      </xdr:txBody>
    </xdr:sp>
    <xdr:clientData/>
  </xdr:twoCellAnchor>
  <xdr:twoCellAnchor>
    <xdr:from>
      <xdr:col>12</xdr:col>
      <xdr:colOff>180975</xdr:colOff>
      <xdr:row>54</xdr:row>
      <xdr:rowOff>47626</xdr:rowOff>
    </xdr:from>
    <xdr:to>
      <xdr:col>23</xdr:col>
      <xdr:colOff>158115</xdr:colOff>
      <xdr:row>63</xdr:row>
      <xdr:rowOff>95251</xdr:rowOff>
    </xdr:to>
    <xdr:sp macro="" textlink="">
      <xdr:nvSpPr>
        <xdr:cNvPr id="13" name="TextBox 12">
          <a:hlinkClick xmlns:r="http://schemas.openxmlformats.org/officeDocument/2006/relationships" r:id="rId6"/>
        </xdr:cNvPr>
        <xdr:cNvSpPr txBox="1"/>
      </xdr:nvSpPr>
      <xdr:spPr>
        <a:xfrm>
          <a:off x="7496175" y="9848851"/>
          <a:ext cx="6682740" cy="16764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0"/>
            <a:t> </a:t>
          </a:r>
          <a:r>
            <a:rPr lang="en-US" sz="1100" b="0" u="none"/>
            <a:t>ADWR Basin Water Demand and Supply Data (1991-2009)  </a:t>
          </a:r>
          <a:r>
            <a:rPr lang="en-US" sz="1100" b="1" i="1" baseline="0">
              <a:solidFill>
                <a:schemeClr val="accent6">
                  <a:lumMod val="50000"/>
                </a:schemeClr>
              </a:solidFill>
            </a:rPr>
            <a:t>Labeled in data as ADWR Water Use</a:t>
          </a: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This spreadsheet is a compilation of groundwater and surface water withdrawals in the Municipal, Agricultural and Industrial Sectors  for all groundwater basins outside of Active Management areas.   The spreadsheet cite the U.S. Geological Survey, 2010, as the source of the information.  The USGS 2010 Water Use Information is not currently available to the general public.</a:t>
          </a:r>
          <a:endParaRPr lang="en-US" sz="1100" b="1" baseline="0"/>
        </a:p>
      </xdr:txBody>
    </xdr:sp>
    <xdr:clientData/>
  </xdr:twoCellAnchor>
  <xdr:twoCellAnchor>
    <xdr:from>
      <xdr:col>12</xdr:col>
      <xdr:colOff>209550</xdr:colOff>
      <xdr:row>64</xdr:row>
      <xdr:rowOff>38100</xdr:rowOff>
    </xdr:from>
    <xdr:to>
      <xdr:col>23</xdr:col>
      <xdr:colOff>186690</xdr:colOff>
      <xdr:row>76</xdr:row>
      <xdr:rowOff>76200</xdr:rowOff>
    </xdr:to>
    <xdr:sp macro="" textlink="">
      <xdr:nvSpPr>
        <xdr:cNvPr id="14" name="TextBox 13">
          <a:hlinkClick xmlns:r="http://schemas.openxmlformats.org/officeDocument/2006/relationships" r:id="rId7"/>
        </xdr:cNvPr>
        <xdr:cNvSpPr txBox="1"/>
      </xdr:nvSpPr>
      <xdr:spPr>
        <a:xfrm>
          <a:off x="7524750" y="11649075"/>
          <a:ext cx="6682740" cy="220980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a:t>
          </a:r>
          <a:r>
            <a:rPr lang="en-US" sz="1100" b="0" u="none"/>
            <a:t>USGS Estimated Use of Water in the United States in 1995  </a:t>
          </a:r>
          <a:r>
            <a:rPr lang="en-US" sz="1100" b="1" i="1" baseline="0">
              <a:solidFill>
                <a:schemeClr val="accent6">
                  <a:lumMod val="50000"/>
                </a:schemeClr>
              </a:solidFill>
            </a:rPr>
            <a:t>Labeled in data as USGS 1995</a:t>
          </a:r>
        </a:p>
        <a:p>
          <a:endParaRPr lang="en-US" sz="1100" b="1" i="1" baseline="0">
            <a:solidFill>
              <a:schemeClr val="accent6">
                <a:lumMod val="50000"/>
              </a:schemeClr>
            </a:solidFill>
          </a:endParaRPr>
        </a:p>
        <a:p>
          <a:r>
            <a:rPr lang="en-US" sz="1100" b="1" i="0" baseline="0">
              <a:solidFill>
                <a:sysClr val="windowText" lastClr="000000"/>
              </a:solidFill>
            </a:rPr>
            <a:t>Website: </a:t>
          </a:r>
          <a:r>
            <a:rPr lang="en-US" sz="1100" b="0" i="0" baseline="0">
              <a:solidFill>
                <a:sysClr val="windowText" lastClr="000000"/>
              </a:solidFill>
            </a:rPr>
            <a:t> </a:t>
          </a:r>
          <a:r>
            <a:rPr lang="en-US" sz="1100" b="0" i="0" baseline="0">
              <a:solidFill>
                <a:schemeClr val="dk1"/>
              </a:solidFill>
              <a:effectLst/>
              <a:latin typeface="+mn-lt"/>
              <a:ea typeface="+mn-ea"/>
              <a:cs typeface="+mn-cs"/>
            </a:rPr>
            <a:t>http://water.usgs.gov/watuse/spread95.html</a:t>
          </a:r>
          <a:endParaRPr lang="en-US" sz="1100" b="1" i="0" baseline="0">
            <a:solidFill>
              <a:sysClr val="windowText" lastClr="000000"/>
            </a:solidFill>
          </a:endParaRP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This database depicts estimated water usage in the United States at both the county and the HUC 8 watershed level.  The database includes information on public supply, commercial water use, domestic water use, industrial water use, thermoelectric water use (all fuel types, fossil fuels, geothermal and nuclear), mining water use, livestcok water use (total, stock and animal specialties), irrigation water use, hydroelectric power water use, wastewater treatment and reservoir evaporation.</a:t>
          </a:r>
          <a:endParaRPr lang="en-US" sz="1100" b="1" baseline="0"/>
        </a:p>
      </xdr:txBody>
    </xdr:sp>
    <xdr:clientData/>
  </xdr:twoCellAnchor>
  <xdr:twoCellAnchor>
    <xdr:from>
      <xdr:col>12</xdr:col>
      <xdr:colOff>209550</xdr:colOff>
      <xdr:row>77</xdr:row>
      <xdr:rowOff>142875</xdr:rowOff>
    </xdr:from>
    <xdr:to>
      <xdr:col>23</xdr:col>
      <xdr:colOff>186690</xdr:colOff>
      <xdr:row>88</xdr:row>
      <xdr:rowOff>161925</xdr:rowOff>
    </xdr:to>
    <xdr:sp macro="" textlink="">
      <xdr:nvSpPr>
        <xdr:cNvPr id="16" name="TextBox 15">
          <a:hlinkClick xmlns:r="http://schemas.openxmlformats.org/officeDocument/2006/relationships" r:id="rId8"/>
        </xdr:cNvPr>
        <xdr:cNvSpPr txBox="1"/>
      </xdr:nvSpPr>
      <xdr:spPr>
        <a:xfrm>
          <a:off x="7524750" y="14106525"/>
          <a:ext cx="6682740" cy="2009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2005 Interim State</a:t>
          </a:r>
          <a:r>
            <a:rPr lang="en-US" sz="1100" b="0" baseline="0"/>
            <a:t> Population Projections  </a:t>
          </a:r>
          <a:r>
            <a:rPr lang="en-US" sz="1100" b="1" i="1" baseline="0">
              <a:solidFill>
                <a:schemeClr val="accent6">
                  <a:lumMod val="50000"/>
                </a:schemeClr>
              </a:solidFill>
            </a:rPr>
            <a:t>Labeled in data as 2030 Population</a:t>
          </a:r>
          <a:endParaRPr lang="en-US" sz="1100" b="1" baseline="0">
            <a:solidFill>
              <a:schemeClr val="accent6">
                <a:lumMod val="50000"/>
              </a:schemeClr>
            </a:solidFill>
          </a:endParaRPr>
        </a:p>
        <a:p>
          <a:endParaRPr lang="en-US" sz="1100" b="0" baseline="0"/>
        </a:p>
        <a:p>
          <a:r>
            <a:rPr lang="en-US" sz="1100" b="1" baseline="0"/>
            <a:t>Weblink: </a:t>
          </a:r>
          <a:r>
            <a:rPr lang="en-US" sz="1100" b="0" baseline="0"/>
            <a:t>http://www.census.gov/population/projections/data/state/projectionsagesex.html</a:t>
          </a:r>
        </a:p>
        <a:p>
          <a:endParaRPr lang="en-US" sz="1100" b="0" baseline="0"/>
        </a:p>
        <a:p>
          <a:r>
            <a:rPr lang="en-US" sz="1100" b="1" baseline="0"/>
            <a:t>Description of Source:</a:t>
          </a:r>
          <a:r>
            <a:rPr lang="en-US" sz="1100" b="0" baseline="0"/>
            <a:t> From the website:" The state population projections associated with this release were produced by the Population Division as an interim product consistent with the </a:t>
          </a:r>
          <a:r>
            <a:rPr lang="en-US" sz="1100" b="0" u="sng" baseline="0"/>
            <a:t>2004 Interim National Population Projections</a:t>
          </a:r>
          <a:r>
            <a:rPr lang="en-US" sz="1100" b="0" u="none" baseline="0"/>
            <a:t> released in March 2004.  The projections were produced for eac of the 50 states and the district of Columbia by age and sex for the years 2001 to 2030, based on Census 2000 results, and the general assumption that recent state-specific trends in fertility, mortality, domestic migrations, and internation migration will continue."</a:t>
          </a:r>
          <a:endParaRPr lang="en-US" sz="1100" b="1"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449580</xdr:colOff>
      <xdr:row>3</xdr:row>
      <xdr:rowOff>99060</xdr:rowOff>
    </xdr:from>
    <xdr:to>
      <xdr:col>12</xdr:col>
      <xdr:colOff>49530</xdr:colOff>
      <xdr:row>15</xdr:row>
      <xdr:rowOff>1905</xdr:rowOff>
    </xdr:to>
    <xdr:sp macro="" textlink="">
      <xdr:nvSpPr>
        <xdr:cNvPr id="3" name="TextBox 2">
          <a:hlinkClick xmlns:r="http://schemas.openxmlformats.org/officeDocument/2006/relationships" r:id="rId1"/>
        </xdr:cNvPr>
        <xdr:cNvSpPr txBox="1"/>
      </xdr:nvSpPr>
      <xdr:spPr>
        <a:xfrm>
          <a:off x="449580" y="647700"/>
          <a:ext cx="6915150" cy="209740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National Elevation Dataset (NED), U.S. Geological</a:t>
          </a:r>
          <a:r>
            <a:rPr lang="en-US" sz="1100" b="0" baseline="0"/>
            <a:t> Survey, Geospatial  Data Presentation Form: raster digital data  </a:t>
          </a:r>
          <a:r>
            <a:rPr lang="en-US" sz="1100" b="1" i="1" baseline="0">
              <a:solidFill>
                <a:schemeClr val="accent6">
                  <a:lumMod val="50000"/>
                </a:schemeClr>
              </a:solidFill>
            </a:rPr>
            <a:t>Labeled in data as USGS Elevation</a:t>
          </a:r>
          <a:endParaRPr lang="en-US" sz="1100" b="0" baseline="0"/>
        </a:p>
        <a:p>
          <a:r>
            <a:rPr lang="en-US" sz="1100" b="1" baseline="0"/>
            <a:t>Website:</a:t>
          </a:r>
          <a:r>
            <a:rPr lang="en-US" sz="1100" b="0" baseline="0"/>
            <a:t> http://cumulus.cr.usgs.gov/webappcontent/neddownloadtool/NEDDownloadToolDMS.html</a:t>
          </a:r>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"The National Elevation Dataset (NED) is the primary elevation data product produced and distributed by the USGS.  The NED provides the best available public domain raster elevation data of the conterminous United States, Alaska,  Hawaii and territorial islands in a seamless format.  The NED is derived from diverse source data, processed to a common coordinate system of unit of verticle measure.  All NED data are distributed in geographic coordinates in units of decimal degrees, and in comformance with the North American Datum of 1983 (NAD 83).  All elevation values are provided in units of meters, and are referenced to the North American Verticle Datum of 1988 (MAVD 88) over the conterminous United States."</a:t>
          </a:r>
          <a:endParaRPr lang="en-US" sz="1100" b="1"/>
        </a:p>
      </xdr:txBody>
    </xdr:sp>
    <xdr:clientData/>
  </xdr:twoCellAnchor>
  <xdr:twoCellAnchor>
    <xdr:from>
      <xdr:col>0</xdr:col>
      <xdr:colOff>388620</xdr:colOff>
      <xdr:row>17</xdr:row>
      <xdr:rowOff>7620</xdr:rowOff>
    </xdr:from>
    <xdr:to>
      <xdr:col>11</xdr:col>
      <xdr:colOff>598170</xdr:colOff>
      <xdr:row>25</xdr:row>
      <xdr:rowOff>19051</xdr:rowOff>
    </xdr:to>
    <xdr:sp macro="" textlink="">
      <xdr:nvSpPr>
        <xdr:cNvPr id="5" name="TextBox 4">
          <a:hlinkClick xmlns:r="http://schemas.openxmlformats.org/officeDocument/2006/relationships" r:id="rId2"/>
        </xdr:cNvPr>
        <xdr:cNvSpPr txBox="1"/>
      </xdr:nvSpPr>
      <xdr:spPr>
        <a:xfrm>
          <a:off x="388620" y="3116580"/>
          <a:ext cx="6915150" cy="1474471"/>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Source:</a:t>
          </a:r>
          <a:r>
            <a:rPr lang="en-US" sz="1100" b="0"/>
            <a:t> Watershed</a:t>
          </a:r>
          <a:r>
            <a:rPr lang="en-US" sz="1100" b="0" baseline="0"/>
            <a:t> Boundary Dataset (WBD), Natural Resources and Conservation Service.  </a:t>
          </a:r>
          <a:r>
            <a:rPr lang="en-US" sz="1100" b="1" i="1" baseline="0">
              <a:solidFill>
                <a:schemeClr val="accent6">
                  <a:lumMod val="50000"/>
                </a:schemeClr>
              </a:solidFill>
              <a:effectLst/>
              <a:latin typeface="+mn-lt"/>
              <a:ea typeface="+mn-ea"/>
              <a:cs typeface="+mn-cs"/>
            </a:rPr>
            <a:t>Labeled in data as NRCS HUC 8</a:t>
          </a:r>
          <a:endParaRPr lang="en-US" sz="1100" b="0" baseline="0"/>
        </a:p>
        <a:p>
          <a:r>
            <a:rPr lang="en-US" sz="1100" b="1" baseline="0"/>
            <a:t>Website:</a:t>
          </a:r>
          <a:r>
            <a:rPr lang="en-US" sz="1100" b="0" baseline="0"/>
            <a:t> ftp://ftp.ftw.nrcs.usda.gov/wbd</a:t>
          </a:r>
        </a:p>
        <a:p>
          <a:r>
            <a:rPr lang="en-US" sz="1100" b="1" baseline="0"/>
            <a:t>Link:</a:t>
          </a:r>
          <a:r>
            <a:rPr lang="en-US" sz="1100" b="0" baseline="0"/>
            <a:t> </a:t>
          </a:r>
          <a:r>
            <a:rPr lang="en-US" sz="1100" b="0" i="1" baseline="0"/>
            <a:t>Click anywhere in this box to connect to source.</a:t>
          </a:r>
          <a:endParaRPr lang="en-US" sz="1100" b="1" baseline="0"/>
        </a:p>
        <a:p>
          <a:endParaRPr lang="en-US" sz="1100" b="0" baseline="0"/>
        </a:p>
        <a:p>
          <a:r>
            <a:rPr lang="en-US" sz="1100" b="1" baseline="0"/>
            <a:t>Description of Source:</a:t>
          </a:r>
          <a:r>
            <a:rPr lang="en-US" sz="1100" b="0" baseline="0"/>
            <a:t> This dataset is a complete digital hydrologic unit boundary layer to the Subbasin (8-digit) 4th level for the entire United States.  This dataset consists of geo-referenced digital data and associated attributes and provide a uniquely identified and uniform method of subdividing large drainage areas.</a:t>
          </a:r>
          <a:endParaRPr lang="en-US" sz="1100" b="1"/>
        </a:p>
      </xdr:txBody>
    </xdr:sp>
    <xdr:clientData/>
  </xdr:twoCellAnchor>
  <xdr:twoCellAnchor>
    <xdr:from>
      <xdr:col>0</xdr:col>
      <xdr:colOff>396240</xdr:colOff>
      <xdr:row>26</xdr:row>
      <xdr:rowOff>60960</xdr:rowOff>
    </xdr:from>
    <xdr:to>
      <xdr:col>12</xdr:col>
      <xdr:colOff>60960</xdr:colOff>
      <xdr:row>36</xdr:row>
      <xdr:rowOff>99060</xdr:rowOff>
    </xdr:to>
    <xdr:sp macro="" textlink="">
      <xdr:nvSpPr>
        <xdr:cNvPr id="6" name="TextBox 5">
          <a:hlinkClick xmlns:r="http://schemas.openxmlformats.org/officeDocument/2006/relationships" r:id="rId3"/>
        </xdr:cNvPr>
        <xdr:cNvSpPr txBox="1"/>
      </xdr:nvSpPr>
      <xdr:spPr>
        <a:xfrm>
          <a:off x="396240" y="4815840"/>
          <a:ext cx="6979920" cy="18669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1" baseline="0"/>
            <a:t> </a:t>
          </a:r>
          <a:r>
            <a:rPr lang="en-US" sz="1100" b="0"/>
            <a:t>USGS</a:t>
          </a:r>
          <a:r>
            <a:rPr lang="en-US" sz="1100"/>
            <a:t> website for Estimated Mean Annual Natural Ground-Water</a:t>
          </a:r>
          <a:r>
            <a:rPr lang="en-US" sz="1100" baseline="0"/>
            <a:t> Recharge in the Conterminous United States  </a:t>
          </a:r>
          <a:r>
            <a:rPr lang="en-US" sz="1100" b="1" i="1" baseline="0">
              <a:solidFill>
                <a:schemeClr val="accent6">
                  <a:lumMod val="50000"/>
                </a:schemeClr>
              </a:solidFill>
            </a:rPr>
            <a:t>Labeled in data as USGS Recharge</a:t>
          </a:r>
          <a:endParaRPr lang="en-US" sz="1100" baseline="0"/>
        </a:p>
        <a:p>
          <a:endParaRPr lang="en-US" sz="1100" baseline="0"/>
        </a:p>
        <a:p>
          <a:r>
            <a:rPr lang="en-US" sz="1100" b="1" baseline="0"/>
            <a:t>Website:</a:t>
          </a:r>
          <a:r>
            <a:rPr lang="en-US" sz="1100" b="0" baseline="0"/>
            <a:t> http://water.usgs.gov/lookup/getspatial?rech48grd</a:t>
          </a:r>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metadata "This 1-kilometer resolution raster (grid) dataset is an index of mean annual natural ground-water recharge.  The dataset was created by multiplying a grid of base-flow index (BFI) values by a grid of mean annual runoff values derived from a 1951-80 mean annual runoff contour map.  Mean annual runoff is long-term average streamflow expressed on a per-unit-area basis."</a:t>
          </a:r>
          <a:endParaRPr lang="en-US" sz="1100" b="1"/>
        </a:p>
      </xdr:txBody>
    </xdr:sp>
    <xdr:clientData/>
  </xdr:twoCellAnchor>
  <xdr:twoCellAnchor>
    <xdr:from>
      <xdr:col>0</xdr:col>
      <xdr:colOff>419100</xdr:colOff>
      <xdr:row>37</xdr:row>
      <xdr:rowOff>95249</xdr:rowOff>
    </xdr:from>
    <xdr:to>
      <xdr:col>12</xdr:col>
      <xdr:colOff>83820</xdr:colOff>
      <xdr:row>51</xdr:row>
      <xdr:rowOff>19050</xdr:rowOff>
    </xdr:to>
    <xdr:sp macro="" textlink="">
      <xdr:nvSpPr>
        <xdr:cNvPr id="7" name="TextBox 6">
          <a:hlinkClick xmlns:r="http://schemas.openxmlformats.org/officeDocument/2006/relationships" r:id="rId4"/>
        </xdr:cNvPr>
        <xdr:cNvSpPr txBox="1"/>
      </xdr:nvSpPr>
      <xdr:spPr>
        <a:xfrm>
          <a:off x="419100" y="6848474"/>
          <a:ext cx="6979920" cy="2457451"/>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1" baseline="0"/>
            <a:t> </a:t>
          </a:r>
          <a:r>
            <a:rPr lang="en-US" sz="1100" b="0"/>
            <a:t>U.S. Department of Commerce, U.S. Census Bureau, Geography Division, TIGER website  </a:t>
          </a:r>
          <a:r>
            <a:rPr lang="en-US" sz="1100" baseline="0"/>
            <a:t> </a:t>
          </a:r>
          <a:r>
            <a:rPr lang="en-US" sz="1100" b="1" i="1" baseline="0">
              <a:solidFill>
                <a:schemeClr val="accent6">
                  <a:lumMod val="50000"/>
                </a:schemeClr>
              </a:solidFill>
            </a:rPr>
            <a:t>Labeled in data as 2010 Block Groups</a:t>
          </a:r>
          <a:endParaRPr lang="en-US" sz="1100" baseline="0"/>
        </a:p>
        <a:p>
          <a:endParaRPr lang="en-US" sz="1100" baseline="0"/>
        </a:p>
        <a:p>
          <a:r>
            <a:rPr lang="en-US" sz="1100" b="1" baseline="0"/>
            <a:t>Website:</a:t>
          </a:r>
          <a:r>
            <a:rPr lang="en-US" sz="1100" b="0" baseline="0"/>
            <a:t> </a:t>
          </a:r>
          <a:r>
            <a:rPr lang="en-US" sz="1100" b="0" baseline="0">
              <a:solidFill>
                <a:schemeClr val="dk1"/>
              </a:solidFill>
              <a:effectLst/>
              <a:latin typeface="+mn-lt"/>
              <a:ea typeface="+mn-ea"/>
              <a:cs typeface="+mn-cs"/>
            </a:rPr>
            <a:t>http://www.census.gov/geo/www/tiger/tgrshp2010/pophu.html</a:t>
          </a:r>
          <a:endParaRPr lang="en-US">
            <a:effectLst/>
          </a:endParaRPr>
        </a:p>
        <a:p>
          <a:endParaRPr lang="en-US" sz="1100" b="1"/>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This shapefile depicts the 2010 Census Blocks used by the U.S. Census Bureau. From the metadata of census blocks: "Census Blocks are statistical areas bounded on all sides by visible features, such as streets, roads, streams, and railroad tracks, and/or by nonvisible boundaries such as city, town, township, and county limits, and short line-of-sight extension of streets and roads.  Blocks are the smallest geographic areas for which the Census Bureau publishes data from the decennial census."</a:t>
          </a:r>
          <a:endParaRPr lang="en-US" sz="1100" b="1"/>
        </a:p>
      </xdr:txBody>
    </xdr:sp>
    <xdr:clientData/>
  </xdr:twoCellAnchor>
  <xdr:twoCellAnchor>
    <xdr:from>
      <xdr:col>0</xdr:col>
      <xdr:colOff>428625</xdr:colOff>
      <xdr:row>52</xdr:row>
      <xdr:rowOff>85725</xdr:rowOff>
    </xdr:from>
    <xdr:to>
      <xdr:col>12</xdr:col>
      <xdr:colOff>93345</xdr:colOff>
      <xdr:row>66</xdr:row>
      <xdr:rowOff>9526</xdr:rowOff>
    </xdr:to>
    <xdr:sp macro="" textlink="">
      <xdr:nvSpPr>
        <xdr:cNvPr id="8" name="TextBox 7">
          <a:hlinkClick xmlns:r="http://schemas.openxmlformats.org/officeDocument/2006/relationships" r:id="rId5"/>
        </xdr:cNvPr>
        <xdr:cNvSpPr txBox="1"/>
      </xdr:nvSpPr>
      <xdr:spPr>
        <a:xfrm>
          <a:off x="428625" y="9553575"/>
          <a:ext cx="6979920" cy="2457451"/>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1" baseline="0"/>
            <a:t> </a:t>
          </a:r>
          <a:r>
            <a:rPr lang="en-US" sz="1100" b="0"/>
            <a:t>Arizona</a:t>
          </a:r>
          <a:r>
            <a:rPr lang="en-US" sz="1100" b="0" baseline="0"/>
            <a:t> Department of Water Resources, groundwaterbasinADWR shapefile</a:t>
          </a:r>
          <a:r>
            <a:rPr lang="en-US" sz="1100" b="0"/>
            <a:t>  </a:t>
          </a:r>
          <a:r>
            <a:rPr lang="en-US" sz="1100" baseline="0"/>
            <a:t> </a:t>
          </a:r>
          <a:r>
            <a:rPr lang="en-US" sz="1100" b="1" i="1" baseline="0">
              <a:solidFill>
                <a:schemeClr val="accent6">
                  <a:lumMod val="50000"/>
                </a:schemeClr>
              </a:solidFill>
            </a:rPr>
            <a:t>Labeled in data as ADWR Basins</a:t>
          </a:r>
          <a:endParaRPr lang="en-US" sz="1100" baseline="0"/>
        </a:p>
        <a:p>
          <a:endParaRPr lang="en-US" sz="1100" baseline="0"/>
        </a:p>
        <a:p>
          <a:r>
            <a:rPr lang="en-US" sz="1100" b="1" baseline="0"/>
            <a:t>Website:</a:t>
          </a:r>
          <a:r>
            <a:rPr lang="en-US" sz="1100" b="0" baseline="0"/>
            <a:t> </a:t>
          </a:r>
          <a:r>
            <a:rPr lang="en-US" sz="1100" b="0" baseline="0">
              <a:solidFill>
                <a:schemeClr val="dk1"/>
              </a:solidFill>
              <a:effectLst/>
              <a:latin typeface="+mn-lt"/>
              <a:ea typeface="+mn-ea"/>
              <a:cs typeface="+mn-cs"/>
            </a:rPr>
            <a:t>http://www.azwater.gov/azdwr/GIS/</a:t>
          </a:r>
        </a:p>
        <a:p>
          <a:endParaRPr lang="en-US" sz="1100" b="1"/>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the website: "The data provide base information for use in GIS systems to aid in assessment for a variety of planning and analysis purposes and the provide a geographic view with corresponding data.  These data do not represent a legal record.  According to ARS 45-402 (13) 'Groundwater basin' means an area which, as nearly as known facts permit as determined by the director pursuant to this chapter, may be designated so as to enclose a relatively hydrologically distinct body or related bodies of groundwater, which shall be described horizontally by surface description.  ADWR Groundwater Basins include the five Active Management Areas (AMAs). You can also query the attributes to obtain the planning areas that are found in the ADWR Water Atlas."</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243840</xdr:colOff>
      <xdr:row>3</xdr:row>
      <xdr:rowOff>114300</xdr:rowOff>
    </xdr:from>
    <xdr:to>
      <xdr:col>8</xdr:col>
      <xdr:colOff>606552</xdr:colOff>
      <xdr:row>33</xdr:row>
      <xdr:rowOff>121920</xdr:rowOff>
    </xdr:to>
    <xdr:sp macro="" textlink="">
      <xdr:nvSpPr>
        <xdr:cNvPr id="3" name="Rounded Rectangle 2"/>
        <xdr:cNvSpPr/>
      </xdr:nvSpPr>
      <xdr:spPr>
        <a:xfrm>
          <a:off x="243840" y="662940"/>
          <a:ext cx="5239512" cy="54940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a:t>Physical Supply</a:t>
          </a:r>
        </a:p>
        <a:p>
          <a:pPr algn="l"/>
          <a:endParaRPr lang="en-US" sz="1100" b="0"/>
        </a:p>
      </xdr:txBody>
    </xdr:sp>
    <xdr:clientData/>
  </xdr:twoCellAnchor>
  <xdr:twoCellAnchor>
    <xdr:from>
      <xdr:col>9</xdr:col>
      <xdr:colOff>579120</xdr:colOff>
      <xdr:row>3</xdr:row>
      <xdr:rowOff>129540</xdr:rowOff>
    </xdr:from>
    <xdr:to>
      <xdr:col>18</xdr:col>
      <xdr:colOff>335280</xdr:colOff>
      <xdr:row>33</xdr:row>
      <xdr:rowOff>138684</xdr:rowOff>
    </xdr:to>
    <xdr:sp macro="" textlink="">
      <xdr:nvSpPr>
        <xdr:cNvPr id="5" name="Rounded Rectangle 4"/>
        <xdr:cNvSpPr/>
      </xdr:nvSpPr>
      <xdr:spPr>
        <a:xfrm>
          <a:off x="6065520" y="739140"/>
          <a:ext cx="5242560" cy="549554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400" b="1"/>
            <a:t>Physical Supply</a:t>
          </a:r>
        </a:p>
        <a:p>
          <a:pPr algn="l"/>
          <a:r>
            <a:rPr lang="en-US" sz="1400" b="0"/>
            <a:t>1.  NRCS HUC</a:t>
          </a:r>
          <a:r>
            <a:rPr lang="en-US" sz="1400" b="0" baseline="0"/>
            <a:t> 8, USGS Elevation and USGS streamgages were added to an ArcMap dataframe.  The elevation tiles were mosaiced into 1 raster file using the mosaic tool and the streamgages were represented as points using the latitudes and longitudes provided in the spreadsheet.</a:t>
          </a:r>
        </a:p>
        <a:p>
          <a:pPr algn="l"/>
          <a:endParaRPr lang="en-US" sz="1400" b="0" baseline="0"/>
        </a:p>
        <a:p>
          <a:pPr algn="l"/>
          <a:r>
            <a:rPr lang="en-US" sz="1400" b="0" baseline="0"/>
            <a:t>2.  Visual analysis was used to determine which streamgage best represented a watershed.  The streamgages selected are those found on or near large tributaries and are closest to the terminus or end point of a watershed.  This is point where the water leaves the HUC and either enters into another, or terminates in a body of water such as an ocean or lake.  There are a few exceptions to this rule in which the watersheds appear to be isolated and do not have an end with a destination.  This usually results in a lake or playa (dry lake) appearing in the lowest elevations of the HUC.</a:t>
          </a:r>
        </a:p>
        <a:p>
          <a:pPr algn="l"/>
          <a:endParaRPr lang="en-US" sz="1400" b="0" baseline="0"/>
        </a:p>
        <a:p>
          <a:pPr algn="l"/>
          <a:r>
            <a:rPr lang="en-US" sz="1400" b="0" baseline="0"/>
            <a:t>3.  The streamflow values and selected percentiles are provided in cubic feet per second (cfs) in the original data.  These values were converted to acre-feet per year (AFY).</a:t>
          </a:r>
          <a:endParaRPr lang="en-US" sz="1400" b="0"/>
        </a:p>
      </xdr:txBody>
    </xdr:sp>
    <xdr:clientData/>
  </xdr:twoCellAnchor>
  <xdr:twoCellAnchor editAs="oneCell">
    <xdr:from>
      <xdr:col>1</xdr:col>
      <xdr:colOff>76200</xdr:colOff>
      <xdr:row>6</xdr:row>
      <xdr:rowOff>7620</xdr:rowOff>
    </xdr:from>
    <xdr:to>
      <xdr:col>8</xdr:col>
      <xdr:colOff>24217</xdr:colOff>
      <xdr:row>34</xdr:row>
      <xdr:rowOff>15240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1165860"/>
          <a:ext cx="4215217" cy="512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xdr:colOff>
      <xdr:row>64</xdr:row>
      <xdr:rowOff>175357</xdr:rowOff>
    </xdr:from>
    <xdr:to>
      <xdr:col>14</xdr:col>
      <xdr:colOff>182880</xdr:colOff>
      <xdr:row>90</xdr:row>
      <xdr:rowOff>97</xdr:rowOff>
    </xdr:to>
    <xdr:sp macro="" textlink="">
      <xdr:nvSpPr>
        <xdr:cNvPr id="2" name="Rounded Rectangle 1"/>
        <xdr:cNvSpPr/>
      </xdr:nvSpPr>
      <xdr:spPr>
        <a:xfrm>
          <a:off x="624840" y="12127871"/>
          <a:ext cx="8092440" cy="463622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600" b="1"/>
            <a:t>M&amp;I</a:t>
          </a:r>
        </a:p>
        <a:p>
          <a:pPr algn="l"/>
          <a:endParaRPr lang="en-US" sz="1100"/>
        </a:p>
        <a:p>
          <a:pPr algn="l"/>
          <a:r>
            <a:rPr lang="en-US" sz="1100"/>
            <a:t>1.  The AMA Projections</a:t>
          </a:r>
          <a:r>
            <a:rPr lang="en-US" sz="1100" baseline="0"/>
            <a:t> spreadsheets, Projection 2, were used to obtain the estimates of 2010 water withdrawals for Municipal/Domestic and Industrial water use for the AMA areas.</a:t>
          </a:r>
        </a:p>
        <a:p>
          <a:pPr algn="l"/>
          <a:endParaRPr lang="en-US" sz="1100" baseline="0"/>
        </a:p>
        <a:p>
          <a:pPr algn="l"/>
          <a:r>
            <a:rPr lang="en-US" sz="1100" baseline="0"/>
            <a:t>2.  These use estimates were combined with the ADWR Water Use estimates obtain from the state of Arizona. </a:t>
          </a:r>
        </a:p>
        <a:p>
          <a:pPr algn="l"/>
          <a:endParaRPr lang="en-US" sz="1100" baseline="0"/>
        </a:p>
        <a:p>
          <a:pPr algn="l"/>
          <a:r>
            <a:rPr lang="en-US" sz="1100" baseline="0"/>
            <a:t>3.  Next, the NRCS HUC 8, ADWR Basins, and 2010 Block Groups shapefiles were intersected in ArcMap and the ratio of HUC 8 to ADWR Basin by population were calculated.</a:t>
          </a:r>
        </a:p>
        <a:p>
          <a:pPr algn="l"/>
          <a:endParaRPr lang="en-US" sz="1100" baseline="0"/>
        </a:p>
        <a:p>
          <a:pPr algn="l"/>
          <a:r>
            <a:rPr lang="en-US" sz="1100" baseline="0"/>
            <a:t>4.  These ratios were then applied to the 2010 Municipal/Domestic and Industrial Water Withdrawals by Basin/AMA.  This resulted in the 2010 Municipal/Domestic and Industrial water withdrawals by Basin/AMA and HUC 8.</a:t>
          </a:r>
        </a:p>
        <a:p>
          <a:pPr algn="l"/>
          <a:endParaRPr lang="en-US" sz="1100" baseline="0"/>
        </a:p>
        <a:p>
          <a:pPr algn="l"/>
          <a:r>
            <a:rPr lang="en-US" sz="1100" baseline="0"/>
            <a:t>5.  The values were aggregated by HUC 8 to obtain the withdrawals by HUC 8 only.</a:t>
          </a:r>
        </a:p>
        <a:p>
          <a:pPr algn="l"/>
          <a:endParaRPr lang="en-US" sz="1100" baseline="0"/>
        </a:p>
        <a:p>
          <a:pPr algn="l"/>
          <a:r>
            <a:rPr lang="en-US" sz="1100"/>
            <a:t>6.  Next, the USGS 1995 Water Use spreadsheets</a:t>
          </a:r>
          <a:r>
            <a:rPr lang="en-US" sz="1100" baseline="0"/>
            <a:t> were used to calculate ratios of consumptive use to withdrawals for Municipal/Domestic and Industrial water use by HUC 8.  Note:  For the HUCs that the USGS 1995 Water Use Data did not include, the consumptive use was assumed to be 100%.</a:t>
          </a:r>
        </a:p>
        <a:p>
          <a:pPr algn="l"/>
          <a:endParaRPr lang="en-US" sz="1100" baseline="0"/>
        </a:p>
        <a:p>
          <a:pPr algn="l"/>
          <a:r>
            <a:rPr lang="en-US" sz="1100" baseline="0"/>
            <a:t>7.  Lastly, the consumptive use ratios were applied to the Municipal/Domestic and Industrial withdrawals by HUC 8 and then summed.  This resulted in the estimated 2010 M&amp;I Consumptive Use in acre-feet per year by HUC 8.</a:t>
          </a:r>
          <a:endParaRPr lang="en-US" sz="1100"/>
        </a:p>
      </xdr:txBody>
    </xdr:sp>
    <xdr:clientData/>
  </xdr:twoCellAnchor>
  <xdr:twoCellAnchor>
    <xdr:from>
      <xdr:col>15</xdr:col>
      <xdr:colOff>15240</xdr:colOff>
      <xdr:row>65</xdr:row>
      <xdr:rowOff>26224</xdr:rowOff>
    </xdr:from>
    <xdr:to>
      <xdr:col>28</xdr:col>
      <xdr:colOff>182880</xdr:colOff>
      <xdr:row>86</xdr:row>
      <xdr:rowOff>180802</xdr:rowOff>
    </xdr:to>
    <xdr:sp macro="" textlink="">
      <xdr:nvSpPr>
        <xdr:cNvPr id="3" name="Rounded Rectangle 2"/>
        <xdr:cNvSpPr/>
      </xdr:nvSpPr>
      <xdr:spPr>
        <a:xfrm>
          <a:off x="9159240" y="12163795"/>
          <a:ext cx="8092440" cy="4040778"/>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600" b="1"/>
            <a:t>Agriculture</a:t>
          </a:r>
        </a:p>
        <a:p>
          <a:pPr algn="l"/>
          <a:endParaRPr lang="en-US" sz="1100"/>
        </a:p>
        <a:p>
          <a:pPr algn="l"/>
          <a:r>
            <a:rPr lang="en-US" sz="1100"/>
            <a:t>1.  The ADWR Basins</a:t>
          </a:r>
          <a:r>
            <a:rPr lang="en-US" sz="1100" baseline="0"/>
            <a:t> and NRCS HUC 8 shapefiles were intersected in HUC 8 and the ratios of HUC 8 to ADWR Basin were calculated using area weight.</a:t>
          </a:r>
        </a:p>
        <a:p>
          <a:pPr algn="l"/>
          <a:endParaRPr lang="en-US" sz="1100" baseline="0"/>
        </a:p>
        <a:p>
          <a:pPr algn="l"/>
          <a:r>
            <a:rPr lang="en-US" sz="1100" baseline="0"/>
            <a:t>2.  The ratios were then applied to the Basin/AMA 2010 estimated agricultural withdrawals in acre-feet per year.  The Basin estimates are found in the ADWR Water Use spreadsheet while the AMA estimates are found in the AMA Projections spreadsheets.  This resulted in the estimated 2010 agricultural withdrawals by Basin/AMA and HUC 8.</a:t>
          </a:r>
        </a:p>
        <a:p>
          <a:pPr algn="l"/>
          <a:endParaRPr lang="en-US" sz="1100" baseline="0"/>
        </a:p>
        <a:p>
          <a:pPr algn="l"/>
          <a:r>
            <a:rPr lang="en-US" sz="1100" baseline="0"/>
            <a:t>3.  Next, the values were aggregated by HUC 8.</a:t>
          </a:r>
        </a:p>
        <a:p>
          <a:pPr algn="l"/>
          <a:endParaRPr lang="en-US" sz="1100" baseline="0"/>
        </a:p>
        <a:p>
          <a:pPr algn="l"/>
          <a:r>
            <a:rPr lang="en-US" sz="1100" baseline="0"/>
            <a:t>4.  Then, the USGS 1995 Water Use spreadsheet was used to calculate ratios of consumptive use to withdrawals for Agricultural water use by HUC 8.  Note:  For the HUCs that the USGS 1995 Water Use Data did not include, the consumptive use was assumed to be 100%.</a:t>
          </a:r>
        </a:p>
        <a:p>
          <a:pPr algn="l"/>
          <a:endParaRPr lang="en-US" sz="1100" baseline="0"/>
        </a:p>
        <a:p>
          <a:pPr algn="l"/>
          <a:r>
            <a:rPr lang="en-US" sz="1100" baseline="0"/>
            <a:t>5.  Lastly, the consumptive use ratios were applied to the estimated withdrawals by HUC 8 to obtain the 2010 estimated agricultural consumptive use in acre-feet per year by HUC 8.</a:t>
          </a:r>
          <a:endParaRPr lang="en-US" sz="1100"/>
        </a:p>
      </xdr:txBody>
    </xdr:sp>
    <xdr:clientData/>
  </xdr:twoCellAnchor>
  <xdr:twoCellAnchor>
    <xdr:from>
      <xdr:col>29</xdr:col>
      <xdr:colOff>30481</xdr:colOff>
      <xdr:row>4</xdr:row>
      <xdr:rowOff>1</xdr:rowOff>
    </xdr:from>
    <xdr:to>
      <xdr:col>39</xdr:col>
      <xdr:colOff>228601</xdr:colOff>
      <xdr:row>30</xdr:row>
      <xdr:rowOff>30481</xdr:rowOff>
    </xdr:to>
    <xdr:grpSp>
      <xdr:nvGrpSpPr>
        <xdr:cNvPr id="4" name="Group 3"/>
        <xdr:cNvGrpSpPr/>
      </xdr:nvGrpSpPr>
      <xdr:grpSpPr>
        <a:xfrm>
          <a:off x="17708881" y="849087"/>
          <a:ext cx="6294120" cy="4841965"/>
          <a:chOff x="1266824" y="65951100"/>
          <a:chExt cx="12001499" cy="9861550"/>
        </a:xfrm>
      </xdr:grpSpPr>
      <xdr:sp macro="" textlink="">
        <xdr:nvSpPr>
          <xdr:cNvPr id="5" name="Rounded Rectangle 4"/>
          <xdr:cNvSpPr/>
        </xdr:nvSpPr>
        <xdr:spPr>
          <a:xfrm>
            <a:off x="1266824" y="65951100"/>
            <a:ext cx="12001499" cy="98615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endParaRPr lang="en-US" sz="1100" b="1" u="sng"/>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66979799"/>
            <a:ext cx="6273800" cy="838360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29</xdr:col>
      <xdr:colOff>15240</xdr:colOff>
      <xdr:row>33</xdr:row>
      <xdr:rowOff>0</xdr:rowOff>
    </xdr:from>
    <xdr:to>
      <xdr:col>42</xdr:col>
      <xdr:colOff>213359</xdr:colOff>
      <xdr:row>47</xdr:row>
      <xdr:rowOff>0</xdr:rowOff>
    </xdr:to>
    <xdr:sp macro="" textlink="">
      <xdr:nvSpPr>
        <xdr:cNvPr id="7" name="Rounded Rectangle 6"/>
        <xdr:cNvSpPr/>
      </xdr:nvSpPr>
      <xdr:spPr>
        <a:xfrm>
          <a:off x="17693640" y="6156960"/>
          <a:ext cx="8122919" cy="2560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p>
        <a:p>
          <a:pPr algn="ctr"/>
          <a:endParaRPr lang="en-US" sz="1100" b="1" u="sng" baseline="0"/>
        </a:p>
        <a:p>
          <a:pPr algn="ctr"/>
          <a:endParaRPr lang="en-US" sz="1100" b="1" u="sng" baseline="0"/>
        </a:p>
        <a:p>
          <a:pPr algn="l"/>
          <a:r>
            <a:rPr lang="en-US" sz="1100" b="0" u="none"/>
            <a:t>a.</a:t>
          </a:r>
          <a:r>
            <a:rPr lang="en-US" sz="1100" b="0" u="none" baseline="0"/>
            <a:t> ArcMap was used to identify the locations and corresponding HUC 8s listed in the Powerplant Data document.</a:t>
          </a:r>
        </a:p>
        <a:p>
          <a:pPr algn="l"/>
          <a:endParaRPr lang="en-US" sz="1100" b="0" u="none" baseline="0"/>
        </a:p>
        <a:p>
          <a:pPr algn="l"/>
          <a:r>
            <a:rPr lang="en-US" sz="1100" b="0" u="none" baseline="0"/>
            <a:t>b.  The calculated withdrawals and consumption listed in the document were originally provided in millions of gallons per year.  These values were converted to acre-feet per year.</a:t>
          </a:r>
        </a:p>
        <a:p>
          <a:pPr algn="l"/>
          <a:endParaRPr lang="en-US" sz="1100" b="0" u="none" baseline="0"/>
        </a:p>
        <a:p>
          <a:pPr algn="l"/>
          <a:r>
            <a:rPr lang="en-US" sz="1100" b="0" u="none" baseline="0"/>
            <a:t>c.  Lastly, the water use values were aggregated by HUC 8 and the medium scenario consumptive use values were selected to represent consumptive use for powerplants in the WECC study area.</a:t>
          </a:r>
          <a:endParaRPr lang="en-US" sz="1100" b="0" u="none"/>
        </a:p>
      </xdr:txBody>
    </xdr:sp>
    <xdr:clientData/>
  </xdr:twoCellAnchor>
  <xdr:twoCellAnchor>
    <xdr:from>
      <xdr:col>29</xdr:col>
      <xdr:colOff>15240</xdr:colOff>
      <xdr:row>50</xdr:row>
      <xdr:rowOff>0</xdr:rowOff>
    </xdr:from>
    <xdr:to>
      <xdr:col>51</xdr:col>
      <xdr:colOff>434340</xdr:colOff>
      <xdr:row>98</xdr:row>
      <xdr:rowOff>88900</xdr:rowOff>
    </xdr:to>
    <xdr:grpSp>
      <xdr:nvGrpSpPr>
        <xdr:cNvPr id="8" name="Group 7"/>
        <xdr:cNvGrpSpPr/>
      </xdr:nvGrpSpPr>
      <xdr:grpSpPr>
        <a:xfrm>
          <a:off x="17693640" y="9361714"/>
          <a:ext cx="13830300" cy="8971643"/>
          <a:chOff x="22555200" y="12009120"/>
          <a:chExt cx="13906500" cy="8867140"/>
        </a:xfrm>
      </xdr:grpSpPr>
      <xdr:sp macro="" textlink="">
        <xdr:nvSpPr>
          <xdr:cNvPr id="9" name="Rounded Rectangle 8"/>
          <xdr:cNvSpPr/>
        </xdr:nvSpPr>
        <xdr:spPr>
          <a:xfrm>
            <a:off x="22555200" y="12009120"/>
            <a:ext cx="13906500" cy="886714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Thermoelectric Data Dictionary</a:t>
            </a:r>
          </a:p>
        </xdr:txBody>
      </xdr:sp>
      <xdr:pic>
        <xdr:nvPicPr>
          <xdr:cNvPr id="10"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93400" y="12664440"/>
            <a:ext cx="12915900" cy="80494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15240</xdr:colOff>
      <xdr:row>4</xdr:row>
      <xdr:rowOff>15239</xdr:rowOff>
    </xdr:from>
    <xdr:to>
      <xdr:col>14</xdr:col>
      <xdr:colOff>182880</xdr:colOff>
      <xdr:row>62</xdr:row>
      <xdr:rowOff>54428</xdr:rowOff>
    </xdr:to>
    <xdr:grpSp>
      <xdr:nvGrpSpPr>
        <xdr:cNvPr id="14" name="Group 13"/>
        <xdr:cNvGrpSpPr/>
      </xdr:nvGrpSpPr>
      <xdr:grpSpPr>
        <a:xfrm>
          <a:off x="624840" y="864325"/>
          <a:ext cx="8092440" cy="10772503"/>
          <a:chOff x="624840" y="864325"/>
          <a:chExt cx="8092440" cy="10772503"/>
        </a:xfrm>
      </xdr:grpSpPr>
      <xdr:sp macro="" textlink="">
        <xdr:nvSpPr>
          <xdr:cNvPr id="11" name="Rounded Rectangle 10"/>
          <xdr:cNvSpPr/>
        </xdr:nvSpPr>
        <xdr:spPr>
          <a:xfrm>
            <a:off x="624840" y="864325"/>
            <a:ext cx="8092440" cy="10772503"/>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100"/>
          </a:p>
        </xdr:txBody>
      </xdr:sp>
      <xdr:pic>
        <xdr:nvPicPr>
          <xdr:cNvPr id="25601"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9201" y="1034142"/>
            <a:ext cx="6824548" cy="1055914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15</xdr:col>
      <xdr:colOff>15240</xdr:colOff>
      <xdr:row>4</xdr:row>
      <xdr:rowOff>0</xdr:rowOff>
    </xdr:from>
    <xdr:to>
      <xdr:col>28</xdr:col>
      <xdr:colOff>182880</xdr:colOff>
      <xdr:row>62</xdr:row>
      <xdr:rowOff>65314</xdr:rowOff>
    </xdr:to>
    <xdr:grpSp>
      <xdr:nvGrpSpPr>
        <xdr:cNvPr id="13" name="Group 12"/>
        <xdr:cNvGrpSpPr/>
      </xdr:nvGrpSpPr>
      <xdr:grpSpPr>
        <a:xfrm>
          <a:off x="9159240" y="849086"/>
          <a:ext cx="8092440" cy="10798628"/>
          <a:chOff x="9159240" y="849086"/>
          <a:chExt cx="8092440" cy="10798628"/>
        </a:xfrm>
      </xdr:grpSpPr>
      <xdr:sp macro="" textlink="">
        <xdr:nvSpPr>
          <xdr:cNvPr id="12" name="Rounded Rectangle 11"/>
          <xdr:cNvSpPr/>
        </xdr:nvSpPr>
        <xdr:spPr>
          <a:xfrm>
            <a:off x="9159240" y="849086"/>
            <a:ext cx="8092440" cy="10798628"/>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n-US" sz="1100"/>
          </a:p>
        </xdr:txBody>
      </xdr:sp>
      <xdr:pic>
        <xdr:nvPicPr>
          <xdr:cNvPr id="25602"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04714" y="1077686"/>
            <a:ext cx="5638800" cy="103958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601980</xdr:colOff>
      <xdr:row>3</xdr:row>
      <xdr:rowOff>7620</xdr:rowOff>
    </xdr:from>
    <xdr:to>
      <xdr:col>29</xdr:col>
      <xdr:colOff>175260</xdr:colOff>
      <xdr:row>22</xdr:row>
      <xdr:rowOff>68580</xdr:rowOff>
    </xdr:to>
    <xdr:sp macro="" textlink="">
      <xdr:nvSpPr>
        <xdr:cNvPr id="2" name="Rounded Rectangle 1"/>
        <xdr:cNvSpPr/>
      </xdr:nvSpPr>
      <xdr:spPr>
        <a:xfrm>
          <a:off x="9136380" y="640080"/>
          <a:ext cx="8717280" cy="35356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600" b="1"/>
            <a:t>Groundwater</a:t>
          </a:r>
          <a:r>
            <a:rPr lang="en-US" sz="1600" b="1" baseline="0"/>
            <a:t> Pumping</a:t>
          </a:r>
        </a:p>
        <a:p>
          <a:pPr algn="l"/>
          <a:endParaRPr lang="en-US" sz="1100" baseline="0"/>
        </a:p>
        <a:p>
          <a:pPr algn="l"/>
          <a:r>
            <a:rPr lang="en-US" sz="1100" baseline="0"/>
            <a:t>1.  The 2010 Estimated Municipal, Industrial, Agricultural and Indian groundwater pumping values were obtain from the ADWR Water Use spreadsheet and the AMA Projections Spreadsheets.</a:t>
          </a:r>
        </a:p>
        <a:p>
          <a:pPr algn="l"/>
          <a:endParaRPr lang="en-US" sz="1100" baseline="0"/>
        </a:p>
        <a:p>
          <a:pPr algn="l"/>
          <a:r>
            <a:rPr lang="en-US" sz="1100" baseline="0"/>
            <a:t>2.  For the Municipal and Industrial groundwater pumping estimates, the current population distribution was applied to split the values into HUC 8 and Basin/AMA estimates.</a:t>
          </a:r>
        </a:p>
        <a:p>
          <a:pPr algn="l"/>
          <a:endParaRPr lang="en-US" sz="1100" baseline="0"/>
        </a:p>
        <a:p>
          <a:pPr algn="l"/>
          <a:r>
            <a:rPr lang="en-US" sz="1100" baseline="0"/>
            <a:t>3.  These values were then aggregated by HUC 8.</a:t>
          </a:r>
        </a:p>
        <a:p>
          <a:pPr algn="l"/>
          <a:endParaRPr lang="en-US" sz="1100" baseline="0"/>
        </a:p>
        <a:p>
          <a:pPr algn="l"/>
          <a:r>
            <a:rPr lang="en-US" sz="1100" baseline="0"/>
            <a:t>4.  For the Agricultural and Indian groundwater pumping estimates, current HUC 8 to ADWR Basin area weight ratios were applied.</a:t>
          </a:r>
        </a:p>
        <a:p>
          <a:pPr algn="l"/>
          <a:endParaRPr lang="en-US" sz="1100" baseline="0"/>
        </a:p>
        <a:p>
          <a:pPr algn="l"/>
          <a:r>
            <a:rPr lang="en-US" sz="1100" baseline="0"/>
            <a:t>5.  These values were also aggregated by HUC 8.</a:t>
          </a:r>
        </a:p>
        <a:p>
          <a:pPr algn="l"/>
          <a:endParaRPr lang="en-US" sz="1100" baseline="0"/>
        </a:p>
        <a:p>
          <a:pPr algn="l"/>
          <a:r>
            <a:rPr lang="en-US" sz="1100" baseline="0"/>
            <a:t>6.  Lastly, the M&amp;I and Agricultural/Indian Groundwater Pumping estimates were summed by HUC 8 to obtain a total estimate of Current Groundwater Pumping in acre-feet per year by HUC 8.</a:t>
          </a:r>
          <a:endParaRPr lang="en-US" sz="1100"/>
        </a:p>
      </xdr:txBody>
    </xdr:sp>
    <xdr:clientData/>
  </xdr:twoCellAnchor>
  <xdr:twoCellAnchor>
    <xdr:from>
      <xdr:col>0</xdr:col>
      <xdr:colOff>152400</xdr:colOff>
      <xdr:row>3</xdr:row>
      <xdr:rowOff>7620</xdr:rowOff>
    </xdr:from>
    <xdr:to>
      <xdr:col>14</xdr:col>
      <xdr:colOff>335280</xdr:colOff>
      <xdr:row>74</xdr:row>
      <xdr:rowOff>45720</xdr:rowOff>
    </xdr:to>
    <xdr:grpSp>
      <xdr:nvGrpSpPr>
        <xdr:cNvPr id="5" name="Group 4"/>
        <xdr:cNvGrpSpPr/>
      </xdr:nvGrpSpPr>
      <xdr:grpSpPr>
        <a:xfrm>
          <a:off x="152400" y="647700"/>
          <a:ext cx="8717280" cy="13022580"/>
          <a:chOff x="152400" y="647700"/>
          <a:chExt cx="8717280" cy="13022580"/>
        </a:xfrm>
      </xdr:grpSpPr>
      <xdr:sp macro="" textlink="">
        <xdr:nvSpPr>
          <xdr:cNvPr id="4" name="Rounded Rectangle 3"/>
          <xdr:cNvSpPr/>
        </xdr:nvSpPr>
        <xdr:spPr>
          <a:xfrm>
            <a:off x="152400" y="647700"/>
            <a:ext cx="8717280" cy="130225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n-US" sz="1100"/>
          </a:p>
        </xdr:txBody>
      </xdr:sp>
      <xdr:pic>
        <xdr:nvPicPr>
          <xdr:cNvPr id="2867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 y="922019"/>
            <a:ext cx="7452360" cy="1254792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4354</xdr:colOff>
      <xdr:row>102</xdr:row>
      <xdr:rowOff>149396</xdr:rowOff>
    </xdr:from>
    <xdr:to>
      <xdr:col>16</xdr:col>
      <xdr:colOff>65314</xdr:colOff>
      <xdr:row>123</xdr:row>
      <xdr:rowOff>96056</xdr:rowOff>
    </xdr:to>
    <xdr:sp macro="" textlink="">
      <xdr:nvSpPr>
        <xdr:cNvPr id="2" name="Rounded Rectangle 1"/>
        <xdr:cNvSpPr/>
      </xdr:nvSpPr>
      <xdr:spPr>
        <a:xfrm>
          <a:off x="613954" y="19112310"/>
          <a:ext cx="9204960" cy="383286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600" b="1"/>
            <a:t>M&amp;I</a:t>
          </a:r>
        </a:p>
        <a:p>
          <a:pPr algn="l"/>
          <a:endParaRPr lang="en-US" sz="1100"/>
        </a:p>
        <a:p>
          <a:pPr algn="l"/>
          <a:r>
            <a:rPr lang="en-US" sz="1100"/>
            <a:t>1.  The USCB 2030 State Population estimate</a:t>
          </a:r>
          <a:r>
            <a:rPr lang="en-US" sz="1100" baseline="0"/>
            <a:t> and the current state population obtained from the 2010 block groups were utilized to calculate a growth rate for the entire state.</a:t>
          </a:r>
        </a:p>
        <a:p>
          <a:pPr algn="l"/>
          <a:endParaRPr lang="en-US" sz="1100" baseline="0"/>
        </a:p>
        <a:p>
          <a:pPr algn="l"/>
          <a:r>
            <a:rPr lang="en-US" sz="1100" baseline="0"/>
            <a:t>2.  This growth rate was applied to the Current M&amp;I Water Consumptive Use for the Non-AMA areas and the Santa Cruz AMA.  The Santa Cruz AMA does not have any projections for future water use in its projections spreadsheets.</a:t>
          </a:r>
        </a:p>
        <a:p>
          <a:pPr algn="l"/>
          <a:endParaRPr lang="en-US" sz="1100" baseline="0"/>
        </a:p>
        <a:p>
          <a:pPr algn="l"/>
          <a:r>
            <a:rPr lang="en-US" sz="1100" baseline="0"/>
            <a:t>3.  Next, the Phoenix, Pinal, Prescott and Tucson AMA projections spreadsheets were utilized to estimate 2030 M&amp;I water withdrawals for the AMAs.  Note:  The projections spreadsheets only project water use out to the year 2025.  So, growth rates were calculated for each low, medium and high scenario using current and 2025 water use projections.  These growth rates were then applied to the listed 2010 M&amp;I withdrawals to obtain the estimated 2030 M&amp;I withdrawal values.  Note 2:  For Industrial water withdrawals in the spreadsheets, electric power was included.  These values were subtracted since thermoelectric water use is being considered in a separate area of this project.</a:t>
          </a:r>
        </a:p>
        <a:p>
          <a:pPr algn="l"/>
          <a:endParaRPr lang="en-US" sz="1100" baseline="0"/>
        </a:p>
        <a:p>
          <a:pPr algn="l"/>
          <a:r>
            <a:rPr lang="en-US" sz="1100" baseline="0"/>
            <a:t>4.  Then, the current consumptive use and  population distribution ratios calculated in the current M&amp;I tab were applied to the AMA areas to distribe the low, medium and high 2030 consumptive use estimates into HUC 8.</a:t>
          </a:r>
        </a:p>
        <a:p>
          <a:pPr algn="l"/>
          <a:endParaRPr lang="en-US" sz="1100" baseline="0"/>
        </a:p>
        <a:p>
          <a:pPr algn="l"/>
          <a:r>
            <a:rPr lang="en-US" sz="1100" baseline="0"/>
            <a:t>5.  Lastly, the AMA and Non-AMA area 2030 M&amp;I Consumptive Use estimates in acre-feet per year were combined and aggregated by HUC 8.</a:t>
          </a:r>
          <a:endParaRPr lang="en-US" sz="1100"/>
        </a:p>
      </xdr:txBody>
    </xdr:sp>
    <xdr:clientData/>
  </xdr:twoCellAnchor>
  <xdr:twoCellAnchor>
    <xdr:from>
      <xdr:col>16</xdr:col>
      <xdr:colOff>598715</xdr:colOff>
      <xdr:row>116</xdr:row>
      <xdr:rowOff>112</xdr:rowOff>
    </xdr:from>
    <xdr:to>
      <xdr:col>32</xdr:col>
      <xdr:colOff>50075</xdr:colOff>
      <xdr:row>136</xdr:row>
      <xdr:rowOff>129652</xdr:rowOff>
    </xdr:to>
    <xdr:sp macro="" textlink="">
      <xdr:nvSpPr>
        <xdr:cNvPr id="3" name="Rounded Rectangle 2"/>
        <xdr:cNvSpPr/>
      </xdr:nvSpPr>
      <xdr:spPr>
        <a:xfrm>
          <a:off x="10352315" y="21553826"/>
          <a:ext cx="9204960" cy="3830683"/>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600" b="1"/>
            <a:t>Agriculture</a:t>
          </a:r>
        </a:p>
        <a:p>
          <a:pPr algn="l"/>
          <a:endParaRPr lang="en-US" sz="1100"/>
        </a:p>
        <a:p>
          <a:pPr algn="l"/>
          <a:r>
            <a:rPr lang="en-US" sz="1100"/>
            <a:t>1.   For Non-AMA</a:t>
          </a:r>
          <a:r>
            <a:rPr lang="en-US" sz="1100" baseline="0"/>
            <a:t> areas and the Santa Cruz AMA, the agricultural values are held constant.  There is no information regarding future agricultural withdrawal or consumptive use estimates.</a:t>
          </a:r>
        </a:p>
        <a:p>
          <a:pPr algn="l"/>
          <a:endParaRPr lang="en-US" sz="1100" baseline="0"/>
        </a:p>
        <a:p>
          <a:pPr algn="l"/>
          <a:r>
            <a:rPr lang="en-US" sz="1100" baseline="0"/>
            <a:t>2.  The Phoenix, Pinal, Prescott and Tucson AMA Projections spreadsheets were utilized to estimate the 2030 Agricultural withdrawals for these areas.  Note:  The projections spreadsheets only project water use out to the year 2025.  So, growth rates were calculated for each low, medium and high scecnario using 2010 and 2025 water use projections.  These growth rates were then applied to the 2010 agricultural withdrawals to obtain the estimated 2030 agricultural withdrawal values.</a:t>
          </a:r>
        </a:p>
        <a:p>
          <a:pPr algn="l"/>
          <a:endParaRPr lang="en-US" sz="1100" baseline="0"/>
        </a:p>
        <a:p>
          <a:pPr algn="l"/>
          <a:r>
            <a:rPr lang="en-US" sz="1100" baseline="0"/>
            <a:t>3.  Next, the area weight ratios calculated in the current agricultural use tab were applied to the AMA values to split them up into HUC 8.</a:t>
          </a:r>
        </a:p>
        <a:p>
          <a:pPr algn="l"/>
          <a:endParaRPr lang="en-US" sz="1100" baseline="0"/>
        </a:p>
        <a:p>
          <a:pPr algn="l"/>
          <a:r>
            <a:rPr lang="en-US" sz="1100" baseline="0"/>
            <a:t>4.  The AMA and Non-AMA agricultural withdrawal values by Basin/AMA and HUC 8 were combined and the consumptive use ratios calculated in the current agricultural water use tab were applied to obtain the estimated 2030 agricultural consumptive use by Basin/AMA and HUC 8.</a:t>
          </a:r>
        </a:p>
        <a:p>
          <a:pPr algn="l"/>
          <a:endParaRPr lang="en-US" sz="1100" baseline="0"/>
        </a:p>
        <a:p>
          <a:pPr algn="l"/>
          <a:r>
            <a:rPr lang="en-US" sz="1100" baseline="0"/>
            <a:t>5.  Lastly, the values were aggregated by HUC 8.  The resulted in the 2030 Agricultural Consumptive Use in acre-feet per year by HUC 8.</a:t>
          </a:r>
          <a:endParaRPr lang="en-US" sz="1100"/>
        </a:p>
      </xdr:txBody>
    </xdr:sp>
    <xdr:clientData/>
  </xdr:twoCellAnchor>
  <xdr:twoCellAnchor>
    <xdr:from>
      <xdr:col>1</xdr:col>
      <xdr:colOff>0</xdr:colOff>
      <xdr:row>1</xdr:row>
      <xdr:rowOff>185055</xdr:rowOff>
    </xdr:from>
    <xdr:to>
      <xdr:col>16</xdr:col>
      <xdr:colOff>60960</xdr:colOff>
      <xdr:row>99</xdr:row>
      <xdr:rowOff>65314</xdr:rowOff>
    </xdr:to>
    <xdr:grpSp>
      <xdr:nvGrpSpPr>
        <xdr:cNvPr id="5" name="Group 4"/>
        <xdr:cNvGrpSpPr/>
      </xdr:nvGrpSpPr>
      <xdr:grpSpPr>
        <a:xfrm>
          <a:off x="609600" y="457198"/>
          <a:ext cx="9204960" cy="18015859"/>
          <a:chOff x="609600" y="457198"/>
          <a:chExt cx="9204960" cy="18015859"/>
        </a:xfrm>
      </xdr:grpSpPr>
      <xdr:sp macro="" textlink="">
        <xdr:nvSpPr>
          <xdr:cNvPr id="4" name="Rounded Rectangle 3"/>
          <xdr:cNvSpPr/>
        </xdr:nvSpPr>
        <xdr:spPr>
          <a:xfrm>
            <a:off x="609600" y="457198"/>
            <a:ext cx="9204960" cy="1801585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100"/>
          </a:p>
        </xdr:txBody>
      </xdr:sp>
      <xdr:pic>
        <xdr:nvPicPr>
          <xdr:cNvPr id="3072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892629"/>
            <a:ext cx="8596164" cy="175455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21739</xdr:colOff>
      <xdr:row>1</xdr:row>
      <xdr:rowOff>76195</xdr:rowOff>
    </xdr:from>
    <xdr:to>
      <xdr:col>32</xdr:col>
      <xdr:colOff>82699</xdr:colOff>
      <xdr:row>112</xdr:row>
      <xdr:rowOff>141514</xdr:rowOff>
    </xdr:to>
    <xdr:grpSp>
      <xdr:nvGrpSpPr>
        <xdr:cNvPr id="6" name="Group 5"/>
        <xdr:cNvGrpSpPr/>
      </xdr:nvGrpSpPr>
      <xdr:grpSpPr>
        <a:xfrm>
          <a:off x="10384939" y="348338"/>
          <a:ext cx="9204960" cy="20606662"/>
          <a:chOff x="10384939" y="348338"/>
          <a:chExt cx="9204960" cy="20606662"/>
        </a:xfrm>
      </xdr:grpSpPr>
      <xdr:sp macro="" textlink="">
        <xdr:nvSpPr>
          <xdr:cNvPr id="8" name="Rounded Rectangle 7"/>
          <xdr:cNvSpPr/>
        </xdr:nvSpPr>
        <xdr:spPr>
          <a:xfrm>
            <a:off x="10384939" y="348338"/>
            <a:ext cx="9204960" cy="20606662"/>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n-US" sz="1100"/>
          </a:p>
        </xdr:txBody>
      </xdr:sp>
      <xdr:pic>
        <xdr:nvPicPr>
          <xdr:cNvPr id="3072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34057" y="566057"/>
            <a:ext cx="7353300" cy="203562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571500</xdr:colOff>
      <xdr:row>4</xdr:row>
      <xdr:rowOff>137160</xdr:rowOff>
    </xdr:from>
    <xdr:to>
      <xdr:col>14</xdr:col>
      <xdr:colOff>563880</xdr:colOff>
      <xdr:row>33</xdr:row>
      <xdr:rowOff>22860</xdr:rowOff>
    </xdr:to>
    <xdr:grpSp>
      <xdr:nvGrpSpPr>
        <xdr:cNvPr id="3" name="Group 2"/>
        <xdr:cNvGrpSpPr/>
      </xdr:nvGrpSpPr>
      <xdr:grpSpPr>
        <a:xfrm>
          <a:off x="571500" y="922020"/>
          <a:ext cx="8526780" cy="5189220"/>
          <a:chOff x="1219200" y="548640"/>
          <a:chExt cx="8526780" cy="5189220"/>
        </a:xfrm>
      </xdr:grpSpPr>
      <xdr:sp macro="" textlink="">
        <xdr:nvSpPr>
          <xdr:cNvPr id="4" name="Rounded Rectangle 3"/>
          <xdr:cNvSpPr/>
        </xdr:nvSpPr>
        <xdr:spPr>
          <a:xfrm>
            <a:off x="1219200" y="548640"/>
            <a:ext cx="8526780" cy="51892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800" b="1" u="sng"/>
              <a:t>Recharge</a:t>
            </a:r>
          </a:p>
        </xdr:txBody>
      </xdr:sp>
      <xdr:sp macro="" textlink="">
        <xdr:nvSpPr>
          <xdr:cNvPr id="5" name="Rounded Rectangle 4"/>
          <xdr:cNvSpPr/>
        </xdr:nvSpPr>
        <xdr:spPr>
          <a:xfrm>
            <a:off x="1630680" y="1150620"/>
            <a:ext cx="3634740" cy="439674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6" name="Rounded Rectangle 5"/>
          <xdr:cNvSpPr/>
        </xdr:nvSpPr>
        <xdr:spPr>
          <a:xfrm>
            <a:off x="5676900" y="1173480"/>
            <a:ext cx="3639312" cy="4398264"/>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n-US" sz="1100" b="1"/>
              <a:t>1.  First,</a:t>
            </a:r>
            <a:r>
              <a:rPr lang="en-US" sz="1100" b="1" baseline="0"/>
              <a:t> the USGS Recharge raster file was converted into points using the ArcMap program.  These points represented the average value at the center of a 1 square kilometer area. </a:t>
            </a:r>
          </a:p>
          <a:p>
            <a:pPr algn="l"/>
            <a:endParaRPr lang="en-US" sz="1100" b="1" baseline="0"/>
          </a:p>
          <a:p>
            <a:pPr algn="l"/>
            <a:r>
              <a:rPr lang="en-US" sz="1100" b="1" baseline="0"/>
              <a:t>2.  Next, the points were intersected with the NRCS HUC 8 shapefile to obtain the total estimated recharge in millimeters per square kilometer per year per HUC 8.</a:t>
            </a:r>
          </a:p>
          <a:p>
            <a:pPr algn="l"/>
            <a:endParaRPr lang="en-US" sz="1100" b="1" baseline="0"/>
          </a:p>
          <a:p>
            <a:pPr algn="l"/>
            <a:r>
              <a:rPr lang="en-US" sz="1100" b="1" baseline="0"/>
              <a:t>3.  Thirdly, the values of each point were multiplied by .81 to obtain the recharge in acre-feet per year per HUC 8.</a:t>
            </a:r>
          </a:p>
          <a:p>
            <a:pPr algn="l"/>
            <a:endParaRPr lang="en-US" sz="1100" b="1" baseline="0"/>
          </a:p>
          <a:p>
            <a:pPr algn="l"/>
            <a:r>
              <a:rPr lang="en-US" sz="1100" b="1" baseline="0"/>
              <a:t>4.  Lastly, the values of the points were aggregated (summed) by HUC 8 to obtain the Total recharge in AFY by HUC 8.</a:t>
            </a:r>
            <a:endParaRPr lang="en-US" sz="1100" b="1"/>
          </a:p>
        </xdr:txBody>
      </xdr:sp>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6440" y="1386840"/>
            <a:ext cx="2909673" cy="41300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327660</xdr:colOff>
      <xdr:row>2</xdr:row>
      <xdr:rowOff>129540</xdr:rowOff>
    </xdr:from>
    <xdr:to>
      <xdr:col>15</xdr:col>
      <xdr:colOff>495300</xdr:colOff>
      <xdr:row>28</xdr:row>
      <xdr:rowOff>22860</xdr:rowOff>
    </xdr:to>
    <xdr:grpSp>
      <xdr:nvGrpSpPr>
        <xdr:cNvPr id="5" name="Group 4"/>
        <xdr:cNvGrpSpPr/>
      </xdr:nvGrpSpPr>
      <xdr:grpSpPr>
        <a:xfrm>
          <a:off x="327660" y="548640"/>
          <a:ext cx="9311640" cy="4648200"/>
          <a:chOff x="327660" y="548640"/>
          <a:chExt cx="9311640" cy="4648200"/>
        </a:xfrm>
      </xdr:grpSpPr>
      <xdr:sp macro="" textlink="">
        <xdr:nvSpPr>
          <xdr:cNvPr id="2" name="Rounded Rectangle 1"/>
          <xdr:cNvSpPr/>
        </xdr:nvSpPr>
        <xdr:spPr>
          <a:xfrm>
            <a:off x="327660" y="548640"/>
            <a:ext cx="9311640" cy="46482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3" name="Rounded Rectangle 2"/>
          <xdr:cNvSpPr/>
        </xdr:nvSpPr>
        <xdr:spPr>
          <a:xfrm>
            <a:off x="701040" y="89154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sp macro="" textlink="">
        <xdr:nvSpPr>
          <xdr:cNvPr id="4" name="Rounded Rectangle 3"/>
          <xdr:cNvSpPr/>
        </xdr:nvSpPr>
        <xdr:spPr>
          <a:xfrm>
            <a:off x="5074920" y="92202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200" b="1" u="sng"/>
              <a:t>Storage</a:t>
            </a:r>
          </a:p>
          <a:p>
            <a:pPr algn="l"/>
            <a:r>
              <a:rPr lang="en-US" sz="1200" b="1" u="none"/>
              <a:t>1.  The dams were added to an</a:t>
            </a:r>
            <a:r>
              <a:rPr lang="en-US" sz="1200" b="1" u="none" baseline="0"/>
              <a:t> ArcMap dataframe using the latitude and longitude provided.  A quick visual inspection was performed to ensure the dams were placed in the proper locations as described by the counties, rivers and cities associated with them.</a:t>
            </a:r>
          </a:p>
          <a:p>
            <a:pPr algn="l"/>
            <a:endParaRPr lang="en-US" sz="1200" b="1" u="none" baseline="0"/>
          </a:p>
          <a:p>
            <a:pPr algn="l"/>
            <a:r>
              <a:rPr lang="en-US" sz="1200" b="1" u="none" baseline="0"/>
              <a:t>2.   Next, the dam location points were intersected with the NRCS HUC 8 shapefile to assign a HUC 8 to each dam location.</a:t>
            </a:r>
          </a:p>
          <a:p>
            <a:pPr algn="l"/>
            <a:endParaRPr lang="en-US" sz="1200" b="1" u="none" baseline="0"/>
          </a:p>
          <a:p>
            <a:pPr algn="l"/>
            <a:r>
              <a:rPr lang="en-US" sz="1200" b="1" u="none" baseline="0"/>
              <a:t>3.  Lastly, the normal &amp; maximum storage and surface area values were aggregated by HUC 8 to obtain the total normal storage, maximum storage and surface area of reservoirs per HUC 8.</a:t>
            </a:r>
            <a:endParaRPr lang="en-US" sz="1200" b="1" u="none"/>
          </a:p>
        </xdr:txBody>
      </xdr:sp>
      <xdr:pic>
        <xdr:nvPicPr>
          <xdr:cNvPr id="512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6840" y="1028700"/>
            <a:ext cx="2781300" cy="38112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2</xdr:row>
      <xdr:rowOff>0</xdr:rowOff>
    </xdr:from>
    <xdr:to>
      <xdr:col>23</xdr:col>
      <xdr:colOff>320040</xdr:colOff>
      <xdr:row>40</xdr:row>
      <xdr:rowOff>60959</xdr:rowOff>
    </xdr:to>
    <xdr:grpSp>
      <xdr:nvGrpSpPr>
        <xdr:cNvPr id="2" name="Group 1"/>
        <xdr:cNvGrpSpPr/>
      </xdr:nvGrpSpPr>
      <xdr:grpSpPr>
        <a:xfrm>
          <a:off x="1219200" y="457200"/>
          <a:ext cx="13121640" cy="7010399"/>
          <a:chOff x="701040" y="449581"/>
          <a:chExt cx="13121640" cy="7010399"/>
        </a:xfrm>
      </xdr:grpSpPr>
      <xdr:sp macro="" textlink="">
        <xdr:nvSpPr>
          <xdr:cNvPr id="3" name="Rounded Rectangle 2"/>
          <xdr:cNvSpPr/>
        </xdr:nvSpPr>
        <xdr:spPr>
          <a:xfrm>
            <a:off x="5791200" y="449581"/>
            <a:ext cx="8031480" cy="395478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600" b="1" u="sng"/>
              <a:t>Species</a:t>
            </a:r>
            <a:endParaRPr lang="en-US" sz="1100" b="1" u="sng"/>
          </a:p>
          <a:p>
            <a:pPr algn="l"/>
            <a:endParaRPr lang="en-US" sz="1100"/>
          </a:p>
          <a:p>
            <a:pPr algn="l"/>
            <a:r>
              <a:rPr lang="en-US" sz="1100"/>
              <a:t>1</a:t>
            </a:r>
            <a:r>
              <a:rPr lang="en-US" sz="1200"/>
              <a:t>.  The Species</a:t>
            </a:r>
            <a:r>
              <a:rPr lang="en-US" sz="1200" baseline="0"/>
              <a:t> data was presented online by state and county.  The information was downloaded by both state and county.</a:t>
            </a:r>
          </a:p>
          <a:p>
            <a:pPr algn="l"/>
            <a:endParaRPr lang="en-US" sz="1200" baseline="0"/>
          </a:p>
          <a:p>
            <a:pPr algn="l"/>
            <a:r>
              <a:rPr lang="en-US" sz="1200" baseline="0"/>
              <a:t>2.  The data was placed into an Excel spreadsheet and sorted by Species, State and County.</a:t>
            </a:r>
          </a:p>
          <a:p>
            <a:pPr algn="l"/>
            <a:endParaRPr lang="en-US" sz="1200" baseline="0"/>
          </a:p>
          <a:p>
            <a:pPr algn="l"/>
            <a:r>
              <a:rPr lang="en-US" sz="1200" baseline="0"/>
              <a:t>3.  In ArcMap, the NRCS HUC 8 and Counties shapefiles were intersected to identify which HUC 8s coincided with which counties.</a:t>
            </a:r>
          </a:p>
          <a:p>
            <a:pPr algn="l"/>
            <a:endParaRPr lang="en-US" sz="1200" baseline="0"/>
          </a:p>
          <a:p>
            <a:pPr algn="l"/>
            <a:r>
              <a:rPr lang="en-US" sz="1200" baseline="0"/>
              <a:t>4.  In Excel, the species that occurred in each county were then assigned to each piece of HUC 8 that occurred within that county.</a:t>
            </a:r>
          </a:p>
          <a:p>
            <a:pPr algn="l"/>
            <a:endParaRPr lang="en-US" sz="1200" baseline="0"/>
          </a:p>
          <a:p>
            <a:pPr algn="l"/>
            <a:r>
              <a:rPr lang="en-US" sz="1200" baseline="0"/>
              <a:t>5.  Through sorting and editing, each species was counted only once for each county/HUC 8 combination.</a:t>
            </a:r>
          </a:p>
          <a:p>
            <a:pPr algn="l"/>
            <a:endParaRPr lang="en-US" sz="1200" baseline="0"/>
          </a:p>
          <a:p>
            <a:pPr algn="l"/>
            <a:r>
              <a:rPr lang="en-US" sz="1200" baseline="0"/>
              <a:t>6.  Lastly, the number of species occurring in each county/HUC 8 combination were aggregated by HUC 8.</a:t>
            </a:r>
            <a:endParaRPr lang="en-US" sz="1200"/>
          </a:p>
        </xdr:txBody>
      </xdr:sp>
      <xdr:grpSp>
        <xdr:nvGrpSpPr>
          <xdr:cNvPr id="4" name="Group 3"/>
          <xdr:cNvGrpSpPr/>
        </xdr:nvGrpSpPr>
        <xdr:grpSpPr>
          <a:xfrm>
            <a:off x="701040" y="449581"/>
            <a:ext cx="4251960" cy="7010399"/>
            <a:chOff x="701040" y="358141"/>
            <a:chExt cx="4251960" cy="7010399"/>
          </a:xfrm>
        </xdr:grpSpPr>
        <xdr:sp macro="" textlink="">
          <xdr:nvSpPr>
            <xdr:cNvPr id="5" name="Rounded Rectangle 4"/>
            <xdr:cNvSpPr/>
          </xdr:nvSpPr>
          <xdr:spPr>
            <a:xfrm>
              <a:off x="701040" y="449580"/>
              <a:ext cx="4251960" cy="691896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040" y="358141"/>
              <a:ext cx="3710892" cy="6675120"/>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7"/>
  <sheetViews>
    <sheetView tabSelected="1" workbookViewId="0">
      <pane ySplit="2" topLeftCell="A3" activePane="bottomLeft" state="frozen"/>
      <selection pane="bottomLeft" activeCell="F14" sqref="F14"/>
    </sheetView>
  </sheetViews>
  <sheetFormatPr defaultRowHeight="14.4" x14ac:dyDescent="0.3"/>
  <cols>
    <col min="1" max="1" width="11.6640625" style="101" customWidth="1"/>
    <col min="2" max="2" width="10.88671875" style="101" customWidth="1"/>
    <col min="3" max="7" width="8.88671875" style="101"/>
    <col min="8" max="8" width="30.77734375" style="101" customWidth="1"/>
    <col min="9" max="10" width="15.77734375" style="101" hidden="1" customWidth="1"/>
    <col min="11" max="11" width="15.77734375" style="101" customWidth="1"/>
    <col min="12" max="12" width="30.77734375" style="101" customWidth="1"/>
    <col min="13" max="26" width="15.77734375" style="101" customWidth="1"/>
    <col min="27" max="16384" width="8.88671875" style="101"/>
  </cols>
  <sheetData>
    <row r="1" spans="1:26" ht="22.2" thickTop="1" thickBot="1" x14ac:dyDescent="0.45">
      <c r="A1" s="169" t="s">
        <v>573</v>
      </c>
      <c r="B1" s="170"/>
      <c r="C1" s="170"/>
      <c r="D1" s="170"/>
      <c r="E1" s="170"/>
      <c r="F1" s="170"/>
      <c r="G1" s="171"/>
      <c r="H1" s="176" t="s">
        <v>761</v>
      </c>
      <c r="I1" s="177"/>
      <c r="J1" s="177"/>
      <c r="K1" s="178"/>
      <c r="L1" s="181" t="s">
        <v>763</v>
      </c>
      <c r="M1" s="182"/>
      <c r="N1" s="182"/>
      <c r="O1" s="182"/>
      <c r="P1" s="183"/>
      <c r="Q1" s="187" t="s">
        <v>764</v>
      </c>
      <c r="R1" s="188"/>
      <c r="S1" s="188"/>
      <c r="T1" s="188"/>
      <c r="U1" s="188"/>
      <c r="V1" s="188"/>
      <c r="W1" s="188"/>
      <c r="X1" s="188"/>
      <c r="Y1" s="188"/>
      <c r="Z1" s="189"/>
    </row>
    <row r="2" spans="1:26" ht="47.4" thickTop="1" x14ac:dyDescent="0.3">
      <c r="A2" s="172" t="s">
        <v>126</v>
      </c>
      <c r="B2" s="159" t="s">
        <v>578</v>
      </c>
      <c r="C2" s="159" t="s">
        <v>754</v>
      </c>
      <c r="D2" s="159" t="s">
        <v>755</v>
      </c>
      <c r="E2" s="159" t="s">
        <v>756</v>
      </c>
      <c r="F2" s="159" t="s">
        <v>757</v>
      </c>
      <c r="G2" s="160" t="s">
        <v>758</v>
      </c>
      <c r="H2" s="172" t="s">
        <v>642</v>
      </c>
      <c r="I2" s="179" t="s">
        <v>759</v>
      </c>
      <c r="J2" s="179" t="s">
        <v>760</v>
      </c>
      <c r="K2" s="180" t="s">
        <v>762</v>
      </c>
      <c r="L2" s="172" t="s">
        <v>642</v>
      </c>
      <c r="M2" s="184" t="s">
        <v>737</v>
      </c>
      <c r="N2" s="184" t="s">
        <v>738</v>
      </c>
      <c r="O2" s="184" t="s">
        <v>739</v>
      </c>
      <c r="P2" s="185" t="s">
        <v>740</v>
      </c>
      <c r="Q2" s="190" t="s">
        <v>588</v>
      </c>
      <c r="R2" s="184" t="s">
        <v>690</v>
      </c>
      <c r="S2" s="184" t="s">
        <v>691</v>
      </c>
      <c r="T2" s="184" t="s">
        <v>694</v>
      </c>
      <c r="U2" s="184" t="s">
        <v>695</v>
      </c>
      <c r="V2" s="184" t="s">
        <v>698</v>
      </c>
      <c r="W2" s="184" t="s">
        <v>699</v>
      </c>
      <c r="X2" s="179" t="s">
        <v>735</v>
      </c>
      <c r="Y2" s="179" t="s">
        <v>718</v>
      </c>
      <c r="Z2" s="180" t="s">
        <v>719</v>
      </c>
    </row>
    <row r="3" spans="1:26" x14ac:dyDescent="0.3">
      <c r="A3" s="81">
        <v>14070006</v>
      </c>
      <c r="B3" s="166">
        <v>9379910</v>
      </c>
      <c r="C3" s="166">
        <v>3955.5</v>
      </c>
      <c r="D3" s="166">
        <v>6087.5</v>
      </c>
      <c r="E3" s="166">
        <v>7515</v>
      </c>
      <c r="F3" s="166">
        <v>8450</v>
      </c>
      <c r="G3" s="173">
        <v>11541.705</v>
      </c>
      <c r="H3" s="81" t="s">
        <v>478</v>
      </c>
      <c r="I3" s="166">
        <v>1800</v>
      </c>
      <c r="J3" s="166">
        <v>0</v>
      </c>
      <c r="K3" s="173">
        <v>1900</v>
      </c>
      <c r="L3" s="81" t="s">
        <v>478</v>
      </c>
      <c r="M3" s="167">
        <v>1800</v>
      </c>
      <c r="N3" s="166">
        <v>0</v>
      </c>
      <c r="O3" s="166">
        <v>1900</v>
      </c>
      <c r="P3" s="173"/>
      <c r="Q3" s="81" t="s">
        <v>636</v>
      </c>
      <c r="R3" s="168">
        <v>1498860.2451695262</v>
      </c>
      <c r="S3" s="4">
        <v>114014.91991800864</v>
      </c>
      <c r="T3" s="4">
        <v>1771554.2860408244</v>
      </c>
      <c r="U3" s="4">
        <v>135675.66913478903</v>
      </c>
      <c r="V3" s="4">
        <v>2107297.0311550065</v>
      </c>
      <c r="W3" s="4">
        <v>146530.61246414587</v>
      </c>
      <c r="X3" s="4">
        <v>818897</v>
      </c>
      <c r="Y3" s="4">
        <v>950064</v>
      </c>
      <c r="Z3" s="64">
        <v>1098662</v>
      </c>
    </row>
    <row r="4" spans="1:26" x14ac:dyDescent="0.3">
      <c r="A4" s="81">
        <v>14070007</v>
      </c>
      <c r="B4" s="166">
        <v>9382000</v>
      </c>
      <c r="C4" s="166">
        <v>2</v>
      </c>
      <c r="D4" s="166">
        <v>3</v>
      </c>
      <c r="E4" s="166">
        <v>3.7</v>
      </c>
      <c r="F4" s="166">
        <v>4.8</v>
      </c>
      <c r="G4" s="173">
        <v>28.178000000000001</v>
      </c>
      <c r="H4" s="81" t="s">
        <v>592</v>
      </c>
      <c r="I4" s="166">
        <v>300</v>
      </c>
      <c r="J4" s="166">
        <v>0</v>
      </c>
      <c r="K4" s="173">
        <v>2000</v>
      </c>
      <c r="L4" s="81" t="s">
        <v>592</v>
      </c>
      <c r="M4" s="166">
        <v>300</v>
      </c>
      <c r="N4" s="166">
        <v>0</v>
      </c>
      <c r="O4" s="166">
        <v>1000</v>
      </c>
      <c r="P4" s="173"/>
      <c r="Q4" s="81" t="s">
        <v>637</v>
      </c>
      <c r="R4" s="4">
        <v>113594.10831656182</v>
      </c>
      <c r="S4" s="4">
        <v>24789.407843999947</v>
      </c>
      <c r="T4" s="4">
        <v>121959.58623509515</v>
      </c>
      <c r="U4" s="4">
        <v>27641.564777443051</v>
      </c>
      <c r="V4" s="4">
        <v>161057.89178693425</v>
      </c>
      <c r="W4" s="4">
        <v>37275.837046079876</v>
      </c>
      <c r="X4" s="4">
        <v>741606</v>
      </c>
      <c r="Y4" s="4">
        <v>883796</v>
      </c>
      <c r="Z4" s="64">
        <v>1116590</v>
      </c>
    </row>
    <row r="5" spans="1:26" x14ac:dyDescent="0.3">
      <c r="A5" s="81">
        <v>14080105</v>
      </c>
      <c r="B5" s="166"/>
      <c r="C5" s="166"/>
      <c r="D5" s="166"/>
      <c r="E5" s="166"/>
      <c r="F5" s="166"/>
      <c r="G5" s="173"/>
      <c r="H5" s="81" t="s">
        <v>593</v>
      </c>
      <c r="I5" s="166">
        <v>300</v>
      </c>
      <c r="J5" s="166">
        <v>16731</v>
      </c>
      <c r="K5" s="173">
        <v>0</v>
      </c>
      <c r="L5" s="81" t="s">
        <v>593</v>
      </c>
      <c r="M5" s="166">
        <v>300</v>
      </c>
      <c r="N5" s="166">
        <v>16731</v>
      </c>
      <c r="O5" s="166">
        <v>0</v>
      </c>
      <c r="P5" s="173"/>
      <c r="Q5" s="81" t="s">
        <v>638</v>
      </c>
      <c r="R5" s="4">
        <v>28651.277216770184</v>
      </c>
      <c r="S5" s="4">
        <v>1640</v>
      </c>
      <c r="T5" s="4">
        <v>30702.756723714319</v>
      </c>
      <c r="U5" s="4">
        <v>2140</v>
      </c>
      <c r="V5" s="4">
        <v>32920.513614307449</v>
      </c>
      <c r="W5" s="4">
        <v>2784.2129999999997</v>
      </c>
      <c r="X5" s="4">
        <v>783</v>
      </c>
      <c r="Y5" s="4">
        <v>1329</v>
      </c>
      <c r="Z5" s="64">
        <v>2847</v>
      </c>
    </row>
    <row r="6" spans="1:26" ht="15" thickBot="1" x14ac:dyDescent="0.35">
      <c r="A6" s="81">
        <v>14080106</v>
      </c>
      <c r="B6" s="166"/>
      <c r="C6" s="166"/>
      <c r="D6" s="166"/>
      <c r="E6" s="166"/>
      <c r="F6" s="166"/>
      <c r="G6" s="173"/>
      <c r="H6" s="81" t="s">
        <v>594</v>
      </c>
      <c r="I6" s="166">
        <v>2073</v>
      </c>
      <c r="J6" s="166">
        <v>300</v>
      </c>
      <c r="K6" s="173">
        <v>2200</v>
      </c>
      <c r="L6" s="81" t="s">
        <v>594</v>
      </c>
      <c r="M6" s="167">
        <v>1200</v>
      </c>
      <c r="N6" s="166">
        <v>300</v>
      </c>
      <c r="O6" s="166">
        <v>2200</v>
      </c>
      <c r="P6" s="173"/>
      <c r="Q6" s="82" t="s">
        <v>640</v>
      </c>
      <c r="R6" s="66">
        <v>251236.92808870756</v>
      </c>
      <c r="S6" s="66">
        <v>51506</v>
      </c>
      <c r="T6" s="66">
        <v>279483.11713572696</v>
      </c>
      <c r="U6" s="66">
        <v>59606</v>
      </c>
      <c r="V6" s="66">
        <v>308456.49635329127</v>
      </c>
      <c r="W6" s="66">
        <v>67106</v>
      </c>
      <c r="X6" s="66">
        <v>75028</v>
      </c>
      <c r="Y6" s="66">
        <v>91754</v>
      </c>
      <c r="Z6" s="67">
        <v>145245</v>
      </c>
    </row>
    <row r="7" spans="1:26" ht="15" thickTop="1" x14ac:dyDescent="0.3">
      <c r="A7" s="81">
        <v>14080201</v>
      </c>
      <c r="B7" s="166">
        <v>9371010</v>
      </c>
      <c r="C7" s="166">
        <v>309</v>
      </c>
      <c r="D7" s="166">
        <v>524</v>
      </c>
      <c r="E7" s="166">
        <v>671.4</v>
      </c>
      <c r="F7" s="166">
        <v>854</v>
      </c>
      <c r="G7" s="173">
        <v>9623.6</v>
      </c>
      <c r="H7" s="81" t="s">
        <v>595</v>
      </c>
      <c r="I7" s="166">
        <v>3000</v>
      </c>
      <c r="J7" s="166">
        <v>0</v>
      </c>
      <c r="K7" s="173">
        <v>0</v>
      </c>
      <c r="L7" s="81" t="s">
        <v>595</v>
      </c>
      <c r="M7" s="167">
        <v>3000</v>
      </c>
      <c r="N7" s="166">
        <v>0</v>
      </c>
      <c r="O7" s="166">
        <v>0</v>
      </c>
      <c r="P7" s="173"/>
    </row>
    <row r="8" spans="1:26" x14ac:dyDescent="0.3">
      <c r="A8" s="81">
        <v>14080204</v>
      </c>
      <c r="B8" s="166">
        <v>9379200</v>
      </c>
      <c r="C8" s="166">
        <v>0</v>
      </c>
      <c r="D8" s="166">
        <v>0</v>
      </c>
      <c r="E8" s="166">
        <v>0</v>
      </c>
      <c r="F8" s="166">
        <v>0.35</v>
      </c>
      <c r="G8" s="173">
        <v>28.225999999999999</v>
      </c>
      <c r="H8" s="81" t="s">
        <v>596</v>
      </c>
      <c r="I8" s="166">
        <v>300</v>
      </c>
      <c r="J8" s="166">
        <v>0</v>
      </c>
      <c r="K8" s="173">
        <v>6100</v>
      </c>
      <c r="L8" s="81" t="s">
        <v>596</v>
      </c>
      <c r="M8" s="166">
        <v>300</v>
      </c>
      <c r="N8" s="166">
        <v>0</v>
      </c>
      <c r="O8" s="166">
        <v>6100</v>
      </c>
      <c r="P8" s="173"/>
    </row>
    <row r="9" spans="1:26" x14ac:dyDescent="0.3">
      <c r="A9" s="81">
        <v>14080205</v>
      </c>
      <c r="B9" s="166"/>
      <c r="C9" s="166"/>
      <c r="D9" s="166"/>
      <c r="E9" s="166"/>
      <c r="F9" s="166"/>
      <c r="G9" s="173"/>
      <c r="H9" s="81" t="s">
        <v>597</v>
      </c>
      <c r="I9" s="166">
        <v>600</v>
      </c>
      <c r="J9" s="166">
        <v>300</v>
      </c>
      <c r="K9" s="173">
        <v>1000</v>
      </c>
      <c r="L9" s="81" t="s">
        <v>597</v>
      </c>
      <c r="M9" s="166">
        <v>600</v>
      </c>
      <c r="N9" s="166">
        <v>300</v>
      </c>
      <c r="O9" s="166">
        <v>1000</v>
      </c>
      <c r="P9" s="173"/>
    </row>
    <row r="10" spans="1:26" x14ac:dyDescent="0.3">
      <c r="A10" s="81">
        <v>15010001</v>
      </c>
      <c r="B10" s="166">
        <v>9402500</v>
      </c>
      <c r="C10" s="166">
        <v>1365.2</v>
      </c>
      <c r="D10" s="166">
        <v>4140</v>
      </c>
      <c r="E10" s="166">
        <v>5200</v>
      </c>
      <c r="F10" s="166">
        <v>6550</v>
      </c>
      <c r="G10" s="173">
        <v>15420.141</v>
      </c>
      <c r="H10" s="81" t="s">
        <v>598</v>
      </c>
      <c r="I10" s="166">
        <v>800</v>
      </c>
      <c r="J10" s="166">
        <v>0</v>
      </c>
      <c r="K10" s="173">
        <v>0</v>
      </c>
      <c r="L10" s="81" t="s">
        <v>598</v>
      </c>
      <c r="M10" s="166">
        <v>500</v>
      </c>
      <c r="N10" s="166">
        <v>0</v>
      </c>
      <c r="O10" s="166">
        <v>0</v>
      </c>
      <c r="P10" s="173"/>
    </row>
    <row r="11" spans="1:26" x14ac:dyDescent="0.3">
      <c r="A11" s="81">
        <v>15010002</v>
      </c>
      <c r="B11" s="166">
        <v>9404200</v>
      </c>
      <c r="C11" s="166">
        <v>6166</v>
      </c>
      <c r="D11" s="166">
        <v>8700</v>
      </c>
      <c r="E11" s="166">
        <v>9090</v>
      </c>
      <c r="F11" s="166">
        <v>10700</v>
      </c>
      <c r="G11" s="173">
        <v>14175.01</v>
      </c>
      <c r="H11" s="81" t="s">
        <v>599</v>
      </c>
      <c r="I11" s="166">
        <v>600</v>
      </c>
      <c r="J11" s="166">
        <v>0</v>
      </c>
      <c r="K11" s="173">
        <v>0</v>
      </c>
      <c r="L11" s="81" t="s">
        <v>599</v>
      </c>
      <c r="M11" s="166">
        <v>300</v>
      </c>
      <c r="N11" s="166">
        <v>0</v>
      </c>
      <c r="O11" s="166">
        <v>0</v>
      </c>
      <c r="P11" s="173"/>
    </row>
    <row r="12" spans="1:26" x14ac:dyDescent="0.3">
      <c r="A12" s="81">
        <v>15010003</v>
      </c>
      <c r="B12" s="166">
        <v>9403850</v>
      </c>
      <c r="C12" s="166">
        <v>2.351</v>
      </c>
      <c r="D12" s="166">
        <v>3.3</v>
      </c>
      <c r="E12" s="166">
        <v>3.4</v>
      </c>
      <c r="F12" s="166">
        <v>3.6</v>
      </c>
      <c r="G12" s="173">
        <v>10.696999999999999</v>
      </c>
      <c r="H12" s="81" t="s">
        <v>600</v>
      </c>
      <c r="I12" s="166">
        <v>300</v>
      </c>
      <c r="J12" s="166">
        <v>0</v>
      </c>
      <c r="K12" s="173">
        <v>0</v>
      </c>
      <c r="L12" s="81" t="s">
        <v>600</v>
      </c>
      <c r="M12" s="166">
        <v>300</v>
      </c>
      <c r="N12" s="166">
        <v>0</v>
      </c>
      <c r="O12" s="166">
        <v>0</v>
      </c>
      <c r="P12" s="173"/>
    </row>
    <row r="13" spans="1:26" x14ac:dyDescent="0.3">
      <c r="A13" s="81">
        <v>15010004</v>
      </c>
      <c r="B13" s="166">
        <v>9404115</v>
      </c>
      <c r="C13" s="166">
        <v>64</v>
      </c>
      <c r="D13" s="166">
        <v>66</v>
      </c>
      <c r="E13" s="166">
        <v>67</v>
      </c>
      <c r="F13" s="166">
        <v>68</v>
      </c>
      <c r="G13" s="173">
        <v>72.731999999999999</v>
      </c>
      <c r="H13" s="81" t="s">
        <v>521</v>
      </c>
      <c r="I13" s="166">
        <v>6000</v>
      </c>
      <c r="J13" s="166">
        <v>0</v>
      </c>
      <c r="K13" s="173">
        <v>46000</v>
      </c>
      <c r="L13" s="81" t="s">
        <v>521</v>
      </c>
      <c r="M13" s="167">
        <v>6000</v>
      </c>
      <c r="N13" s="166">
        <v>0</v>
      </c>
      <c r="O13" s="166">
        <v>46000</v>
      </c>
      <c r="P13" s="173"/>
    </row>
    <row r="14" spans="1:26" x14ac:dyDescent="0.3">
      <c r="A14" s="81">
        <v>15010005</v>
      </c>
      <c r="B14" s="166">
        <v>9404222</v>
      </c>
      <c r="C14" s="166">
        <v>0.56999999999999995</v>
      </c>
      <c r="D14" s="166">
        <v>0.65</v>
      </c>
      <c r="E14" s="166">
        <v>0.72</v>
      </c>
      <c r="F14" s="166">
        <v>0.9</v>
      </c>
      <c r="G14" s="173">
        <v>2.3130000000000002</v>
      </c>
      <c r="H14" s="81" t="s">
        <v>601</v>
      </c>
      <c r="I14" s="166">
        <v>300</v>
      </c>
      <c r="J14" s="166">
        <v>0</v>
      </c>
      <c r="K14" s="173">
        <v>0</v>
      </c>
      <c r="L14" s="81" t="s">
        <v>601</v>
      </c>
      <c r="M14" s="166">
        <v>300</v>
      </c>
      <c r="N14" s="166">
        <v>0</v>
      </c>
      <c r="O14" s="166">
        <v>0</v>
      </c>
      <c r="P14" s="173"/>
    </row>
    <row r="15" spans="1:26" x14ac:dyDescent="0.3">
      <c r="A15" s="81">
        <v>15010006</v>
      </c>
      <c r="B15" s="166"/>
      <c r="C15" s="166"/>
      <c r="D15" s="166"/>
      <c r="E15" s="166"/>
      <c r="F15" s="166"/>
      <c r="G15" s="173"/>
      <c r="H15" s="81" t="s">
        <v>602</v>
      </c>
      <c r="I15" s="166">
        <v>550</v>
      </c>
      <c r="J15" s="166">
        <v>303.5</v>
      </c>
      <c r="K15" s="173">
        <v>8700</v>
      </c>
      <c r="L15" s="81" t="s">
        <v>602</v>
      </c>
      <c r="M15" s="166">
        <v>550</v>
      </c>
      <c r="N15" s="166">
        <v>303.5</v>
      </c>
      <c r="O15" s="166">
        <v>8700</v>
      </c>
      <c r="P15" s="173"/>
    </row>
    <row r="16" spans="1:26" x14ac:dyDescent="0.3">
      <c r="A16" s="81">
        <v>15010007</v>
      </c>
      <c r="B16" s="166">
        <v>9404343</v>
      </c>
      <c r="C16" s="166">
        <v>0</v>
      </c>
      <c r="D16" s="166">
        <v>0</v>
      </c>
      <c r="E16" s="166">
        <v>0</v>
      </c>
      <c r="F16" s="166">
        <v>0</v>
      </c>
      <c r="G16" s="173">
        <v>1.2649999999999999</v>
      </c>
      <c r="H16" s="81" t="s">
        <v>603</v>
      </c>
      <c r="I16" s="166">
        <v>800</v>
      </c>
      <c r="J16" s="166">
        <v>172</v>
      </c>
      <c r="K16" s="173">
        <v>395000</v>
      </c>
      <c r="L16" s="81" t="s">
        <v>603</v>
      </c>
      <c r="M16" s="166">
        <v>800</v>
      </c>
      <c r="N16" s="166">
        <v>172</v>
      </c>
      <c r="O16" s="166">
        <v>325000</v>
      </c>
      <c r="P16" s="173"/>
    </row>
    <row r="17" spans="1:16" x14ac:dyDescent="0.3">
      <c r="A17" s="81">
        <v>15010009</v>
      </c>
      <c r="B17" s="166">
        <v>9408195</v>
      </c>
      <c r="C17" s="166">
        <v>0</v>
      </c>
      <c r="D17" s="166">
        <v>0</v>
      </c>
      <c r="E17" s="166">
        <v>0</v>
      </c>
      <c r="F17" s="166">
        <v>0</v>
      </c>
      <c r="G17" s="173">
        <v>23.62</v>
      </c>
      <c r="H17" s="81" t="s">
        <v>604</v>
      </c>
      <c r="I17" s="166">
        <v>300</v>
      </c>
      <c r="J17" s="166">
        <v>0</v>
      </c>
      <c r="K17" s="173">
        <v>0</v>
      </c>
      <c r="L17" s="81" t="s">
        <v>604</v>
      </c>
      <c r="M17" s="166">
        <v>300</v>
      </c>
      <c r="N17" s="166">
        <v>0</v>
      </c>
      <c r="O17" s="166">
        <v>0</v>
      </c>
      <c r="P17" s="173"/>
    </row>
    <row r="18" spans="1:16" x14ac:dyDescent="0.3">
      <c r="A18" s="81">
        <v>15010010</v>
      </c>
      <c r="B18" s="166">
        <v>9415000</v>
      </c>
      <c r="C18" s="166">
        <v>50</v>
      </c>
      <c r="D18" s="166">
        <v>56</v>
      </c>
      <c r="E18" s="166">
        <v>61</v>
      </c>
      <c r="F18" s="166">
        <v>69</v>
      </c>
      <c r="G18" s="173">
        <v>237.352</v>
      </c>
      <c r="H18" s="81" t="s">
        <v>605</v>
      </c>
      <c r="I18" s="166">
        <v>300</v>
      </c>
      <c r="J18" s="166">
        <v>0</v>
      </c>
      <c r="K18" s="173">
        <v>122500</v>
      </c>
      <c r="L18" s="81" t="s">
        <v>605</v>
      </c>
      <c r="M18" s="166">
        <v>300</v>
      </c>
      <c r="N18" s="166">
        <v>0</v>
      </c>
      <c r="O18" s="166">
        <v>85500</v>
      </c>
      <c r="P18" s="173"/>
    </row>
    <row r="19" spans="1:16" x14ac:dyDescent="0.3">
      <c r="A19" s="81">
        <v>15010014</v>
      </c>
      <c r="B19" s="166"/>
      <c r="C19" s="166"/>
      <c r="D19" s="166"/>
      <c r="E19" s="166"/>
      <c r="F19" s="166"/>
      <c r="G19" s="173"/>
      <c r="H19" s="81" t="s">
        <v>606</v>
      </c>
      <c r="I19" s="166">
        <v>8600</v>
      </c>
      <c r="J19" s="166">
        <v>8601</v>
      </c>
      <c r="K19" s="173">
        <v>0</v>
      </c>
      <c r="L19" s="81" t="s">
        <v>606</v>
      </c>
      <c r="M19" s="167">
        <v>8600</v>
      </c>
      <c r="N19" s="166">
        <v>300</v>
      </c>
      <c r="O19" s="166">
        <v>0</v>
      </c>
      <c r="P19" s="173"/>
    </row>
    <row r="20" spans="1:16" x14ac:dyDescent="0.3">
      <c r="A20" s="81">
        <v>15020001</v>
      </c>
      <c r="B20" s="166">
        <v>9384000</v>
      </c>
      <c r="C20" s="166">
        <v>0</v>
      </c>
      <c r="D20" s="166">
        <v>0.4</v>
      </c>
      <c r="E20" s="166">
        <v>1</v>
      </c>
      <c r="F20" s="166">
        <v>2.2999999999999998</v>
      </c>
      <c r="G20" s="173">
        <v>21.527999999999999</v>
      </c>
      <c r="H20" s="81" t="s">
        <v>607</v>
      </c>
      <c r="I20" s="166">
        <v>1300</v>
      </c>
      <c r="J20" s="166">
        <v>27</v>
      </c>
      <c r="K20" s="173">
        <v>1000</v>
      </c>
      <c r="L20" s="81" t="s">
        <v>607</v>
      </c>
      <c r="M20" s="166">
        <v>300</v>
      </c>
      <c r="N20" s="166">
        <v>27</v>
      </c>
      <c r="O20" s="166">
        <v>1000</v>
      </c>
      <c r="P20" s="173"/>
    </row>
    <row r="21" spans="1:16" x14ac:dyDescent="0.3">
      <c r="A21" s="81">
        <v>15020002</v>
      </c>
      <c r="B21" s="166">
        <v>9394500</v>
      </c>
      <c r="C21" s="166">
        <v>0</v>
      </c>
      <c r="D21" s="166">
        <v>0.1</v>
      </c>
      <c r="E21" s="166">
        <v>0.9</v>
      </c>
      <c r="F21" s="166">
        <v>2.2999999999999998</v>
      </c>
      <c r="G21" s="173">
        <v>53.689</v>
      </c>
      <c r="H21" s="81" t="s">
        <v>608</v>
      </c>
      <c r="I21" s="166">
        <v>17300</v>
      </c>
      <c r="J21" s="166">
        <v>300</v>
      </c>
      <c r="K21" s="173">
        <v>0</v>
      </c>
      <c r="L21" s="81" t="s">
        <v>608</v>
      </c>
      <c r="M21" s="167">
        <v>17000</v>
      </c>
      <c r="N21" s="166">
        <v>300</v>
      </c>
      <c r="O21" s="166">
        <v>0</v>
      </c>
      <c r="P21" s="173"/>
    </row>
    <row r="22" spans="1:16" x14ac:dyDescent="0.3">
      <c r="A22" s="81">
        <v>15020003</v>
      </c>
      <c r="B22" s="166">
        <v>9386250</v>
      </c>
      <c r="C22" s="166">
        <v>0</v>
      </c>
      <c r="D22" s="166">
        <v>0</v>
      </c>
      <c r="E22" s="166">
        <v>0</v>
      </c>
      <c r="F22" s="166">
        <v>0</v>
      </c>
      <c r="G22" s="173">
        <v>7.0999999999999994E-2</v>
      </c>
      <c r="H22" s="81" t="s">
        <v>609</v>
      </c>
      <c r="I22" s="166">
        <v>20020</v>
      </c>
      <c r="J22" s="166">
        <v>971</v>
      </c>
      <c r="K22" s="173">
        <v>86500</v>
      </c>
      <c r="L22" s="81" t="s">
        <v>609</v>
      </c>
      <c r="M22" s="167">
        <v>20000</v>
      </c>
      <c r="N22" s="166">
        <v>971</v>
      </c>
      <c r="O22" s="166">
        <v>22500</v>
      </c>
      <c r="P22" s="173"/>
    </row>
    <row r="23" spans="1:16" x14ac:dyDescent="0.3">
      <c r="A23" s="81">
        <v>15020004</v>
      </c>
      <c r="B23" s="166">
        <v>9386500</v>
      </c>
      <c r="C23" s="166">
        <v>0</v>
      </c>
      <c r="D23" s="166">
        <v>0</v>
      </c>
      <c r="E23" s="166">
        <v>0</v>
      </c>
      <c r="F23" s="166">
        <v>0</v>
      </c>
      <c r="G23" s="173">
        <v>5.3419999999999996</v>
      </c>
      <c r="H23" s="81" t="s">
        <v>610</v>
      </c>
      <c r="I23" s="166">
        <v>41800</v>
      </c>
      <c r="J23" s="166">
        <v>19234</v>
      </c>
      <c r="K23" s="173">
        <v>26400</v>
      </c>
      <c r="L23" s="81" t="s">
        <v>610</v>
      </c>
      <c r="M23" s="167">
        <v>35200</v>
      </c>
      <c r="N23" s="166">
        <v>16147</v>
      </c>
      <c r="O23" s="166">
        <v>8600</v>
      </c>
      <c r="P23" s="173"/>
    </row>
    <row r="24" spans="1:16" x14ac:dyDescent="0.3">
      <c r="A24" s="81">
        <v>15020005</v>
      </c>
      <c r="B24" s="166">
        <v>9394000</v>
      </c>
      <c r="C24" s="166">
        <v>0</v>
      </c>
      <c r="D24" s="166">
        <v>0</v>
      </c>
      <c r="E24" s="166">
        <v>0</v>
      </c>
      <c r="F24" s="166">
        <v>0.6</v>
      </c>
      <c r="G24" s="173">
        <v>27.321999999999999</v>
      </c>
      <c r="H24" s="81" t="s">
        <v>611</v>
      </c>
      <c r="I24" s="166">
        <v>2300</v>
      </c>
      <c r="J24" s="166">
        <v>3667</v>
      </c>
      <c r="K24" s="173">
        <v>516000</v>
      </c>
      <c r="L24" s="81" t="s">
        <v>611</v>
      </c>
      <c r="M24" s="167">
        <v>1800</v>
      </c>
      <c r="N24" s="166">
        <v>3667</v>
      </c>
      <c r="O24" s="166">
        <v>133000</v>
      </c>
      <c r="P24" s="173"/>
    </row>
    <row r="25" spans="1:16" x14ac:dyDescent="0.3">
      <c r="A25" s="81">
        <v>15020006</v>
      </c>
      <c r="B25" s="166">
        <v>9395650</v>
      </c>
      <c r="C25" s="166">
        <v>0</v>
      </c>
      <c r="D25" s="166">
        <v>0</v>
      </c>
      <c r="E25" s="166">
        <v>0</v>
      </c>
      <c r="F25" s="166">
        <v>0</v>
      </c>
      <c r="G25" s="173">
        <v>57.31</v>
      </c>
      <c r="H25" s="81" t="s">
        <v>612</v>
      </c>
      <c r="I25" s="166">
        <v>3000</v>
      </c>
      <c r="J25" s="166">
        <v>16711</v>
      </c>
      <c r="K25" s="173">
        <v>5200</v>
      </c>
      <c r="L25" s="81" t="s">
        <v>612</v>
      </c>
      <c r="M25" s="167">
        <v>2600</v>
      </c>
      <c r="N25" s="166">
        <v>16711</v>
      </c>
      <c r="O25" s="166">
        <v>4200</v>
      </c>
      <c r="P25" s="173"/>
    </row>
    <row r="26" spans="1:16" x14ac:dyDescent="0.3">
      <c r="A26" s="81">
        <v>15020007</v>
      </c>
      <c r="B26" s="166">
        <v>9396500</v>
      </c>
      <c r="C26" s="166">
        <v>0</v>
      </c>
      <c r="D26" s="166">
        <v>0</v>
      </c>
      <c r="E26" s="166">
        <v>0</v>
      </c>
      <c r="F26" s="166">
        <v>0</v>
      </c>
      <c r="G26" s="173">
        <v>64.415000000000006</v>
      </c>
      <c r="H26" s="81" t="s">
        <v>613</v>
      </c>
      <c r="I26" s="166">
        <v>500</v>
      </c>
      <c r="J26" s="166">
        <v>300</v>
      </c>
      <c r="K26" s="173">
        <v>63000</v>
      </c>
      <c r="L26" s="81" t="s">
        <v>613</v>
      </c>
      <c r="M26" s="166">
        <v>500</v>
      </c>
      <c r="N26" s="166">
        <v>300</v>
      </c>
      <c r="O26" s="166">
        <v>63000</v>
      </c>
      <c r="P26" s="173"/>
    </row>
    <row r="27" spans="1:16" x14ac:dyDescent="0.3">
      <c r="A27" s="81">
        <v>15020008</v>
      </c>
      <c r="B27" s="166">
        <v>9400000</v>
      </c>
      <c r="C27" s="166">
        <v>1.4</v>
      </c>
      <c r="D27" s="166">
        <v>1.9</v>
      </c>
      <c r="E27" s="166">
        <v>2.2999999999999998</v>
      </c>
      <c r="F27" s="166">
        <v>3.08</v>
      </c>
      <c r="G27" s="173">
        <v>18.553000000000001</v>
      </c>
      <c r="H27" s="81" t="s">
        <v>614</v>
      </c>
      <c r="I27" s="166">
        <v>300</v>
      </c>
      <c r="J27" s="166">
        <v>0</v>
      </c>
      <c r="K27" s="173">
        <v>0</v>
      </c>
      <c r="L27" s="81" t="s">
        <v>614</v>
      </c>
      <c r="M27" s="166">
        <v>300</v>
      </c>
      <c r="N27" s="166">
        <v>0</v>
      </c>
      <c r="O27" s="166">
        <v>0</v>
      </c>
      <c r="P27" s="173"/>
    </row>
    <row r="28" spans="1:16" x14ac:dyDescent="0.3">
      <c r="A28" s="81">
        <v>15020009</v>
      </c>
      <c r="B28" s="166"/>
      <c r="C28" s="166"/>
      <c r="D28" s="166"/>
      <c r="E28" s="166"/>
      <c r="F28" s="166"/>
      <c r="G28" s="173"/>
      <c r="H28" s="81" t="s">
        <v>615</v>
      </c>
      <c r="I28" s="166">
        <v>2200</v>
      </c>
      <c r="J28" s="166">
        <v>5277</v>
      </c>
      <c r="K28" s="173">
        <v>0</v>
      </c>
      <c r="L28" s="81" t="s">
        <v>615</v>
      </c>
      <c r="M28" s="167">
        <v>1700</v>
      </c>
      <c r="N28" s="166">
        <v>3975</v>
      </c>
      <c r="O28" s="166">
        <v>0</v>
      </c>
      <c r="P28" s="173"/>
    </row>
    <row r="29" spans="1:16" x14ac:dyDescent="0.3">
      <c r="A29" s="81">
        <v>15020010</v>
      </c>
      <c r="B29" s="166">
        <v>9398000</v>
      </c>
      <c r="C29" s="166">
        <v>0.75</v>
      </c>
      <c r="D29" s="166">
        <v>2.7</v>
      </c>
      <c r="E29" s="166">
        <v>3</v>
      </c>
      <c r="F29" s="166">
        <v>3.7</v>
      </c>
      <c r="G29" s="173">
        <v>52.197000000000003</v>
      </c>
      <c r="H29" s="81" t="s">
        <v>616</v>
      </c>
      <c r="I29" s="166">
        <v>300</v>
      </c>
      <c r="J29" s="166">
        <v>301</v>
      </c>
      <c r="K29" s="173">
        <v>0</v>
      </c>
      <c r="L29" s="81" t="s">
        <v>616</v>
      </c>
      <c r="M29" s="166">
        <v>300</v>
      </c>
      <c r="N29" s="166">
        <v>0</v>
      </c>
      <c r="O29" s="166">
        <v>0</v>
      </c>
      <c r="P29" s="173"/>
    </row>
    <row r="30" spans="1:16" x14ac:dyDescent="0.3">
      <c r="A30" s="81">
        <v>15020011</v>
      </c>
      <c r="B30" s="166"/>
      <c r="C30" s="166"/>
      <c r="D30" s="166"/>
      <c r="E30" s="166"/>
      <c r="F30" s="166"/>
      <c r="G30" s="173"/>
      <c r="H30" s="81" t="s">
        <v>617</v>
      </c>
      <c r="I30" s="166">
        <v>4000</v>
      </c>
      <c r="J30" s="166">
        <v>300</v>
      </c>
      <c r="K30" s="173">
        <v>670000</v>
      </c>
      <c r="L30" s="81" t="s">
        <v>617</v>
      </c>
      <c r="M30" s="167">
        <v>3700</v>
      </c>
      <c r="N30" s="166">
        <v>300</v>
      </c>
      <c r="O30" s="166">
        <v>1000</v>
      </c>
      <c r="P30" s="173"/>
    </row>
    <row r="31" spans="1:16" x14ac:dyDescent="0.3">
      <c r="A31" s="81">
        <v>15020012</v>
      </c>
      <c r="B31" s="166">
        <v>9400562</v>
      </c>
      <c r="C31" s="166">
        <v>0</v>
      </c>
      <c r="D31" s="166">
        <v>0</v>
      </c>
      <c r="E31" s="166">
        <v>0</v>
      </c>
      <c r="F31" s="166">
        <v>0</v>
      </c>
      <c r="G31" s="173">
        <v>2.694</v>
      </c>
      <c r="H31" s="81" t="s">
        <v>618</v>
      </c>
      <c r="I31" s="166">
        <v>350</v>
      </c>
      <c r="J31" s="166">
        <v>300</v>
      </c>
      <c r="K31" s="173">
        <v>0</v>
      </c>
      <c r="L31" s="81" t="s">
        <v>618</v>
      </c>
      <c r="M31" s="166">
        <v>350</v>
      </c>
      <c r="N31" s="166">
        <v>300</v>
      </c>
      <c r="O31" s="166">
        <v>26500</v>
      </c>
      <c r="P31" s="173"/>
    </row>
    <row r="32" spans="1:16" x14ac:dyDescent="0.3">
      <c r="A32" s="81">
        <v>15020013</v>
      </c>
      <c r="B32" s="166">
        <v>9400568</v>
      </c>
      <c r="C32" s="166">
        <v>0</v>
      </c>
      <c r="D32" s="166">
        <v>0</v>
      </c>
      <c r="E32" s="166">
        <v>0.02</v>
      </c>
      <c r="F32" s="166">
        <v>0.04</v>
      </c>
      <c r="G32" s="173">
        <v>2.5339999999999998</v>
      </c>
      <c r="H32" s="81" t="s">
        <v>636</v>
      </c>
      <c r="I32" s="166">
        <v>1244446</v>
      </c>
      <c r="J32" s="166">
        <v>106239</v>
      </c>
      <c r="K32" s="173">
        <v>919300</v>
      </c>
      <c r="L32" s="81" t="s">
        <v>636</v>
      </c>
      <c r="M32" s="4">
        <v>273563</v>
      </c>
      <c r="N32" s="4">
        <v>100005</v>
      </c>
      <c r="O32" s="4">
        <v>305485</v>
      </c>
      <c r="P32" s="64">
        <v>37500</v>
      </c>
    </row>
    <row r="33" spans="1:16" x14ac:dyDescent="0.3">
      <c r="A33" s="81">
        <v>15020014</v>
      </c>
      <c r="B33" s="166">
        <v>9400583</v>
      </c>
      <c r="C33" s="166">
        <v>0</v>
      </c>
      <c r="D33" s="166">
        <v>0</v>
      </c>
      <c r="E33" s="166">
        <v>0</v>
      </c>
      <c r="F33" s="166">
        <v>0</v>
      </c>
      <c r="G33" s="173">
        <v>0.42899999999999999</v>
      </c>
      <c r="H33" s="81" t="s">
        <v>637</v>
      </c>
      <c r="I33" s="166">
        <v>55036</v>
      </c>
      <c r="J33" s="166">
        <v>22522</v>
      </c>
      <c r="K33" s="173">
        <v>985484</v>
      </c>
      <c r="L33" s="81" t="s">
        <v>637</v>
      </c>
      <c r="M33" s="4">
        <v>43307</v>
      </c>
      <c r="N33" s="4">
        <v>19116</v>
      </c>
      <c r="O33" s="4">
        <v>315490</v>
      </c>
      <c r="P33" s="64">
        <v>28785</v>
      </c>
    </row>
    <row r="34" spans="1:16" x14ac:dyDescent="0.3">
      <c r="A34" s="81">
        <v>15020015</v>
      </c>
      <c r="B34" s="166">
        <v>9400600</v>
      </c>
      <c r="C34" s="166">
        <v>0</v>
      </c>
      <c r="D34" s="166">
        <v>0</v>
      </c>
      <c r="E34" s="166">
        <v>0</v>
      </c>
      <c r="F34" s="166">
        <v>0</v>
      </c>
      <c r="G34" s="173">
        <v>0.376</v>
      </c>
      <c r="H34" s="81" t="s">
        <v>638</v>
      </c>
      <c r="I34" s="166">
        <v>21539</v>
      </c>
      <c r="J34" s="166">
        <v>1440</v>
      </c>
      <c r="K34" s="173">
        <v>1329</v>
      </c>
      <c r="L34" s="81" t="s">
        <v>638</v>
      </c>
      <c r="M34" s="4">
        <v>19400</v>
      </c>
      <c r="N34" s="4">
        <v>1305</v>
      </c>
      <c r="O34" s="4">
        <v>579</v>
      </c>
      <c r="P34" s="64">
        <v>0</v>
      </c>
    </row>
    <row r="35" spans="1:16" x14ac:dyDescent="0.3">
      <c r="A35" s="81">
        <v>15020016</v>
      </c>
      <c r="B35" s="166">
        <v>9402300</v>
      </c>
      <c r="C35" s="166">
        <v>200</v>
      </c>
      <c r="D35" s="166">
        <v>204</v>
      </c>
      <c r="E35" s="166">
        <v>210.7</v>
      </c>
      <c r="F35" s="166">
        <v>221</v>
      </c>
      <c r="G35" s="173">
        <v>388.26900000000001</v>
      </c>
      <c r="H35" s="81" t="s">
        <v>619</v>
      </c>
      <c r="I35" s="166">
        <v>350</v>
      </c>
      <c r="J35" s="166">
        <v>0</v>
      </c>
      <c r="K35" s="173">
        <v>26500</v>
      </c>
      <c r="L35" s="81" t="s">
        <v>619</v>
      </c>
      <c r="M35" s="166">
        <v>350</v>
      </c>
      <c r="N35" s="166">
        <v>0</v>
      </c>
      <c r="O35" s="166">
        <v>0</v>
      </c>
      <c r="P35" s="173"/>
    </row>
    <row r="36" spans="1:16" x14ac:dyDescent="0.3">
      <c r="A36" s="81">
        <v>15020017</v>
      </c>
      <c r="B36" s="166">
        <v>9401110</v>
      </c>
      <c r="C36" s="166">
        <v>7.0000000000000007E-2</v>
      </c>
      <c r="D36" s="166">
        <v>0.1</v>
      </c>
      <c r="E36" s="166">
        <v>0.15</v>
      </c>
      <c r="F36" s="166">
        <v>0.2</v>
      </c>
      <c r="G36" s="173">
        <v>3.532</v>
      </c>
      <c r="H36" s="81" t="s">
        <v>620</v>
      </c>
      <c r="I36" s="166">
        <v>2700</v>
      </c>
      <c r="J36" s="166">
        <v>4576</v>
      </c>
      <c r="K36" s="173">
        <v>0</v>
      </c>
      <c r="L36" s="81" t="s">
        <v>620</v>
      </c>
      <c r="M36" s="167">
        <v>2700</v>
      </c>
      <c r="N36" s="166">
        <v>4576</v>
      </c>
      <c r="O36" s="166">
        <v>0</v>
      </c>
      <c r="P36" s="173"/>
    </row>
    <row r="37" spans="1:16" x14ac:dyDescent="0.3">
      <c r="A37" s="81">
        <v>15020018</v>
      </c>
      <c r="B37" s="166">
        <v>9401500</v>
      </c>
      <c r="C37" s="166">
        <v>0</v>
      </c>
      <c r="D37" s="166">
        <v>0</v>
      </c>
      <c r="E37" s="166">
        <v>0</v>
      </c>
      <c r="F37" s="166">
        <v>0</v>
      </c>
      <c r="G37" s="173">
        <v>13.445</v>
      </c>
      <c r="H37" s="81" t="s">
        <v>621</v>
      </c>
      <c r="I37" s="166">
        <v>4000</v>
      </c>
      <c r="J37" s="166">
        <v>3973</v>
      </c>
      <c r="K37" s="173">
        <v>203500</v>
      </c>
      <c r="L37" s="81" t="s">
        <v>621</v>
      </c>
      <c r="M37" s="167">
        <v>4000</v>
      </c>
      <c r="N37" s="166">
        <v>3973</v>
      </c>
      <c r="O37" s="166">
        <v>104000</v>
      </c>
      <c r="P37" s="173"/>
    </row>
    <row r="38" spans="1:16" x14ac:dyDescent="0.3">
      <c r="A38" s="81">
        <v>15030101</v>
      </c>
      <c r="B38" s="166">
        <v>9424000</v>
      </c>
      <c r="C38" s="166">
        <v>2520</v>
      </c>
      <c r="D38" s="166">
        <v>4830</v>
      </c>
      <c r="E38" s="166">
        <v>5990</v>
      </c>
      <c r="F38" s="166">
        <v>7560</v>
      </c>
      <c r="G38" s="173">
        <v>14878.151</v>
      </c>
      <c r="H38" s="81" t="s">
        <v>622</v>
      </c>
      <c r="I38" s="166">
        <v>4400</v>
      </c>
      <c r="J38" s="166">
        <v>10152</v>
      </c>
      <c r="K38" s="173">
        <v>7400</v>
      </c>
      <c r="L38" s="81" t="s">
        <v>622</v>
      </c>
      <c r="M38" s="167">
        <v>4100</v>
      </c>
      <c r="N38" s="166">
        <v>5711</v>
      </c>
      <c r="O38" s="166">
        <v>1000</v>
      </c>
      <c r="P38" s="173"/>
    </row>
    <row r="39" spans="1:16" x14ac:dyDescent="0.3">
      <c r="A39" s="81">
        <v>15030103</v>
      </c>
      <c r="B39" s="166"/>
      <c r="C39" s="166"/>
      <c r="D39" s="166"/>
      <c r="E39" s="166"/>
      <c r="F39" s="166"/>
      <c r="G39" s="173"/>
      <c r="H39" s="81" t="s">
        <v>623</v>
      </c>
      <c r="I39" s="166">
        <v>300</v>
      </c>
      <c r="J39" s="166">
        <v>0</v>
      </c>
      <c r="K39" s="173">
        <v>0</v>
      </c>
      <c r="L39" s="81" t="s">
        <v>623</v>
      </c>
      <c r="M39" s="166">
        <v>300</v>
      </c>
      <c r="N39" s="166">
        <v>0</v>
      </c>
      <c r="O39" s="166">
        <v>0</v>
      </c>
      <c r="P39" s="173"/>
    </row>
    <row r="40" spans="1:16" x14ac:dyDescent="0.3">
      <c r="A40" s="81">
        <v>15030104</v>
      </c>
      <c r="B40" s="166">
        <v>9429300</v>
      </c>
      <c r="C40" s="166">
        <v>2747.2</v>
      </c>
      <c r="D40" s="166">
        <v>4100</v>
      </c>
      <c r="E40" s="166">
        <v>4860</v>
      </c>
      <c r="F40" s="166">
        <v>6080</v>
      </c>
      <c r="G40" s="173">
        <v>10727.656000000001</v>
      </c>
      <c r="H40" s="81" t="s">
        <v>624</v>
      </c>
      <c r="I40" s="166">
        <v>300</v>
      </c>
      <c r="J40" s="166">
        <v>0</v>
      </c>
      <c r="K40" s="173">
        <v>0</v>
      </c>
      <c r="L40" s="81" t="s">
        <v>624</v>
      </c>
      <c r="M40" s="166">
        <v>300</v>
      </c>
      <c r="N40" s="166">
        <v>0</v>
      </c>
      <c r="O40" s="166">
        <v>0</v>
      </c>
      <c r="P40" s="173"/>
    </row>
    <row r="41" spans="1:16" x14ac:dyDescent="0.3">
      <c r="A41" s="81">
        <v>15030105</v>
      </c>
      <c r="B41" s="166"/>
      <c r="C41" s="166"/>
      <c r="D41" s="166"/>
      <c r="E41" s="166"/>
      <c r="F41" s="166"/>
      <c r="G41" s="173"/>
      <c r="H41" s="81" t="s">
        <v>625</v>
      </c>
      <c r="I41" s="166">
        <v>1000</v>
      </c>
      <c r="J41" s="166">
        <v>0</v>
      </c>
      <c r="K41" s="173">
        <v>1000</v>
      </c>
      <c r="L41" s="81" t="s">
        <v>625</v>
      </c>
      <c r="M41" s="167">
        <v>1000</v>
      </c>
      <c r="N41" s="166">
        <v>0</v>
      </c>
      <c r="O41" s="166">
        <v>1000</v>
      </c>
      <c r="P41" s="173"/>
    </row>
    <row r="42" spans="1:16" x14ac:dyDescent="0.3">
      <c r="A42" s="81">
        <v>15030106</v>
      </c>
      <c r="B42" s="166">
        <v>9428900</v>
      </c>
      <c r="C42" s="166">
        <v>0</v>
      </c>
      <c r="D42" s="166">
        <v>0</v>
      </c>
      <c r="E42" s="166">
        <v>0</v>
      </c>
      <c r="F42" s="166">
        <v>0</v>
      </c>
      <c r="G42" s="173">
        <v>0.51300000000000001</v>
      </c>
      <c r="H42" s="81" t="s">
        <v>639</v>
      </c>
      <c r="I42" s="166">
        <v>7543</v>
      </c>
      <c r="J42" s="166">
        <v>1611</v>
      </c>
      <c r="K42" s="173">
        <v>10568</v>
      </c>
      <c r="L42" s="81" t="s">
        <v>639</v>
      </c>
      <c r="M42" s="4">
        <v>7543</v>
      </c>
      <c r="N42" s="4">
        <v>1611</v>
      </c>
      <c r="O42" s="4">
        <v>10568</v>
      </c>
      <c r="P42" s="64">
        <v>0</v>
      </c>
    </row>
    <row r="43" spans="1:16" x14ac:dyDescent="0.3">
      <c r="A43" s="81">
        <v>15030107</v>
      </c>
      <c r="B43" s="166">
        <v>9522200</v>
      </c>
      <c r="C43" s="166">
        <v>0</v>
      </c>
      <c r="D43" s="166">
        <v>0</v>
      </c>
      <c r="E43" s="166">
        <v>0</v>
      </c>
      <c r="F43" s="166">
        <v>8</v>
      </c>
      <c r="G43" s="173">
        <v>2145.614</v>
      </c>
      <c r="H43" s="81" t="s">
        <v>626</v>
      </c>
      <c r="I43" s="166">
        <v>300</v>
      </c>
      <c r="J43" s="166">
        <v>0</v>
      </c>
      <c r="K43" s="173">
        <v>0</v>
      </c>
      <c r="L43" s="81" t="s">
        <v>626</v>
      </c>
      <c r="M43" s="166">
        <v>300</v>
      </c>
      <c r="N43" s="166">
        <v>0</v>
      </c>
      <c r="O43" s="166">
        <v>0</v>
      </c>
      <c r="P43" s="173"/>
    </row>
    <row r="44" spans="1:16" x14ac:dyDescent="0.3">
      <c r="A44" s="81">
        <v>15030108</v>
      </c>
      <c r="B44" s="166">
        <v>9534000</v>
      </c>
      <c r="C44" s="166">
        <v>82.58</v>
      </c>
      <c r="D44" s="166">
        <v>93</v>
      </c>
      <c r="E44" s="166">
        <v>99</v>
      </c>
      <c r="F44" s="166">
        <v>107</v>
      </c>
      <c r="G44" s="173">
        <v>126.488</v>
      </c>
      <c r="H44" s="81" t="s">
        <v>627</v>
      </c>
      <c r="I44" s="166">
        <v>300</v>
      </c>
      <c r="J44" s="166">
        <v>0</v>
      </c>
      <c r="K44" s="173">
        <v>0</v>
      </c>
      <c r="L44" s="81" t="s">
        <v>627</v>
      </c>
      <c r="M44" s="166">
        <v>300</v>
      </c>
      <c r="N44" s="166">
        <v>0</v>
      </c>
      <c r="O44" s="166">
        <v>0</v>
      </c>
      <c r="P44" s="173"/>
    </row>
    <row r="45" spans="1:16" x14ac:dyDescent="0.3">
      <c r="A45" s="81">
        <v>15030201</v>
      </c>
      <c r="B45" s="166">
        <v>9424450</v>
      </c>
      <c r="C45" s="166">
        <v>1.7</v>
      </c>
      <c r="D45" s="166">
        <v>2.2999999999999998</v>
      </c>
      <c r="E45" s="166">
        <v>2.7</v>
      </c>
      <c r="F45" s="166">
        <v>3.3</v>
      </c>
      <c r="G45" s="173">
        <v>78.465000000000003</v>
      </c>
      <c r="H45" s="81" t="s">
        <v>628</v>
      </c>
      <c r="I45" s="166">
        <v>2500</v>
      </c>
      <c r="J45" s="166">
        <v>200</v>
      </c>
      <c r="K45" s="173">
        <v>2000</v>
      </c>
      <c r="L45" s="81" t="s">
        <v>628</v>
      </c>
      <c r="M45" s="167">
        <v>2500</v>
      </c>
      <c r="N45" s="166">
        <v>200</v>
      </c>
      <c r="O45" s="166">
        <v>1000</v>
      </c>
      <c r="P45" s="173"/>
    </row>
    <row r="46" spans="1:16" x14ac:dyDescent="0.3">
      <c r="A46" s="81">
        <v>15030202</v>
      </c>
      <c r="B46" s="166">
        <v>9424447</v>
      </c>
      <c r="C46" s="166">
        <v>0</v>
      </c>
      <c r="D46" s="166">
        <v>0</v>
      </c>
      <c r="E46" s="166">
        <v>0.05</v>
      </c>
      <c r="F46" s="166">
        <v>0.28000000000000003</v>
      </c>
      <c r="G46" s="173">
        <v>91.39</v>
      </c>
      <c r="H46" s="81" t="s">
        <v>640</v>
      </c>
      <c r="I46" s="166">
        <v>208182</v>
      </c>
      <c r="J46" s="166">
        <v>58906</v>
      </c>
      <c r="K46" s="173">
        <v>104494</v>
      </c>
      <c r="L46" s="81" t="s">
        <v>640</v>
      </c>
      <c r="M46" s="4">
        <v>68719</v>
      </c>
      <c r="N46" s="4">
        <v>54148</v>
      </c>
      <c r="O46" s="4">
        <v>61849</v>
      </c>
      <c r="P46" s="64">
        <v>1043</v>
      </c>
    </row>
    <row r="47" spans="1:16" x14ac:dyDescent="0.3">
      <c r="A47" s="81">
        <v>15030203</v>
      </c>
      <c r="B47" s="166">
        <v>9424900</v>
      </c>
      <c r="C47" s="166">
        <v>0</v>
      </c>
      <c r="D47" s="166">
        <v>0</v>
      </c>
      <c r="E47" s="166">
        <v>0</v>
      </c>
      <c r="F47" s="166">
        <v>0</v>
      </c>
      <c r="G47" s="173">
        <v>54.503999999999998</v>
      </c>
      <c r="H47" s="81" t="s">
        <v>629</v>
      </c>
      <c r="I47" s="166">
        <v>2600</v>
      </c>
      <c r="J47" s="166">
        <v>786</v>
      </c>
      <c r="K47" s="173">
        <v>0</v>
      </c>
      <c r="L47" s="81" t="s">
        <v>629</v>
      </c>
      <c r="M47" s="167">
        <v>2600</v>
      </c>
      <c r="N47" s="166">
        <v>786</v>
      </c>
      <c r="O47" s="166">
        <v>0</v>
      </c>
      <c r="P47" s="173"/>
    </row>
    <row r="48" spans="1:16" x14ac:dyDescent="0.3">
      <c r="A48" s="81">
        <v>15030204</v>
      </c>
      <c r="B48" s="166">
        <v>9426620</v>
      </c>
      <c r="C48" s="166">
        <v>0</v>
      </c>
      <c r="D48" s="166">
        <v>0</v>
      </c>
      <c r="E48" s="166">
        <v>0</v>
      </c>
      <c r="F48" s="166">
        <v>0</v>
      </c>
      <c r="G48" s="173">
        <v>84.070999999999998</v>
      </c>
      <c r="H48" s="81" t="s">
        <v>630</v>
      </c>
      <c r="I48" s="166">
        <v>17300</v>
      </c>
      <c r="J48" s="166">
        <v>2093</v>
      </c>
      <c r="K48" s="173">
        <v>9100</v>
      </c>
      <c r="L48" s="81" t="s">
        <v>630</v>
      </c>
      <c r="M48" s="167">
        <v>17000</v>
      </c>
      <c r="N48" s="166">
        <v>2093</v>
      </c>
      <c r="O48" s="166">
        <v>4800</v>
      </c>
      <c r="P48" s="173"/>
    </row>
    <row r="49" spans="1:16" x14ac:dyDescent="0.3">
      <c r="A49" s="81">
        <v>15040002</v>
      </c>
      <c r="B49" s="166">
        <v>9442000</v>
      </c>
      <c r="C49" s="166">
        <v>9.3689999999999998</v>
      </c>
      <c r="D49" s="166">
        <v>13</v>
      </c>
      <c r="E49" s="166">
        <v>18</v>
      </c>
      <c r="F49" s="166">
        <v>28</v>
      </c>
      <c r="G49" s="173">
        <v>194.10599999999999</v>
      </c>
      <c r="H49" s="81" t="s">
        <v>631</v>
      </c>
      <c r="I49" s="166">
        <v>16100</v>
      </c>
      <c r="J49" s="166">
        <v>4063</v>
      </c>
      <c r="K49" s="173">
        <v>21300</v>
      </c>
      <c r="L49" s="81" t="s">
        <v>631</v>
      </c>
      <c r="M49" s="167">
        <v>15500</v>
      </c>
      <c r="N49" s="166">
        <v>3269</v>
      </c>
      <c r="O49" s="166">
        <v>3200</v>
      </c>
      <c r="P49" s="173"/>
    </row>
    <row r="50" spans="1:16" x14ac:dyDescent="0.3">
      <c r="A50" s="81">
        <v>15040003</v>
      </c>
      <c r="B50" s="166"/>
      <c r="C50" s="166"/>
      <c r="D50" s="166"/>
      <c r="E50" s="166"/>
      <c r="F50" s="166"/>
      <c r="G50" s="173"/>
      <c r="H50" s="81" t="s">
        <v>632</v>
      </c>
      <c r="I50" s="166">
        <v>400</v>
      </c>
      <c r="J50" s="166">
        <v>882</v>
      </c>
      <c r="K50" s="173">
        <v>2000</v>
      </c>
      <c r="L50" s="81" t="s">
        <v>632</v>
      </c>
      <c r="M50" s="166">
        <v>400</v>
      </c>
      <c r="N50" s="166">
        <v>662</v>
      </c>
      <c r="O50" s="166">
        <v>1000</v>
      </c>
      <c r="P50" s="173"/>
    </row>
    <row r="51" spans="1:16" x14ac:dyDescent="0.3">
      <c r="A51" s="81">
        <v>15040004</v>
      </c>
      <c r="B51" s="166">
        <v>9444500</v>
      </c>
      <c r="C51" s="166">
        <v>17</v>
      </c>
      <c r="D51" s="166">
        <v>26</v>
      </c>
      <c r="E51" s="166">
        <v>34</v>
      </c>
      <c r="F51" s="166">
        <v>46</v>
      </c>
      <c r="G51" s="173">
        <v>219.02199999999999</v>
      </c>
      <c r="H51" s="81" t="s">
        <v>633</v>
      </c>
      <c r="I51" s="166">
        <v>300</v>
      </c>
      <c r="J51" s="166">
        <v>0</v>
      </c>
      <c r="K51" s="173">
        <v>0</v>
      </c>
      <c r="L51" s="81" t="s">
        <v>633</v>
      </c>
      <c r="M51" s="166">
        <v>300</v>
      </c>
      <c r="N51" s="166">
        <v>0</v>
      </c>
      <c r="O51" s="166">
        <v>0</v>
      </c>
      <c r="P51" s="173"/>
    </row>
    <row r="52" spans="1:16" x14ac:dyDescent="0.3">
      <c r="A52" s="81">
        <v>15040005</v>
      </c>
      <c r="B52" s="166">
        <v>9466500</v>
      </c>
      <c r="C52" s="166">
        <v>0</v>
      </c>
      <c r="D52" s="166">
        <v>0</v>
      </c>
      <c r="E52" s="166">
        <v>2.2000000000000002</v>
      </c>
      <c r="F52" s="166">
        <v>12</v>
      </c>
      <c r="G52" s="173">
        <v>368.80200000000002</v>
      </c>
      <c r="H52" s="81" t="s">
        <v>634</v>
      </c>
      <c r="I52" s="166">
        <v>3100</v>
      </c>
      <c r="J52" s="166">
        <v>1014</v>
      </c>
      <c r="K52" s="173">
        <v>145000</v>
      </c>
      <c r="L52" s="81" t="s">
        <v>634</v>
      </c>
      <c r="M52" s="167">
        <v>2800</v>
      </c>
      <c r="N52" s="166">
        <v>1014</v>
      </c>
      <c r="O52" s="166">
        <v>145000</v>
      </c>
      <c r="P52" s="173"/>
    </row>
    <row r="53" spans="1:16" ht="15" thickBot="1" x14ac:dyDescent="0.35">
      <c r="A53" s="81">
        <v>15040006</v>
      </c>
      <c r="B53" s="166">
        <v>9457000</v>
      </c>
      <c r="C53" s="166">
        <v>0</v>
      </c>
      <c r="D53" s="166">
        <v>0</v>
      </c>
      <c r="E53" s="166">
        <v>0</v>
      </c>
      <c r="F53" s="166">
        <v>0</v>
      </c>
      <c r="G53" s="173">
        <v>12.622</v>
      </c>
      <c r="H53" s="82" t="s">
        <v>635</v>
      </c>
      <c r="I53" s="174">
        <v>38500</v>
      </c>
      <c r="J53" s="174">
        <v>1839</v>
      </c>
      <c r="K53" s="175">
        <v>816000</v>
      </c>
      <c r="L53" s="82" t="s">
        <v>635</v>
      </c>
      <c r="M53" s="186">
        <v>14500</v>
      </c>
      <c r="N53" s="174">
        <v>469</v>
      </c>
      <c r="O53" s="174">
        <v>80000</v>
      </c>
      <c r="P53" s="175"/>
    </row>
    <row r="54" spans="1:16" ht="15" thickTop="1" x14ac:dyDescent="0.3">
      <c r="A54" s="81">
        <v>15040007</v>
      </c>
      <c r="B54" s="166">
        <v>9468500</v>
      </c>
      <c r="C54" s="166">
        <v>0</v>
      </c>
      <c r="D54" s="166">
        <v>0</v>
      </c>
      <c r="E54" s="166">
        <v>0.6</v>
      </c>
      <c r="F54" s="166">
        <v>3</v>
      </c>
      <c r="G54" s="173">
        <v>58.767000000000003</v>
      </c>
    </row>
    <row r="55" spans="1:16" x14ac:dyDescent="0.3">
      <c r="A55" s="81">
        <v>15050100</v>
      </c>
      <c r="B55" s="166">
        <v>9479500</v>
      </c>
      <c r="C55" s="166">
        <v>0</v>
      </c>
      <c r="D55" s="166">
        <v>0</v>
      </c>
      <c r="E55" s="166">
        <v>0</v>
      </c>
      <c r="F55" s="166">
        <v>0</v>
      </c>
      <c r="G55" s="173">
        <v>60.988</v>
      </c>
    </row>
    <row r="56" spans="1:16" x14ac:dyDescent="0.3">
      <c r="A56" s="81">
        <v>15050201</v>
      </c>
      <c r="B56" s="166">
        <v>9434500</v>
      </c>
      <c r="C56" s="166">
        <v>0</v>
      </c>
      <c r="D56" s="166">
        <v>0</v>
      </c>
      <c r="E56" s="166">
        <v>1</v>
      </c>
      <c r="F56" s="166">
        <v>25.2</v>
      </c>
      <c r="G56" s="173">
        <v>130.21799999999999</v>
      </c>
    </row>
    <row r="57" spans="1:16" x14ac:dyDescent="0.3">
      <c r="A57" s="81">
        <v>15050202</v>
      </c>
      <c r="B57" s="166">
        <v>9471800</v>
      </c>
      <c r="C57" s="166">
        <v>0</v>
      </c>
      <c r="D57" s="166">
        <v>0</v>
      </c>
      <c r="E57" s="166">
        <v>0</v>
      </c>
      <c r="F57" s="166">
        <v>0</v>
      </c>
      <c r="G57" s="173">
        <v>35.287999999999997</v>
      </c>
    </row>
    <row r="58" spans="1:16" x14ac:dyDescent="0.3">
      <c r="A58" s="81">
        <v>15050203</v>
      </c>
      <c r="B58" s="166">
        <v>9473500</v>
      </c>
      <c r="C58" s="166">
        <v>0</v>
      </c>
      <c r="D58" s="166">
        <v>0</v>
      </c>
      <c r="E58" s="166">
        <v>0</v>
      </c>
      <c r="F58" s="166">
        <v>0</v>
      </c>
      <c r="G58" s="173">
        <v>52.2</v>
      </c>
    </row>
    <row r="59" spans="1:16" x14ac:dyDescent="0.3">
      <c r="A59" s="81">
        <v>15050301</v>
      </c>
      <c r="B59" s="166">
        <v>9486500</v>
      </c>
      <c r="C59" s="166">
        <v>0</v>
      </c>
      <c r="D59" s="166">
        <v>0</v>
      </c>
      <c r="E59" s="166">
        <v>0</v>
      </c>
      <c r="F59" s="166">
        <v>0</v>
      </c>
      <c r="G59" s="173">
        <v>65.010000000000005</v>
      </c>
    </row>
    <row r="60" spans="1:16" x14ac:dyDescent="0.3">
      <c r="A60" s="81">
        <v>15050302</v>
      </c>
      <c r="B60" s="166">
        <v>9485850</v>
      </c>
      <c r="C60" s="166">
        <v>0</v>
      </c>
      <c r="D60" s="166">
        <v>0</v>
      </c>
      <c r="E60" s="166">
        <v>0</v>
      </c>
      <c r="F60" s="166">
        <v>0</v>
      </c>
      <c r="G60" s="173">
        <v>17.332000000000001</v>
      </c>
    </row>
    <row r="61" spans="1:16" x14ac:dyDescent="0.3">
      <c r="A61" s="81">
        <v>15050303</v>
      </c>
      <c r="B61" s="166">
        <v>9489000</v>
      </c>
      <c r="C61" s="166">
        <v>0</v>
      </c>
      <c r="D61" s="166">
        <v>0</v>
      </c>
      <c r="E61" s="166">
        <v>0</v>
      </c>
      <c r="F61" s="166">
        <v>0</v>
      </c>
      <c r="G61" s="173">
        <v>18.495999999999999</v>
      </c>
    </row>
    <row r="62" spans="1:16" x14ac:dyDescent="0.3">
      <c r="A62" s="81">
        <v>15050304</v>
      </c>
      <c r="B62" s="166">
        <v>9487000</v>
      </c>
      <c r="C62" s="166">
        <v>0</v>
      </c>
      <c r="D62" s="166">
        <v>0</v>
      </c>
      <c r="E62" s="166">
        <v>0</v>
      </c>
      <c r="F62" s="166">
        <v>0</v>
      </c>
      <c r="G62" s="173">
        <v>4.7830000000000004</v>
      </c>
    </row>
    <row r="63" spans="1:16" x14ac:dyDescent="0.3">
      <c r="A63" s="81">
        <v>15050305</v>
      </c>
      <c r="B63" s="166"/>
      <c r="C63" s="166"/>
      <c r="D63" s="166"/>
      <c r="E63" s="166"/>
      <c r="F63" s="166"/>
      <c r="G63" s="173"/>
    </row>
    <row r="64" spans="1:16" x14ac:dyDescent="0.3">
      <c r="A64" s="81">
        <v>15050306</v>
      </c>
      <c r="B64" s="166">
        <v>9488500</v>
      </c>
      <c r="C64" s="166">
        <v>0</v>
      </c>
      <c r="D64" s="166">
        <v>0</v>
      </c>
      <c r="E64" s="166">
        <v>0</v>
      </c>
      <c r="F64" s="166">
        <v>0</v>
      </c>
      <c r="G64" s="173">
        <v>10.802</v>
      </c>
    </row>
    <row r="65" spans="1:7" x14ac:dyDescent="0.3">
      <c r="A65" s="81">
        <v>15060101</v>
      </c>
      <c r="B65" s="166">
        <v>9490500</v>
      </c>
      <c r="C65" s="166">
        <v>21</v>
      </c>
      <c r="D65" s="166">
        <v>31</v>
      </c>
      <c r="E65" s="166">
        <v>38</v>
      </c>
      <c r="F65" s="166">
        <v>50</v>
      </c>
      <c r="G65" s="173">
        <v>390.14499999999998</v>
      </c>
    </row>
    <row r="66" spans="1:7" x14ac:dyDescent="0.3">
      <c r="A66" s="81">
        <v>15060102</v>
      </c>
      <c r="B66" s="166">
        <v>9494000</v>
      </c>
      <c r="C66" s="166">
        <v>7.3029999999999999</v>
      </c>
      <c r="D66" s="166">
        <v>22</v>
      </c>
      <c r="E66" s="166">
        <v>32</v>
      </c>
      <c r="F66" s="166">
        <v>41</v>
      </c>
      <c r="G66" s="173">
        <v>195.78399999999999</v>
      </c>
    </row>
    <row r="67" spans="1:7" x14ac:dyDescent="0.3">
      <c r="A67" s="81">
        <v>15060103</v>
      </c>
      <c r="B67" s="166">
        <v>9500500</v>
      </c>
      <c r="C67" s="166">
        <v>54.62</v>
      </c>
      <c r="D67" s="166">
        <v>124</v>
      </c>
      <c r="E67" s="166">
        <v>166</v>
      </c>
      <c r="F67" s="166">
        <v>224</v>
      </c>
      <c r="G67" s="173">
        <v>2109.2460000000001</v>
      </c>
    </row>
    <row r="68" spans="1:7" x14ac:dyDescent="0.3">
      <c r="A68" s="81">
        <v>15060104</v>
      </c>
      <c r="B68" s="166">
        <v>9496500</v>
      </c>
      <c r="C68" s="166">
        <v>0.7</v>
      </c>
      <c r="D68" s="166">
        <v>1.5</v>
      </c>
      <c r="E68" s="166">
        <v>2.5</v>
      </c>
      <c r="F68" s="166">
        <v>4.5999999999999996</v>
      </c>
      <c r="G68" s="173">
        <v>45.481999999999999</v>
      </c>
    </row>
    <row r="69" spans="1:7" x14ac:dyDescent="0.3">
      <c r="A69" s="81">
        <v>15060105</v>
      </c>
      <c r="B69" s="166">
        <v>9499500</v>
      </c>
      <c r="C69" s="166">
        <v>0.6</v>
      </c>
      <c r="D69" s="166">
        <v>2</v>
      </c>
      <c r="E69" s="166">
        <v>4</v>
      </c>
      <c r="F69" s="166">
        <v>6</v>
      </c>
      <c r="G69" s="173">
        <v>143.136</v>
      </c>
    </row>
    <row r="70" spans="1:7" x14ac:dyDescent="0.3">
      <c r="A70" s="81">
        <v>15060106</v>
      </c>
      <c r="B70" s="166">
        <v>9512406</v>
      </c>
      <c r="C70" s="166">
        <v>0</v>
      </c>
      <c r="D70" s="166">
        <v>0</v>
      </c>
      <c r="E70" s="166">
        <v>0</v>
      </c>
      <c r="F70" s="166">
        <v>0</v>
      </c>
      <c r="G70" s="173">
        <v>6.7000000000000004E-2</v>
      </c>
    </row>
    <row r="71" spans="1:7" x14ac:dyDescent="0.3">
      <c r="A71" s="81">
        <v>15060201</v>
      </c>
      <c r="B71" s="166">
        <v>9502800</v>
      </c>
      <c r="C71" s="166">
        <v>0</v>
      </c>
      <c r="D71" s="166">
        <v>0</v>
      </c>
      <c r="E71" s="166">
        <v>0</v>
      </c>
      <c r="F71" s="166">
        <v>0.45</v>
      </c>
      <c r="G71" s="173">
        <v>13.988</v>
      </c>
    </row>
    <row r="72" spans="1:7" x14ac:dyDescent="0.3">
      <c r="A72" s="81">
        <v>15060202</v>
      </c>
      <c r="B72" s="166">
        <v>9505000</v>
      </c>
      <c r="C72" s="166">
        <v>38.96</v>
      </c>
      <c r="D72" s="166">
        <v>48</v>
      </c>
      <c r="E72" s="166">
        <v>60</v>
      </c>
      <c r="F72" s="166">
        <v>85</v>
      </c>
      <c r="G72" s="173">
        <v>464.68599999999998</v>
      </c>
    </row>
    <row r="73" spans="1:7" x14ac:dyDescent="0.3">
      <c r="A73" s="81">
        <v>15060203</v>
      </c>
      <c r="B73" s="166">
        <v>9511300</v>
      </c>
      <c r="C73" s="166">
        <v>0</v>
      </c>
      <c r="D73" s="166">
        <v>17</v>
      </c>
      <c r="E73" s="166">
        <v>34</v>
      </c>
      <c r="F73" s="166">
        <v>75</v>
      </c>
      <c r="G73" s="173">
        <v>595.06500000000005</v>
      </c>
    </row>
    <row r="74" spans="1:7" x14ac:dyDescent="0.3">
      <c r="A74" s="81">
        <v>15070101</v>
      </c>
      <c r="B74" s="166">
        <v>9519800</v>
      </c>
      <c r="C74" s="166">
        <v>0</v>
      </c>
      <c r="D74" s="166">
        <v>0</v>
      </c>
      <c r="E74" s="166">
        <v>0</v>
      </c>
      <c r="F74" s="166">
        <v>0</v>
      </c>
      <c r="G74" s="173">
        <v>435.84</v>
      </c>
    </row>
    <row r="75" spans="1:7" x14ac:dyDescent="0.3">
      <c r="A75" s="81">
        <v>15070102</v>
      </c>
      <c r="B75" s="166">
        <v>9513970</v>
      </c>
      <c r="C75" s="166">
        <v>0</v>
      </c>
      <c r="D75" s="166">
        <v>0</v>
      </c>
      <c r="E75" s="166">
        <v>0</v>
      </c>
      <c r="F75" s="166">
        <v>0</v>
      </c>
      <c r="G75" s="173">
        <v>31.783999999999999</v>
      </c>
    </row>
    <row r="76" spans="1:7" x14ac:dyDescent="0.3">
      <c r="A76" s="81">
        <v>15070103</v>
      </c>
      <c r="B76" s="166">
        <v>9517000</v>
      </c>
      <c r="C76" s="166">
        <v>0</v>
      </c>
      <c r="D76" s="166">
        <v>7.9</v>
      </c>
      <c r="E76" s="166">
        <v>17</v>
      </c>
      <c r="F76" s="166">
        <v>27</v>
      </c>
      <c r="G76" s="173">
        <v>67.885999999999996</v>
      </c>
    </row>
    <row r="77" spans="1:7" x14ac:dyDescent="0.3">
      <c r="A77" s="81">
        <v>15070104</v>
      </c>
      <c r="B77" s="166">
        <v>9517500</v>
      </c>
      <c r="C77" s="166">
        <v>0</v>
      </c>
      <c r="D77" s="166">
        <v>0</v>
      </c>
      <c r="E77" s="166">
        <v>0</v>
      </c>
      <c r="F77" s="166">
        <v>0</v>
      </c>
      <c r="G77" s="173">
        <v>4.0819999999999999</v>
      </c>
    </row>
    <row r="78" spans="1:7" x14ac:dyDescent="0.3">
      <c r="A78" s="81">
        <v>15070201</v>
      </c>
      <c r="B78" s="166">
        <v>9520700</v>
      </c>
      <c r="C78" s="166">
        <v>27</v>
      </c>
      <c r="D78" s="166">
        <v>50</v>
      </c>
      <c r="E78" s="166">
        <v>56</v>
      </c>
      <c r="F78" s="166">
        <v>72</v>
      </c>
      <c r="G78" s="173">
        <v>625.54999999999995</v>
      </c>
    </row>
    <row r="79" spans="1:7" x14ac:dyDescent="0.3">
      <c r="A79" s="81">
        <v>15070202</v>
      </c>
      <c r="B79" s="166">
        <v>9520170</v>
      </c>
      <c r="C79" s="166">
        <v>0</v>
      </c>
      <c r="D79" s="166">
        <v>0</v>
      </c>
      <c r="E79" s="166">
        <v>0</v>
      </c>
      <c r="F79" s="166">
        <v>0</v>
      </c>
      <c r="G79" s="173">
        <v>4.359</v>
      </c>
    </row>
    <row r="80" spans="1:7" x14ac:dyDescent="0.3">
      <c r="A80" s="81">
        <v>15070203</v>
      </c>
      <c r="B80" s="166"/>
      <c r="C80" s="166"/>
      <c r="D80" s="166"/>
      <c r="E80" s="166"/>
      <c r="F80" s="166"/>
      <c r="G80" s="173"/>
    </row>
    <row r="81" spans="1:7" x14ac:dyDescent="0.3">
      <c r="A81" s="81">
        <v>15080101</v>
      </c>
      <c r="B81" s="166">
        <v>9535300</v>
      </c>
      <c r="C81" s="166">
        <v>0</v>
      </c>
      <c r="D81" s="166">
        <v>0</v>
      </c>
      <c r="E81" s="166">
        <v>0</v>
      </c>
      <c r="F81" s="166">
        <v>0</v>
      </c>
      <c r="G81" s="173">
        <v>9.3510000000000009</v>
      </c>
    </row>
    <row r="82" spans="1:7" x14ac:dyDescent="0.3">
      <c r="A82" s="81">
        <v>15080102</v>
      </c>
      <c r="B82" s="166"/>
      <c r="C82" s="166"/>
      <c r="D82" s="166"/>
      <c r="E82" s="166"/>
      <c r="F82" s="166"/>
      <c r="G82" s="173"/>
    </row>
    <row r="83" spans="1:7" x14ac:dyDescent="0.3">
      <c r="A83" s="81">
        <v>15080103</v>
      </c>
      <c r="B83" s="166"/>
      <c r="C83" s="166"/>
      <c r="D83" s="166"/>
      <c r="E83" s="166"/>
      <c r="F83" s="166"/>
      <c r="G83" s="173"/>
    </row>
    <row r="84" spans="1:7" x14ac:dyDescent="0.3">
      <c r="A84" s="81">
        <v>15080200</v>
      </c>
      <c r="B84" s="166"/>
      <c r="C84" s="166"/>
      <c r="D84" s="166"/>
      <c r="E84" s="166"/>
      <c r="F84" s="166"/>
      <c r="G84" s="173"/>
    </row>
    <row r="85" spans="1:7" x14ac:dyDescent="0.3">
      <c r="A85" s="81">
        <v>15080301</v>
      </c>
      <c r="B85" s="166">
        <v>9537500</v>
      </c>
      <c r="C85" s="166">
        <v>0</v>
      </c>
      <c r="D85" s="166">
        <v>0</v>
      </c>
      <c r="E85" s="166">
        <v>0</v>
      </c>
      <c r="F85" s="166">
        <v>0</v>
      </c>
      <c r="G85" s="173">
        <v>9.4700000000000006</v>
      </c>
    </row>
    <row r="86" spans="1:7" ht="15" thickBot="1" x14ac:dyDescent="0.35">
      <c r="A86" s="82">
        <v>15080302</v>
      </c>
      <c r="B86" s="174"/>
      <c r="C86" s="174"/>
      <c r="D86" s="174"/>
      <c r="E86" s="174"/>
      <c r="F86" s="174"/>
      <c r="G86" s="175"/>
    </row>
    <row r="87" spans="1:7" ht="15" thickTop="1" x14ac:dyDescent="0.3"/>
  </sheetData>
  <sortState ref="H3:J58">
    <sortCondition ref="H3:H58"/>
  </sortState>
  <mergeCells count="4">
    <mergeCell ref="A1:G1"/>
    <mergeCell ref="H1:K1"/>
    <mergeCell ref="L1:P1"/>
    <mergeCell ref="Q1:Z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L154"/>
  <sheetViews>
    <sheetView topLeftCell="A5" workbookViewId="0">
      <pane ySplit="1" topLeftCell="A6" activePane="bottomLeft" state="frozen"/>
      <selection activeCell="O5" sqref="O5"/>
      <selection pane="bottomLeft" activeCell="BJ6" sqref="BJ6:BJ89"/>
    </sheetView>
  </sheetViews>
  <sheetFormatPr defaultRowHeight="15.6" x14ac:dyDescent="0.3"/>
  <cols>
    <col min="1" max="11" width="8.88671875" customWidth="1"/>
    <col min="12" max="12" width="13.109375" customWidth="1"/>
    <col min="13" max="14" width="8.88671875" customWidth="1"/>
    <col min="15" max="15" width="12.88671875" customWidth="1"/>
    <col min="16" max="49" width="8.88671875" customWidth="1"/>
    <col min="58" max="58" width="9.77734375" style="45" customWidth="1"/>
    <col min="59" max="59" width="12.6640625" style="45" customWidth="1"/>
    <col min="60" max="64" width="8.88671875" style="45"/>
  </cols>
  <sheetData>
    <row r="1" spans="1:64" ht="21" x14ac:dyDescent="0.4">
      <c r="A1" s="32" t="s">
        <v>219</v>
      </c>
      <c r="B1" s="33"/>
      <c r="C1" s="32"/>
      <c r="D1" s="32"/>
      <c r="E1" s="32"/>
      <c r="F1" s="32"/>
      <c r="G1" s="32"/>
      <c r="H1" s="32"/>
      <c r="I1" s="32"/>
      <c r="J1" s="32"/>
      <c r="K1" s="32"/>
      <c r="L1" s="32"/>
      <c r="M1" s="32"/>
      <c r="N1" s="32"/>
      <c r="O1" s="32"/>
      <c r="P1" s="32"/>
      <c r="Q1" s="32"/>
      <c r="R1" s="32"/>
      <c r="S1" s="32"/>
      <c r="T1" s="34"/>
      <c r="U1" s="35"/>
      <c r="V1" s="32"/>
      <c r="W1" s="32"/>
      <c r="X1" s="32"/>
      <c r="Y1" s="32"/>
      <c r="Z1" s="32"/>
      <c r="AA1" s="32"/>
      <c r="AB1" s="32"/>
      <c r="AC1" s="32"/>
      <c r="AD1" s="32"/>
      <c r="AE1" s="32"/>
      <c r="AF1" s="32"/>
      <c r="AG1" s="32"/>
      <c r="AH1" s="28"/>
      <c r="AI1" s="28"/>
      <c r="AJ1" s="28"/>
      <c r="AK1" s="28"/>
      <c r="AL1" s="28"/>
      <c r="AM1" s="28"/>
      <c r="AN1" s="28"/>
      <c r="AO1" s="28"/>
      <c r="AP1" s="28"/>
      <c r="AQ1" s="28"/>
      <c r="AR1" s="28"/>
      <c r="AS1" s="28"/>
      <c r="AT1" s="28"/>
      <c r="AU1" s="28"/>
      <c r="AV1" s="28"/>
      <c r="AW1" s="28"/>
      <c r="AX1" s="28"/>
      <c r="AY1" s="28"/>
      <c r="AZ1" s="28"/>
      <c r="BA1" s="28"/>
      <c r="BB1" s="28"/>
      <c r="BC1" s="28"/>
      <c r="BD1" s="28"/>
      <c r="BE1" s="17"/>
    </row>
    <row r="2" spans="1:64" x14ac:dyDescent="0.3">
      <c r="A2" s="19"/>
      <c r="B2" s="19"/>
      <c r="C2" s="19"/>
      <c r="D2" s="19"/>
      <c r="E2" s="26"/>
      <c r="F2" s="19"/>
      <c r="G2" s="19"/>
      <c r="H2" s="26"/>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7"/>
    </row>
    <row r="3" spans="1:64" ht="18" x14ac:dyDescent="0.3">
      <c r="A3" s="36" t="s">
        <v>220</v>
      </c>
      <c r="B3" s="37"/>
      <c r="C3" s="37"/>
      <c r="D3" s="37"/>
      <c r="E3" s="37"/>
      <c r="F3" s="37"/>
      <c r="G3" s="37"/>
      <c r="H3" s="37"/>
      <c r="I3" s="37"/>
      <c r="J3" s="38"/>
      <c r="K3" s="36" t="s">
        <v>221</v>
      </c>
      <c r="L3" s="37"/>
      <c r="M3" s="37"/>
      <c r="N3" s="37"/>
      <c r="O3" s="37"/>
      <c r="P3" s="37"/>
      <c r="Q3" s="38"/>
      <c r="R3" s="36" t="s">
        <v>222</v>
      </c>
      <c r="S3" s="37"/>
      <c r="T3" s="39"/>
      <c r="U3" s="40"/>
      <c r="V3" s="36" t="s">
        <v>223</v>
      </c>
      <c r="W3" s="37"/>
      <c r="X3" s="37"/>
      <c r="Y3" s="37"/>
      <c r="Z3" s="37"/>
      <c r="AA3" s="37"/>
      <c r="AB3" s="37"/>
      <c r="AC3" s="37"/>
      <c r="AD3" s="37"/>
      <c r="AE3" s="38"/>
      <c r="AF3" s="42"/>
      <c r="AG3" s="42"/>
      <c r="AH3" s="41"/>
      <c r="AI3" s="41"/>
      <c r="AJ3" s="41"/>
      <c r="AK3" s="41"/>
      <c r="AL3" s="41"/>
      <c r="AM3" s="41"/>
      <c r="AN3" s="41"/>
      <c r="AO3" s="41"/>
      <c r="AP3" s="41"/>
      <c r="AQ3" s="41"/>
      <c r="AR3" s="41"/>
      <c r="AS3" s="41"/>
      <c r="AT3" s="41"/>
      <c r="AU3" s="41"/>
      <c r="AV3" s="41"/>
      <c r="AW3" s="41"/>
      <c r="AX3" s="41"/>
      <c r="AY3" s="41"/>
      <c r="AZ3" s="41"/>
      <c r="BA3" s="41"/>
      <c r="BB3" s="41"/>
      <c r="BC3" s="41"/>
      <c r="BD3" s="41"/>
      <c r="BE3" s="17"/>
    </row>
    <row r="4" spans="1:64" ht="109.2" x14ac:dyDescent="0.3">
      <c r="A4" s="21" t="s">
        <v>224</v>
      </c>
      <c r="B4" s="21" t="s">
        <v>224</v>
      </c>
      <c r="C4" s="21" t="s">
        <v>224</v>
      </c>
      <c r="D4" s="21" t="s">
        <v>224</v>
      </c>
      <c r="E4" s="21" t="s">
        <v>225</v>
      </c>
      <c r="F4" s="22" t="s">
        <v>226</v>
      </c>
      <c r="G4" s="22" t="s">
        <v>226</v>
      </c>
      <c r="H4" s="22" t="s">
        <v>226</v>
      </c>
      <c r="I4" s="22" t="s">
        <v>226</v>
      </c>
      <c r="J4" s="22" t="s">
        <v>226</v>
      </c>
      <c r="K4" s="21" t="s">
        <v>227</v>
      </c>
      <c r="L4" s="21" t="s">
        <v>227</v>
      </c>
      <c r="M4" s="21"/>
      <c r="N4" s="21"/>
      <c r="O4" s="22" t="s">
        <v>226</v>
      </c>
      <c r="P4" s="22"/>
      <c r="Q4" s="22" t="s">
        <v>226</v>
      </c>
      <c r="R4" s="21" t="s">
        <v>224</v>
      </c>
      <c r="S4" s="21" t="s">
        <v>224</v>
      </c>
      <c r="T4" s="27" t="s">
        <v>228</v>
      </c>
      <c r="U4" s="23" t="s">
        <v>229</v>
      </c>
      <c r="V4" s="21" t="s">
        <v>230</v>
      </c>
      <c r="W4" s="22" t="s">
        <v>226</v>
      </c>
      <c r="X4" s="21" t="s">
        <v>231</v>
      </c>
      <c r="Y4" s="21" t="s">
        <v>231</v>
      </c>
      <c r="Z4" s="22" t="s">
        <v>226</v>
      </c>
      <c r="AA4" s="22" t="s">
        <v>226</v>
      </c>
      <c r="AB4" s="22" t="s">
        <v>226</v>
      </c>
      <c r="AC4" s="22" t="s">
        <v>226</v>
      </c>
      <c r="AD4" s="22" t="s">
        <v>226</v>
      </c>
      <c r="AE4" s="22" t="s">
        <v>226</v>
      </c>
      <c r="AF4" s="24"/>
      <c r="AG4" s="24"/>
      <c r="AH4" s="24"/>
      <c r="AI4" s="25"/>
      <c r="AJ4" s="24"/>
      <c r="AK4" s="24"/>
      <c r="AL4" s="24"/>
      <c r="AM4" s="24"/>
      <c r="AN4" s="24"/>
      <c r="AO4" s="24"/>
      <c r="AP4" s="24"/>
      <c r="AQ4" s="24"/>
      <c r="AR4" s="24"/>
      <c r="AS4" s="24"/>
      <c r="AT4" s="24"/>
      <c r="AU4" s="24"/>
      <c r="AV4" s="24"/>
      <c r="AW4" s="24"/>
      <c r="AX4" s="24"/>
      <c r="AY4" s="24"/>
      <c r="AZ4" s="24"/>
      <c r="BA4" s="24"/>
      <c r="BB4" s="25"/>
      <c r="BC4" s="25"/>
      <c r="BD4" s="25"/>
      <c r="BE4" s="17"/>
    </row>
    <row r="5" spans="1:64" ht="72" x14ac:dyDescent="0.3">
      <c r="A5" s="29" t="s">
        <v>232</v>
      </c>
      <c r="B5" s="29" t="s">
        <v>233</v>
      </c>
      <c r="C5" s="29" t="s">
        <v>234</v>
      </c>
      <c r="D5" s="29" t="s">
        <v>235</v>
      </c>
      <c r="E5" s="29" t="s">
        <v>236</v>
      </c>
      <c r="F5" s="29" t="s">
        <v>237</v>
      </c>
      <c r="G5" s="29" t="s">
        <v>238</v>
      </c>
      <c r="H5" s="29" t="s">
        <v>239</v>
      </c>
      <c r="I5" s="29" t="s">
        <v>240</v>
      </c>
      <c r="J5" s="29" t="s">
        <v>241</v>
      </c>
      <c r="K5" s="29" t="s">
        <v>242</v>
      </c>
      <c r="L5" s="29" t="s">
        <v>243</v>
      </c>
      <c r="M5" s="29" t="s">
        <v>244</v>
      </c>
      <c r="N5" s="29" t="s">
        <v>245</v>
      </c>
      <c r="O5" s="29" t="s">
        <v>246</v>
      </c>
      <c r="P5" s="29" t="s">
        <v>247</v>
      </c>
      <c r="Q5" s="29" t="s">
        <v>248</v>
      </c>
      <c r="R5" s="29" t="s">
        <v>249</v>
      </c>
      <c r="S5" s="29" t="s">
        <v>250</v>
      </c>
      <c r="T5" s="30" t="s">
        <v>251</v>
      </c>
      <c r="U5" s="31" t="s">
        <v>252</v>
      </c>
      <c r="V5" s="29" t="s">
        <v>253</v>
      </c>
      <c r="W5" s="29" t="s">
        <v>254</v>
      </c>
      <c r="X5" s="29" t="s">
        <v>255</v>
      </c>
      <c r="Y5" s="29" t="s">
        <v>256</v>
      </c>
      <c r="Z5" s="29" t="s">
        <v>257</v>
      </c>
      <c r="AA5" s="29" t="s">
        <v>258</v>
      </c>
      <c r="AB5" s="29" t="s">
        <v>259</v>
      </c>
      <c r="AC5" s="29" t="s">
        <v>260</v>
      </c>
      <c r="AD5" s="29" t="s">
        <v>261</v>
      </c>
      <c r="AE5" s="29" t="s">
        <v>262</v>
      </c>
      <c r="AF5" s="43" t="s">
        <v>263</v>
      </c>
      <c r="AG5" s="43" t="s">
        <v>264</v>
      </c>
      <c r="AH5" s="20" t="s">
        <v>265</v>
      </c>
      <c r="AI5" s="20" t="s">
        <v>266</v>
      </c>
      <c r="AJ5" s="20" t="s">
        <v>267</v>
      </c>
      <c r="AK5" s="20" t="s">
        <v>268</v>
      </c>
      <c r="AL5" s="20" t="s">
        <v>269</v>
      </c>
      <c r="AM5" s="20" t="s">
        <v>270</v>
      </c>
      <c r="AN5" s="20" t="s">
        <v>271</v>
      </c>
      <c r="AO5" s="20" t="s">
        <v>272</v>
      </c>
      <c r="AP5" s="20" t="s">
        <v>273</v>
      </c>
      <c r="AQ5" s="20" t="s">
        <v>274</v>
      </c>
      <c r="AR5" s="20" t="s">
        <v>275</v>
      </c>
      <c r="AS5" s="20" t="s">
        <v>276</v>
      </c>
      <c r="AT5" s="20" t="s">
        <v>277</v>
      </c>
      <c r="AU5" s="20" t="s">
        <v>278</v>
      </c>
      <c r="AV5" s="20" t="s">
        <v>279</v>
      </c>
      <c r="AW5" s="20" t="s">
        <v>280</v>
      </c>
      <c r="AX5" s="20"/>
      <c r="AY5" s="29" t="s">
        <v>281</v>
      </c>
      <c r="AZ5" s="29" t="s">
        <v>282</v>
      </c>
      <c r="BA5" s="29" t="s">
        <v>283</v>
      </c>
      <c r="BB5" s="29" t="s">
        <v>284</v>
      </c>
      <c r="BC5" s="29" t="s">
        <v>285</v>
      </c>
      <c r="BD5" s="29" t="s">
        <v>286</v>
      </c>
      <c r="BE5" s="17"/>
      <c r="BF5" s="18" t="s">
        <v>246</v>
      </c>
      <c r="BG5" s="18" t="s">
        <v>281</v>
      </c>
      <c r="BH5" s="18" t="s">
        <v>282</v>
      </c>
      <c r="BI5" s="18" t="s">
        <v>283</v>
      </c>
      <c r="BJ5" s="18" t="s">
        <v>284</v>
      </c>
      <c r="BK5" s="18" t="s">
        <v>285</v>
      </c>
      <c r="BL5" s="18" t="s">
        <v>286</v>
      </c>
    </row>
    <row r="6" spans="1:64" x14ac:dyDescent="0.3">
      <c r="A6" s="50">
        <v>4941</v>
      </c>
      <c r="B6" s="47" t="s">
        <v>293</v>
      </c>
      <c r="C6" s="47" t="s">
        <v>48</v>
      </c>
      <c r="D6" s="47" t="s">
        <v>294</v>
      </c>
      <c r="E6" s="47" t="s">
        <v>295</v>
      </c>
      <c r="F6" s="47" t="s">
        <v>296</v>
      </c>
      <c r="G6" s="47" t="s">
        <v>297</v>
      </c>
      <c r="H6" s="47" t="s">
        <v>298</v>
      </c>
      <c r="I6" s="47" t="s">
        <v>289</v>
      </c>
      <c r="J6" s="47" t="s">
        <v>299</v>
      </c>
      <c r="K6" s="49">
        <v>36.904722222222219</v>
      </c>
      <c r="L6" s="49">
        <v>-111.38861111111112</v>
      </c>
      <c r="M6" s="49"/>
      <c r="N6" s="49"/>
      <c r="O6" s="50">
        <v>14070006</v>
      </c>
      <c r="P6" s="50"/>
      <c r="Q6" s="47" t="s">
        <v>291</v>
      </c>
      <c r="R6" s="50">
        <v>1974</v>
      </c>
      <c r="S6" s="50">
        <v>803.1</v>
      </c>
      <c r="T6" s="52">
        <v>5609003</v>
      </c>
      <c r="U6" s="51">
        <v>0.79728196503389548</v>
      </c>
      <c r="V6" s="47" t="s">
        <v>300</v>
      </c>
      <c r="W6" s="47" t="s">
        <v>292</v>
      </c>
      <c r="X6" s="47">
        <v>2854.4585140874883</v>
      </c>
      <c r="Y6" s="47">
        <v>2854.4585140874883</v>
      </c>
      <c r="Z6" s="47">
        <v>5637.0480150000003</v>
      </c>
      <c r="AA6" s="47">
        <v>2804.5014999999999</v>
      </c>
      <c r="AB6" s="47">
        <v>6730.8036000000002</v>
      </c>
      <c r="AC6" s="47">
        <v>3853.385061</v>
      </c>
      <c r="AD6" s="47">
        <v>2692.3214400000002</v>
      </c>
      <c r="AE6" s="47">
        <v>6169.9032999999999</v>
      </c>
      <c r="AF6" s="47">
        <v>1005</v>
      </c>
      <c r="AG6" s="47">
        <v>687</v>
      </c>
      <c r="AH6" s="46">
        <v>0</v>
      </c>
      <c r="AI6" s="46">
        <v>120</v>
      </c>
      <c r="AJ6" s="46">
        <v>0</v>
      </c>
      <c r="AK6" s="46">
        <v>3</v>
      </c>
      <c r="AL6" s="46">
        <v>1</v>
      </c>
      <c r="AM6" s="46">
        <v>0.93</v>
      </c>
      <c r="AN6" s="46">
        <v>0</v>
      </c>
      <c r="AO6" s="46">
        <v>96372000</v>
      </c>
      <c r="AP6" s="46">
        <v>0</v>
      </c>
      <c r="AQ6" s="46">
        <v>2409300</v>
      </c>
      <c r="AR6" s="53">
        <v>5609003</v>
      </c>
      <c r="AS6" s="53">
        <v>5216372.79</v>
      </c>
      <c r="AT6" s="54">
        <v>82.653662734999997</v>
      </c>
      <c r="AU6" s="54">
        <v>4.0958207499999997</v>
      </c>
      <c r="AV6" s="54">
        <v>50.296678809999996</v>
      </c>
      <c r="AW6" s="54">
        <v>4.0958207499999997</v>
      </c>
      <c r="AX6" s="46"/>
      <c r="AY6" s="46">
        <f t="shared" ref="AY6:AY42" si="0">Z6*3.07</f>
        <v>17305.737406050001</v>
      </c>
      <c r="AZ6" s="46">
        <f t="shared" ref="AZ6:AZ42" si="1">AA6*3.07</f>
        <v>8609.8196049999988</v>
      </c>
      <c r="BA6" s="46">
        <f t="shared" ref="BA6:BA42" si="2">AB6*3.07</f>
        <v>20663.567051999999</v>
      </c>
      <c r="BB6" s="46">
        <f t="shared" ref="BB6:BB42" si="3">AC6*3.07</f>
        <v>11829.892137269999</v>
      </c>
      <c r="BC6" s="46">
        <f t="shared" ref="BC6:BC42" si="4">AD6*3.07</f>
        <v>8265.4268207999994</v>
      </c>
      <c r="BD6" s="46">
        <f t="shared" ref="BD6:BD42" si="5">AE6*3.07</f>
        <v>18941.603131</v>
      </c>
      <c r="BE6" s="44"/>
      <c r="BF6" s="50">
        <v>14070006</v>
      </c>
      <c r="BG6" s="45">
        <f>SUM(AY6:AY8)</f>
        <v>54064.523257649991</v>
      </c>
      <c r="BH6" s="45">
        <f t="shared" ref="BH6:BK6" si="6">SUM(AZ6:AZ8)</f>
        <v>26897.772765000002</v>
      </c>
      <c r="BI6" s="45">
        <f t="shared" si="6"/>
        <v>64554.654635999992</v>
      </c>
      <c r="BJ6" s="45">
        <f t="shared" si="6"/>
        <v>36957.539779109997</v>
      </c>
      <c r="BK6" s="45">
        <f t="shared" si="6"/>
        <v>25821.861854399998</v>
      </c>
      <c r="BL6" s="45">
        <f>SUM(BD6:BD8)</f>
        <v>59175.100082999998</v>
      </c>
    </row>
    <row r="7" spans="1:64" x14ac:dyDescent="0.3">
      <c r="A7" s="50">
        <v>4941</v>
      </c>
      <c r="B7" s="47" t="s">
        <v>293</v>
      </c>
      <c r="C7" s="47" t="s">
        <v>48</v>
      </c>
      <c r="D7" s="47" t="s">
        <v>301</v>
      </c>
      <c r="E7" s="47" t="s">
        <v>295</v>
      </c>
      <c r="F7" s="47" t="s">
        <v>296</v>
      </c>
      <c r="G7" s="47" t="s">
        <v>297</v>
      </c>
      <c r="H7" s="47" t="s">
        <v>298</v>
      </c>
      <c r="I7" s="47" t="s">
        <v>289</v>
      </c>
      <c r="J7" s="47" t="s">
        <v>299</v>
      </c>
      <c r="K7" s="49">
        <v>36.904722222222219</v>
      </c>
      <c r="L7" s="49">
        <v>-111.38861111111112</v>
      </c>
      <c r="M7" s="49"/>
      <c r="N7" s="49"/>
      <c r="O7" s="50">
        <v>14070006</v>
      </c>
      <c r="P7" s="50"/>
      <c r="Q7" s="47" t="s">
        <v>291</v>
      </c>
      <c r="R7" s="50">
        <v>1975</v>
      </c>
      <c r="S7" s="50">
        <v>803.1</v>
      </c>
      <c r="T7" s="52">
        <v>5965633</v>
      </c>
      <c r="U7" s="51">
        <v>0.84797451541941637</v>
      </c>
      <c r="V7" s="47" t="s">
        <v>300</v>
      </c>
      <c r="W7" s="47" t="s">
        <v>292</v>
      </c>
      <c r="X7" s="47">
        <v>3043.1830439445125</v>
      </c>
      <c r="Y7" s="47">
        <v>3043.1830439445125</v>
      </c>
      <c r="Z7" s="47">
        <v>5995.4611649999997</v>
      </c>
      <c r="AA7" s="47">
        <v>2982.8164999999999</v>
      </c>
      <c r="AB7" s="47">
        <v>7158.7596000000003</v>
      </c>
      <c r="AC7" s="47">
        <v>4098.3898710000003</v>
      </c>
      <c r="AD7" s="47">
        <v>2863.5038399999999</v>
      </c>
      <c r="AE7" s="47">
        <v>6562.1962999999996</v>
      </c>
      <c r="AF7" s="47">
        <v>1005</v>
      </c>
      <c r="AG7" s="47">
        <v>687.00000000000011</v>
      </c>
      <c r="AH7" s="46">
        <v>0</v>
      </c>
      <c r="AI7" s="46">
        <v>120</v>
      </c>
      <c r="AJ7" s="46">
        <v>0</v>
      </c>
      <c r="AK7" s="46">
        <v>3</v>
      </c>
      <c r="AL7" s="46">
        <v>1</v>
      </c>
      <c r="AM7" s="46">
        <v>0.93</v>
      </c>
      <c r="AN7" s="46">
        <v>0</v>
      </c>
      <c r="AO7" s="46">
        <v>96372000</v>
      </c>
      <c r="AP7" s="46">
        <v>0</v>
      </c>
      <c r="AQ7" s="46">
        <v>2409300</v>
      </c>
      <c r="AR7" s="53">
        <v>5965633</v>
      </c>
      <c r="AS7" s="53">
        <v>5548038.6900000004</v>
      </c>
      <c r="AT7" s="54">
        <v>417.73917350400001</v>
      </c>
      <c r="AU7" s="54">
        <v>20.7006528</v>
      </c>
      <c r="AV7" s="54">
        <v>254.204016384</v>
      </c>
      <c r="AW7" s="54">
        <v>20.7006528</v>
      </c>
      <c r="AX7" s="46"/>
      <c r="AY7" s="46">
        <f t="shared" si="0"/>
        <v>18406.065776549996</v>
      </c>
      <c r="AZ7" s="46">
        <f t="shared" si="1"/>
        <v>9157.246654999999</v>
      </c>
      <c r="BA7" s="46">
        <f t="shared" si="2"/>
        <v>21977.391972000001</v>
      </c>
      <c r="BB7" s="46">
        <f t="shared" si="3"/>
        <v>12582.05690397</v>
      </c>
      <c r="BC7" s="46">
        <f t="shared" si="4"/>
        <v>8790.9567887999983</v>
      </c>
      <c r="BD7" s="46">
        <f t="shared" si="5"/>
        <v>20145.942640999998</v>
      </c>
      <c r="BE7" s="44"/>
      <c r="BF7" s="45">
        <v>14070007</v>
      </c>
      <c r="BG7" s="45">
        <v>0</v>
      </c>
      <c r="BH7" s="45">
        <v>0</v>
      </c>
      <c r="BI7" s="45">
        <v>0</v>
      </c>
      <c r="BJ7" s="45">
        <v>0</v>
      </c>
      <c r="BK7" s="45">
        <v>0</v>
      </c>
      <c r="BL7" s="45">
        <v>0</v>
      </c>
    </row>
    <row r="8" spans="1:64" x14ac:dyDescent="0.3">
      <c r="A8" s="50">
        <v>4941</v>
      </c>
      <c r="B8" s="47" t="s">
        <v>293</v>
      </c>
      <c r="C8" s="47" t="s">
        <v>48</v>
      </c>
      <c r="D8" s="47" t="s">
        <v>302</v>
      </c>
      <c r="E8" s="47" t="s">
        <v>295</v>
      </c>
      <c r="F8" s="47" t="s">
        <v>296</v>
      </c>
      <c r="G8" s="47" t="s">
        <v>297</v>
      </c>
      <c r="H8" s="47" t="s">
        <v>298</v>
      </c>
      <c r="I8" s="47" t="s">
        <v>289</v>
      </c>
      <c r="J8" s="47" t="s">
        <v>299</v>
      </c>
      <c r="K8" s="49">
        <v>36.904722222222219</v>
      </c>
      <c r="L8" s="49">
        <v>-111.38861111111112</v>
      </c>
      <c r="M8" s="49"/>
      <c r="N8" s="49"/>
      <c r="O8" s="50">
        <v>14070006</v>
      </c>
      <c r="P8" s="50"/>
      <c r="Q8" s="47" t="s">
        <v>291</v>
      </c>
      <c r="R8" s="50">
        <v>1976</v>
      </c>
      <c r="S8" s="50">
        <v>803.1</v>
      </c>
      <c r="T8" s="52">
        <v>5948343</v>
      </c>
      <c r="U8" s="51">
        <v>0.84551685847478009</v>
      </c>
      <c r="V8" s="47" t="s">
        <v>300</v>
      </c>
      <c r="W8" s="47" t="s">
        <v>292</v>
      </c>
      <c r="X8" s="47">
        <v>3019.5924777123837</v>
      </c>
      <c r="Y8" s="47">
        <v>3019.5924777123837</v>
      </c>
      <c r="Z8" s="47">
        <v>5978.084715</v>
      </c>
      <c r="AA8" s="47">
        <v>2974.1714999999999</v>
      </c>
      <c r="AB8" s="47">
        <v>7138.0115999999998</v>
      </c>
      <c r="AC8" s="47">
        <v>4086.5116410000001</v>
      </c>
      <c r="AD8" s="47">
        <v>2855.2046399999999</v>
      </c>
      <c r="AE8" s="47">
        <v>6543.1773000000003</v>
      </c>
      <c r="AF8" s="47">
        <v>1005</v>
      </c>
      <c r="AG8" s="47">
        <v>687</v>
      </c>
      <c r="AH8" s="46">
        <v>0</v>
      </c>
      <c r="AI8" s="46">
        <v>120</v>
      </c>
      <c r="AJ8" s="46">
        <v>0</v>
      </c>
      <c r="AK8" s="46">
        <v>3</v>
      </c>
      <c r="AL8" s="46">
        <v>1</v>
      </c>
      <c r="AM8" s="46">
        <v>0.93</v>
      </c>
      <c r="AN8" s="46">
        <v>0</v>
      </c>
      <c r="AO8" s="46">
        <v>96372000</v>
      </c>
      <c r="AP8" s="46">
        <v>0</v>
      </c>
      <c r="AQ8" s="46">
        <v>2409300</v>
      </c>
      <c r="AR8" s="53">
        <v>5948343</v>
      </c>
      <c r="AS8" s="53">
        <v>5531958.9900000002</v>
      </c>
      <c r="AT8" s="54">
        <v>1394.0208370220003</v>
      </c>
      <c r="AU8" s="54">
        <v>69.07932790000001</v>
      </c>
      <c r="AV8" s="54">
        <v>848.29414661200008</v>
      </c>
      <c r="AW8" s="54">
        <v>69.07932790000001</v>
      </c>
      <c r="AX8" s="46"/>
      <c r="AY8" s="46">
        <f t="shared" si="0"/>
        <v>18352.720075049998</v>
      </c>
      <c r="AZ8" s="46">
        <f t="shared" si="1"/>
        <v>9130.7065050000001</v>
      </c>
      <c r="BA8" s="46">
        <f t="shared" si="2"/>
        <v>21913.695612</v>
      </c>
      <c r="BB8" s="46">
        <f t="shared" si="3"/>
        <v>12545.590737869999</v>
      </c>
      <c r="BC8" s="46">
        <f t="shared" si="4"/>
        <v>8765.4782447999987</v>
      </c>
      <c r="BD8" s="46">
        <f t="shared" si="5"/>
        <v>20087.554311</v>
      </c>
      <c r="BE8" s="44"/>
      <c r="BF8" s="45">
        <v>14080105</v>
      </c>
      <c r="BG8" s="45">
        <v>0</v>
      </c>
      <c r="BH8" s="45">
        <v>0</v>
      </c>
      <c r="BI8" s="45">
        <v>0</v>
      </c>
      <c r="BJ8" s="45">
        <v>0</v>
      </c>
      <c r="BK8" s="45">
        <v>0</v>
      </c>
      <c r="BL8" s="45">
        <v>0</v>
      </c>
    </row>
    <row r="9" spans="1:64" x14ac:dyDescent="0.3">
      <c r="A9" s="50">
        <v>8223</v>
      </c>
      <c r="B9" s="47" t="s">
        <v>306</v>
      </c>
      <c r="C9" s="47" t="s">
        <v>48</v>
      </c>
      <c r="D9" s="47" t="s">
        <v>307</v>
      </c>
      <c r="E9" s="47" t="s">
        <v>308</v>
      </c>
      <c r="F9" s="47" t="s">
        <v>296</v>
      </c>
      <c r="G9" s="47" t="s">
        <v>297</v>
      </c>
      <c r="H9" s="47" t="s">
        <v>298</v>
      </c>
      <c r="I9" s="47" t="s">
        <v>289</v>
      </c>
      <c r="J9" s="47" t="s">
        <v>299</v>
      </c>
      <c r="K9" s="49">
        <v>34.318611111111117</v>
      </c>
      <c r="L9" s="49">
        <v>-109.16388888888889</v>
      </c>
      <c r="M9" s="49"/>
      <c r="N9" s="49"/>
      <c r="O9" s="50">
        <v>15020002</v>
      </c>
      <c r="P9" s="50"/>
      <c r="Q9" s="47" t="s">
        <v>304</v>
      </c>
      <c r="R9" s="50">
        <v>1985</v>
      </c>
      <c r="S9" s="50">
        <v>424.8</v>
      </c>
      <c r="T9" s="52">
        <v>2795156</v>
      </c>
      <c r="U9" s="51">
        <v>0.75113402815399566</v>
      </c>
      <c r="V9" s="47" t="s">
        <v>309</v>
      </c>
      <c r="W9" s="47" t="s">
        <v>310</v>
      </c>
      <c r="X9" s="47">
        <v>0</v>
      </c>
      <c r="Y9" s="47">
        <v>0</v>
      </c>
      <c r="Z9" s="47">
        <v>2809.1317800000002</v>
      </c>
      <c r="AA9" s="47">
        <v>1397.578</v>
      </c>
      <c r="AB9" s="47">
        <v>3354.1871999999998</v>
      </c>
      <c r="AC9" s="47">
        <v>1920.272172</v>
      </c>
      <c r="AD9" s="47">
        <v>1341.67488</v>
      </c>
      <c r="AE9" s="47">
        <v>3074.6716000000001</v>
      </c>
      <c r="AF9" s="47">
        <v>1005</v>
      </c>
      <c r="AG9" s="47">
        <v>687</v>
      </c>
      <c r="AH9" s="46">
        <v>0</v>
      </c>
      <c r="AI9" s="46">
        <v>120</v>
      </c>
      <c r="AJ9" s="46">
        <v>0</v>
      </c>
      <c r="AK9" s="46">
        <v>3</v>
      </c>
      <c r="AL9" s="46">
        <v>1</v>
      </c>
      <c r="AM9" s="46">
        <v>0.93</v>
      </c>
      <c r="AN9" s="46">
        <v>0</v>
      </c>
      <c r="AO9" s="46">
        <v>50976000</v>
      </c>
      <c r="AP9" s="46">
        <v>0</v>
      </c>
      <c r="AQ9" s="46">
        <v>1274400</v>
      </c>
      <c r="AR9" s="53">
        <v>2795156</v>
      </c>
      <c r="AS9" s="53">
        <v>2599495.08</v>
      </c>
      <c r="AT9" s="54">
        <v>4487.0946389999999</v>
      </c>
      <c r="AU9" s="54">
        <v>222.35355000000001</v>
      </c>
      <c r="AV9" s="54">
        <v>2730.5015939999998</v>
      </c>
      <c r="AW9" s="54">
        <v>222.35355000000001</v>
      </c>
      <c r="AX9" s="46"/>
      <c r="AY9" s="46">
        <f t="shared" si="0"/>
        <v>8624.0345646000005</v>
      </c>
      <c r="AZ9" s="46">
        <f t="shared" si="1"/>
        <v>4290.5644599999996</v>
      </c>
      <c r="BA9" s="46">
        <f t="shared" si="2"/>
        <v>10297.354703999999</v>
      </c>
      <c r="BB9" s="46">
        <f t="shared" si="3"/>
        <v>5895.2355680399996</v>
      </c>
      <c r="BC9" s="46">
        <f t="shared" si="4"/>
        <v>4118.9418815999998</v>
      </c>
      <c r="BD9" s="46">
        <f t="shared" si="5"/>
        <v>9439.2418120000002</v>
      </c>
      <c r="BE9" s="44"/>
      <c r="BF9" s="45">
        <v>14080106</v>
      </c>
      <c r="BG9" s="45">
        <v>0</v>
      </c>
      <c r="BH9" s="45">
        <v>0</v>
      </c>
      <c r="BI9" s="45">
        <v>0</v>
      </c>
      <c r="BJ9" s="45">
        <v>0</v>
      </c>
      <c r="BK9" s="45">
        <v>0</v>
      </c>
      <c r="BL9" s="45">
        <v>0</v>
      </c>
    </row>
    <row r="10" spans="1:64" x14ac:dyDescent="0.3">
      <c r="A10" s="50">
        <v>8223</v>
      </c>
      <c r="B10" s="47" t="s">
        <v>306</v>
      </c>
      <c r="C10" s="47" t="s">
        <v>48</v>
      </c>
      <c r="D10" s="47" t="s">
        <v>311</v>
      </c>
      <c r="E10" s="47" t="s">
        <v>308</v>
      </c>
      <c r="F10" s="47" t="s">
        <v>296</v>
      </c>
      <c r="G10" s="47" t="s">
        <v>297</v>
      </c>
      <c r="H10" s="47" t="s">
        <v>298</v>
      </c>
      <c r="I10" s="47" t="s">
        <v>289</v>
      </c>
      <c r="J10" s="47" t="s">
        <v>299</v>
      </c>
      <c r="K10" s="49">
        <v>34.318611111111117</v>
      </c>
      <c r="L10" s="49">
        <v>-109.16388888888889</v>
      </c>
      <c r="M10" s="49"/>
      <c r="N10" s="49"/>
      <c r="O10" s="50">
        <v>15020002</v>
      </c>
      <c r="P10" s="50"/>
      <c r="Q10" s="47" t="s">
        <v>304</v>
      </c>
      <c r="R10" s="50">
        <v>1990</v>
      </c>
      <c r="S10" s="50">
        <v>424.8</v>
      </c>
      <c r="T10" s="52">
        <v>2929121</v>
      </c>
      <c r="U10" s="51">
        <v>0.78713404750234328</v>
      </c>
      <c r="V10" s="47" t="s">
        <v>309</v>
      </c>
      <c r="W10" s="47" t="s">
        <v>310</v>
      </c>
      <c r="X10" s="47">
        <v>0</v>
      </c>
      <c r="Y10" s="47">
        <v>0</v>
      </c>
      <c r="Z10" s="47">
        <v>2943.7666049999998</v>
      </c>
      <c r="AA10" s="47">
        <v>1464.5605</v>
      </c>
      <c r="AB10" s="47">
        <v>3514.9452000000001</v>
      </c>
      <c r="AC10" s="47">
        <v>2012.3061270000001</v>
      </c>
      <c r="AD10" s="47">
        <v>1405.9780800000001</v>
      </c>
      <c r="AE10" s="47">
        <v>3222.0331000000001</v>
      </c>
      <c r="AF10" s="47">
        <v>1005</v>
      </c>
      <c r="AG10" s="47">
        <v>687</v>
      </c>
      <c r="AH10" s="46">
        <v>0</v>
      </c>
      <c r="AI10" s="46">
        <v>120</v>
      </c>
      <c r="AJ10" s="46">
        <v>0</v>
      </c>
      <c r="AK10" s="46">
        <v>3</v>
      </c>
      <c r="AL10" s="46">
        <v>1</v>
      </c>
      <c r="AM10" s="46">
        <v>0.93</v>
      </c>
      <c r="AN10" s="46">
        <v>0</v>
      </c>
      <c r="AO10" s="46">
        <v>50976000</v>
      </c>
      <c r="AP10" s="46">
        <v>0</v>
      </c>
      <c r="AQ10" s="46">
        <v>1274400</v>
      </c>
      <c r="AR10" s="53">
        <v>2929121</v>
      </c>
      <c r="AS10" s="53">
        <v>2724082.5300000003</v>
      </c>
      <c r="AT10" s="54">
        <v>3024.1051790000001</v>
      </c>
      <c r="AU10" s="54">
        <v>149.85655</v>
      </c>
      <c r="AV10" s="54">
        <v>1840.2384340000001</v>
      </c>
      <c r="AW10" s="54">
        <v>149.85655</v>
      </c>
      <c r="AX10" s="46"/>
      <c r="AY10" s="46">
        <f t="shared" si="0"/>
        <v>9037.3634773499998</v>
      </c>
      <c r="AZ10" s="46">
        <f t="shared" si="1"/>
        <v>4496.2007350000003</v>
      </c>
      <c r="BA10" s="46">
        <f t="shared" si="2"/>
        <v>10790.881764</v>
      </c>
      <c r="BB10" s="46">
        <f t="shared" si="3"/>
        <v>6177.7798098900003</v>
      </c>
      <c r="BC10" s="46">
        <f t="shared" si="4"/>
        <v>4316.3527056000003</v>
      </c>
      <c r="BD10" s="46">
        <f t="shared" si="5"/>
        <v>9891.6416169999993</v>
      </c>
      <c r="BE10" s="44"/>
      <c r="BF10" s="45">
        <v>14080201</v>
      </c>
      <c r="BG10" s="45">
        <v>0</v>
      </c>
      <c r="BH10" s="45">
        <v>0</v>
      </c>
      <c r="BI10" s="45">
        <v>0</v>
      </c>
      <c r="BJ10" s="45">
        <v>0</v>
      </c>
      <c r="BK10" s="45">
        <v>0</v>
      </c>
      <c r="BL10" s="45">
        <v>0</v>
      </c>
    </row>
    <row r="11" spans="1:64" x14ac:dyDescent="0.3">
      <c r="A11" s="50">
        <v>8223</v>
      </c>
      <c r="B11" s="47" t="s">
        <v>306</v>
      </c>
      <c r="C11" s="47" t="s">
        <v>48</v>
      </c>
      <c r="D11" s="47" t="s">
        <v>312</v>
      </c>
      <c r="E11" s="47" t="s">
        <v>308</v>
      </c>
      <c r="F11" s="47" t="s">
        <v>296</v>
      </c>
      <c r="G11" s="47" t="s">
        <v>297</v>
      </c>
      <c r="H11" s="47" t="s">
        <v>298</v>
      </c>
      <c r="I11" s="47" t="s">
        <v>289</v>
      </c>
      <c r="J11" s="47" t="s">
        <v>299</v>
      </c>
      <c r="K11" s="49">
        <v>34.318611111111117</v>
      </c>
      <c r="L11" s="49">
        <v>-109.16388888888889</v>
      </c>
      <c r="M11" s="49"/>
      <c r="N11" s="49"/>
      <c r="O11" s="50">
        <v>15020002</v>
      </c>
      <c r="P11" s="50"/>
      <c r="Q11" s="47" t="s">
        <v>304</v>
      </c>
      <c r="R11" s="50">
        <v>2006</v>
      </c>
      <c r="S11" s="50">
        <v>450</v>
      </c>
      <c r="T11" s="52">
        <v>3140889</v>
      </c>
      <c r="U11" s="51">
        <v>0.79677549467275499</v>
      </c>
      <c r="V11" s="47" t="s">
        <v>309</v>
      </c>
      <c r="W11" s="47" t="s">
        <v>310</v>
      </c>
      <c r="X11" s="47">
        <v>0</v>
      </c>
      <c r="Y11" s="47">
        <v>0</v>
      </c>
      <c r="Z11" s="47">
        <v>3156.593445</v>
      </c>
      <c r="AA11" s="47">
        <v>1570.4445000000001</v>
      </c>
      <c r="AB11" s="47">
        <v>3769.0668000000001</v>
      </c>
      <c r="AC11" s="47">
        <v>2157.790743</v>
      </c>
      <c r="AD11" s="47">
        <v>1507.62672</v>
      </c>
      <c r="AE11" s="47">
        <v>3454.9778999999999</v>
      </c>
      <c r="AF11" s="47">
        <v>1005</v>
      </c>
      <c r="AG11" s="47">
        <v>687</v>
      </c>
      <c r="AH11" s="46">
        <v>0</v>
      </c>
      <c r="AI11" s="46">
        <v>120</v>
      </c>
      <c r="AJ11" s="46">
        <v>0</v>
      </c>
      <c r="AK11" s="46">
        <v>3</v>
      </c>
      <c r="AL11" s="46">
        <v>1</v>
      </c>
      <c r="AM11" s="46">
        <v>0.93</v>
      </c>
      <c r="AN11" s="46">
        <v>0</v>
      </c>
      <c r="AO11" s="46">
        <v>54000000</v>
      </c>
      <c r="AP11" s="46">
        <v>0</v>
      </c>
      <c r="AQ11" s="46">
        <v>1350000</v>
      </c>
      <c r="AR11" s="53">
        <v>3140889</v>
      </c>
      <c r="AS11" s="53">
        <v>2921026.77</v>
      </c>
      <c r="AT11" s="54">
        <v>3446.6108119999999</v>
      </c>
      <c r="AU11" s="54">
        <v>170.79339999999999</v>
      </c>
      <c r="AV11" s="54">
        <v>2097.342952</v>
      </c>
      <c r="AW11" s="54">
        <v>170.79339999999999</v>
      </c>
      <c r="AX11" s="46"/>
      <c r="AY11" s="46">
        <f t="shared" si="0"/>
        <v>9690.7418761499994</v>
      </c>
      <c r="AZ11" s="46">
        <f t="shared" si="1"/>
        <v>4821.264615</v>
      </c>
      <c r="BA11" s="46">
        <f t="shared" si="2"/>
        <v>11571.035076</v>
      </c>
      <c r="BB11" s="46">
        <f t="shared" si="3"/>
        <v>6624.4175810099996</v>
      </c>
      <c r="BC11" s="46">
        <f t="shared" si="4"/>
        <v>4628.4140303999993</v>
      </c>
      <c r="BD11" s="46">
        <f t="shared" si="5"/>
        <v>10606.782152999998</v>
      </c>
      <c r="BE11" s="44"/>
      <c r="BF11" s="45">
        <v>14080204</v>
      </c>
      <c r="BG11" s="45">
        <v>0</v>
      </c>
      <c r="BH11" s="45">
        <v>0</v>
      </c>
      <c r="BI11" s="45">
        <v>0</v>
      </c>
      <c r="BJ11" s="45">
        <v>0</v>
      </c>
      <c r="BK11" s="45">
        <v>0</v>
      </c>
      <c r="BL11" s="45">
        <v>0</v>
      </c>
    </row>
    <row r="12" spans="1:64" x14ac:dyDescent="0.3">
      <c r="A12" s="50">
        <v>6177</v>
      </c>
      <c r="B12" s="47" t="s">
        <v>313</v>
      </c>
      <c r="C12" s="47" t="s">
        <v>48</v>
      </c>
      <c r="D12" s="47" t="s">
        <v>314</v>
      </c>
      <c r="E12" s="47" t="s">
        <v>308</v>
      </c>
      <c r="F12" s="47" t="s">
        <v>296</v>
      </c>
      <c r="G12" s="47" t="s">
        <v>297</v>
      </c>
      <c r="H12" s="47" t="s">
        <v>298</v>
      </c>
      <c r="I12" s="47" t="s">
        <v>289</v>
      </c>
      <c r="J12" s="47" t="s">
        <v>299</v>
      </c>
      <c r="K12" s="49">
        <v>34.578888888888891</v>
      </c>
      <c r="L12" s="49">
        <v>-109.27083333333333</v>
      </c>
      <c r="M12" s="49"/>
      <c r="N12" s="49"/>
      <c r="O12" s="50">
        <v>15020003</v>
      </c>
      <c r="P12" s="50"/>
      <c r="Q12" s="47" t="s">
        <v>304</v>
      </c>
      <c r="R12" s="50">
        <v>1979</v>
      </c>
      <c r="S12" s="50">
        <v>410.9</v>
      </c>
      <c r="T12" s="52">
        <v>3137343</v>
      </c>
      <c r="U12" s="51">
        <v>0.87160909730394687</v>
      </c>
      <c r="V12" s="47" t="s">
        <v>132</v>
      </c>
      <c r="W12" s="47" t="s">
        <v>305</v>
      </c>
      <c r="X12" s="47">
        <v>1627.7490700168316</v>
      </c>
      <c r="Y12" s="47">
        <v>1533.38680508832</v>
      </c>
      <c r="Z12" s="47">
        <v>3153.0297150000001</v>
      </c>
      <c r="AA12" s="47">
        <v>1568.6714999999999</v>
      </c>
      <c r="AB12" s="47">
        <v>3764.8116</v>
      </c>
      <c r="AC12" s="47">
        <v>2155.3546409999999</v>
      </c>
      <c r="AD12" s="47">
        <v>1505.92464</v>
      </c>
      <c r="AE12" s="47">
        <v>3451.0772999999999</v>
      </c>
      <c r="AF12" s="47">
        <v>1005</v>
      </c>
      <c r="AG12" s="47">
        <v>687</v>
      </c>
      <c r="AH12" s="46">
        <v>0</v>
      </c>
      <c r="AI12" s="46">
        <v>120</v>
      </c>
      <c r="AJ12" s="46">
        <v>0</v>
      </c>
      <c r="AK12" s="46">
        <v>3</v>
      </c>
      <c r="AL12" s="46">
        <v>1</v>
      </c>
      <c r="AM12" s="46">
        <v>0.93</v>
      </c>
      <c r="AN12" s="46">
        <v>0</v>
      </c>
      <c r="AO12" s="46">
        <v>49308000</v>
      </c>
      <c r="AP12" s="46">
        <v>0</v>
      </c>
      <c r="AQ12" s="46">
        <v>1232700</v>
      </c>
      <c r="AR12" s="53">
        <v>3137343</v>
      </c>
      <c r="AS12" s="53">
        <v>2917728.99</v>
      </c>
      <c r="AT12" s="54">
        <v>2.5335990000000002</v>
      </c>
      <c r="AU12" s="54">
        <v>0.12554999999999999</v>
      </c>
      <c r="AV12" s="54">
        <v>1.5417540000000001</v>
      </c>
      <c r="AW12" s="54">
        <v>0.12554999999999999</v>
      </c>
      <c r="AX12" s="46"/>
      <c r="AY12" s="46">
        <f t="shared" si="0"/>
        <v>9679.8012250499996</v>
      </c>
      <c r="AZ12" s="46">
        <f t="shared" si="1"/>
        <v>4815.8215049999999</v>
      </c>
      <c r="BA12" s="46">
        <f t="shared" si="2"/>
        <v>11557.971611999999</v>
      </c>
      <c r="BB12" s="46">
        <f t="shared" si="3"/>
        <v>6616.9387478699991</v>
      </c>
      <c r="BC12" s="46">
        <f t="shared" si="4"/>
        <v>4623.1886447999996</v>
      </c>
      <c r="BD12" s="46">
        <f t="shared" si="5"/>
        <v>10594.807310999999</v>
      </c>
      <c r="BE12" s="44"/>
      <c r="BF12" s="45">
        <v>14080205</v>
      </c>
      <c r="BG12" s="45">
        <v>0</v>
      </c>
      <c r="BH12" s="45">
        <v>0</v>
      </c>
      <c r="BI12" s="45">
        <v>0</v>
      </c>
      <c r="BJ12" s="45">
        <v>0</v>
      </c>
      <c r="BK12" s="45">
        <v>0</v>
      </c>
      <c r="BL12" s="45">
        <v>0</v>
      </c>
    </row>
    <row r="13" spans="1:64" x14ac:dyDescent="0.3">
      <c r="A13" s="50">
        <v>6177</v>
      </c>
      <c r="B13" s="47" t="s">
        <v>313</v>
      </c>
      <c r="C13" s="47" t="s">
        <v>48</v>
      </c>
      <c r="D13" s="47" t="s">
        <v>315</v>
      </c>
      <c r="E13" s="47" t="s">
        <v>308</v>
      </c>
      <c r="F13" s="47" t="s">
        <v>296</v>
      </c>
      <c r="G13" s="47" t="s">
        <v>297</v>
      </c>
      <c r="H13" s="47" t="s">
        <v>298</v>
      </c>
      <c r="I13" s="47" t="s">
        <v>289</v>
      </c>
      <c r="J13" s="47" t="s">
        <v>299</v>
      </c>
      <c r="K13" s="49">
        <v>34.578888888888891</v>
      </c>
      <c r="L13" s="49">
        <v>-109.27083333333333</v>
      </c>
      <c r="M13" s="49"/>
      <c r="N13" s="49"/>
      <c r="O13" s="50">
        <v>15020003</v>
      </c>
      <c r="P13" s="50"/>
      <c r="Q13" s="47" t="s">
        <v>304</v>
      </c>
      <c r="R13" s="50">
        <v>1980</v>
      </c>
      <c r="S13" s="50">
        <v>410.9</v>
      </c>
      <c r="T13" s="52">
        <v>3149134</v>
      </c>
      <c r="U13" s="51">
        <v>0.87488484460550453</v>
      </c>
      <c r="V13" s="47" t="s">
        <v>132</v>
      </c>
      <c r="W13" s="47" t="s">
        <v>305</v>
      </c>
      <c r="X13" s="47">
        <v>1674.9302024810877</v>
      </c>
      <c r="Y13" s="47">
        <v>1580.567937552576</v>
      </c>
      <c r="Z13" s="47">
        <v>3164.8796699999998</v>
      </c>
      <c r="AA13" s="47">
        <v>1574.567</v>
      </c>
      <c r="AB13" s="47">
        <v>3778.9607999999998</v>
      </c>
      <c r="AC13" s="47">
        <v>2163.455058</v>
      </c>
      <c r="AD13" s="47">
        <v>1511.5843199999999</v>
      </c>
      <c r="AE13" s="47">
        <v>3464.0473999999999</v>
      </c>
      <c r="AF13" s="47">
        <v>1005</v>
      </c>
      <c r="AG13" s="47">
        <v>687</v>
      </c>
      <c r="AH13" s="46">
        <v>0</v>
      </c>
      <c r="AI13" s="46">
        <v>120</v>
      </c>
      <c r="AJ13" s="46">
        <v>0</v>
      </c>
      <c r="AK13" s="46">
        <v>3</v>
      </c>
      <c r="AL13" s="46">
        <v>1</v>
      </c>
      <c r="AM13" s="46">
        <v>0.93</v>
      </c>
      <c r="AN13" s="46">
        <v>0</v>
      </c>
      <c r="AO13" s="46">
        <v>49308000</v>
      </c>
      <c r="AP13" s="46">
        <v>0</v>
      </c>
      <c r="AQ13" s="46">
        <v>1232700</v>
      </c>
      <c r="AR13" s="53">
        <v>3149134</v>
      </c>
      <c r="AS13" s="53">
        <v>2928694.62</v>
      </c>
      <c r="AT13" s="54">
        <v>6.4434740000000001</v>
      </c>
      <c r="AU13" s="54">
        <v>0.31929999999999997</v>
      </c>
      <c r="AV13" s="54">
        <v>3.9210039999999999</v>
      </c>
      <c r="AW13" s="54">
        <v>0.31929999999999997</v>
      </c>
      <c r="AX13" s="46"/>
      <c r="AY13" s="46">
        <f t="shared" si="0"/>
        <v>9716.1805868999982</v>
      </c>
      <c r="AZ13" s="46">
        <f t="shared" si="1"/>
        <v>4833.9206899999999</v>
      </c>
      <c r="BA13" s="46">
        <f t="shared" si="2"/>
        <v>11601.409655999998</v>
      </c>
      <c r="BB13" s="46">
        <f t="shared" si="3"/>
        <v>6641.8070280599995</v>
      </c>
      <c r="BC13" s="46">
        <f t="shared" si="4"/>
        <v>4640.5638623999994</v>
      </c>
      <c r="BD13" s="46">
        <f t="shared" si="5"/>
        <v>10634.625517999999</v>
      </c>
      <c r="BE13" s="44"/>
      <c r="BF13" s="45">
        <v>15010001</v>
      </c>
      <c r="BG13" s="45">
        <v>0</v>
      </c>
      <c r="BH13" s="45">
        <v>0</v>
      </c>
      <c r="BI13" s="45">
        <v>0</v>
      </c>
      <c r="BJ13" s="45">
        <v>0</v>
      </c>
      <c r="BK13" s="45">
        <v>0</v>
      </c>
      <c r="BL13" s="45">
        <v>0</v>
      </c>
    </row>
    <row r="14" spans="1:64" x14ac:dyDescent="0.3">
      <c r="A14" s="50">
        <v>50805</v>
      </c>
      <c r="B14" s="47" t="s">
        <v>316</v>
      </c>
      <c r="C14" s="47" t="s">
        <v>48</v>
      </c>
      <c r="D14" s="47" t="s">
        <v>317</v>
      </c>
      <c r="E14" s="47" t="s">
        <v>318</v>
      </c>
      <c r="F14" s="47" t="s">
        <v>296</v>
      </c>
      <c r="G14" s="47" t="s">
        <v>297</v>
      </c>
      <c r="H14" s="47" t="s">
        <v>298</v>
      </c>
      <c r="I14" s="47" t="s">
        <v>289</v>
      </c>
      <c r="J14" s="47" t="s">
        <v>299</v>
      </c>
      <c r="K14" s="49">
        <v>34.5</v>
      </c>
      <c r="L14" s="49">
        <v>-110.33333333333333</v>
      </c>
      <c r="M14" s="49"/>
      <c r="N14" s="49"/>
      <c r="O14" s="50">
        <v>15020005</v>
      </c>
      <c r="P14" s="50"/>
      <c r="Q14" s="47" t="s">
        <v>304</v>
      </c>
      <c r="R14" s="50">
        <v>1961</v>
      </c>
      <c r="S14" s="50">
        <v>27.2</v>
      </c>
      <c r="T14" s="52">
        <v>121383.52500000001</v>
      </c>
      <c r="U14" s="51">
        <v>0.50943260223609999</v>
      </c>
      <c r="V14" s="47" t="s">
        <v>309</v>
      </c>
      <c r="W14" s="47" t="s">
        <v>310</v>
      </c>
      <c r="X14" s="47">
        <v>0</v>
      </c>
      <c r="Y14" s="47">
        <v>0</v>
      </c>
      <c r="Z14" s="47">
        <v>121.99044262500001</v>
      </c>
      <c r="AA14" s="47">
        <v>60.69176250000001</v>
      </c>
      <c r="AB14" s="47">
        <v>145.66023000000001</v>
      </c>
      <c r="AC14" s="47">
        <v>83.390481675000018</v>
      </c>
      <c r="AD14" s="47">
        <v>58.264092000000005</v>
      </c>
      <c r="AE14" s="47">
        <v>133.52187750000002</v>
      </c>
      <c r="AF14" s="47">
        <v>1005</v>
      </c>
      <c r="AG14" s="47">
        <v>687</v>
      </c>
      <c r="AH14" s="46">
        <v>0</v>
      </c>
      <c r="AI14" s="46">
        <v>120</v>
      </c>
      <c r="AJ14" s="46">
        <v>0</v>
      </c>
      <c r="AK14" s="46">
        <v>3</v>
      </c>
      <c r="AL14" s="46">
        <v>1</v>
      </c>
      <c r="AM14" s="46">
        <v>0.93</v>
      </c>
      <c r="AN14" s="46">
        <v>0</v>
      </c>
      <c r="AO14" s="46">
        <v>3264000</v>
      </c>
      <c r="AP14" s="46">
        <v>0</v>
      </c>
      <c r="AQ14" s="46">
        <v>81600</v>
      </c>
      <c r="AR14" s="53">
        <v>121383.52500000001</v>
      </c>
      <c r="AS14" s="53">
        <v>112886.67825000001</v>
      </c>
      <c r="AT14" s="54">
        <v>5.4771883333333333</v>
      </c>
      <c r="AU14" s="54">
        <v>0.27141666666666664</v>
      </c>
      <c r="AV14" s="54">
        <v>3.3329966666666664</v>
      </c>
      <c r="AW14" s="54">
        <v>0.27141666666666664</v>
      </c>
      <c r="AX14" s="46"/>
      <c r="AY14" s="46">
        <f t="shared" si="0"/>
        <v>374.51065885875005</v>
      </c>
      <c r="AZ14" s="46">
        <f t="shared" si="1"/>
        <v>186.32371087500002</v>
      </c>
      <c r="BA14" s="46">
        <f t="shared" si="2"/>
        <v>447.1769061</v>
      </c>
      <c r="BB14" s="46">
        <f t="shared" si="3"/>
        <v>256.00877874225006</v>
      </c>
      <c r="BC14" s="46">
        <f t="shared" si="4"/>
        <v>178.87076243999999</v>
      </c>
      <c r="BD14" s="46">
        <f t="shared" si="5"/>
        <v>409.91216392500002</v>
      </c>
      <c r="BE14" s="44"/>
      <c r="BF14" s="45">
        <v>15010002</v>
      </c>
      <c r="BG14" s="45">
        <v>0</v>
      </c>
      <c r="BH14" s="45">
        <v>0</v>
      </c>
      <c r="BI14" s="45">
        <v>0</v>
      </c>
      <c r="BJ14" s="45">
        <v>0</v>
      </c>
      <c r="BK14" s="45">
        <v>0</v>
      </c>
      <c r="BL14" s="45">
        <v>0</v>
      </c>
    </row>
    <row r="15" spans="1:64" x14ac:dyDescent="0.3">
      <c r="A15" s="50">
        <v>50805</v>
      </c>
      <c r="B15" s="47" t="s">
        <v>316</v>
      </c>
      <c r="C15" s="47" t="s">
        <v>48</v>
      </c>
      <c r="D15" s="47" t="s">
        <v>319</v>
      </c>
      <c r="E15" s="47" t="s">
        <v>318</v>
      </c>
      <c r="F15" s="47" t="s">
        <v>296</v>
      </c>
      <c r="G15" s="47" t="s">
        <v>297</v>
      </c>
      <c r="H15" s="47" t="s">
        <v>298</v>
      </c>
      <c r="I15" s="47" t="s">
        <v>289</v>
      </c>
      <c r="J15" s="47" t="s">
        <v>299</v>
      </c>
      <c r="K15" s="49">
        <v>34.5</v>
      </c>
      <c r="L15" s="49">
        <v>-110.33333333333333</v>
      </c>
      <c r="M15" s="49"/>
      <c r="N15" s="49"/>
      <c r="O15" s="50">
        <v>15020005</v>
      </c>
      <c r="P15" s="50"/>
      <c r="Q15" s="47" t="s">
        <v>304</v>
      </c>
      <c r="R15" s="50">
        <v>1974</v>
      </c>
      <c r="S15" s="50">
        <v>43.3</v>
      </c>
      <c r="T15" s="52">
        <v>228223.677</v>
      </c>
      <c r="U15" s="51">
        <v>0.60168432250308457</v>
      </c>
      <c r="V15" s="47" t="s">
        <v>309</v>
      </c>
      <c r="W15" s="47" t="s">
        <v>310</v>
      </c>
      <c r="X15" s="47">
        <v>0</v>
      </c>
      <c r="Y15" s="47">
        <v>0</v>
      </c>
      <c r="Z15" s="47">
        <v>229.36479538499998</v>
      </c>
      <c r="AA15" s="47">
        <v>114.1118385</v>
      </c>
      <c r="AB15" s="47">
        <v>273.86841239999995</v>
      </c>
      <c r="AC15" s="47">
        <v>156.78966609900002</v>
      </c>
      <c r="AD15" s="47">
        <v>109.54736496</v>
      </c>
      <c r="AE15" s="47">
        <v>251.04604469999998</v>
      </c>
      <c r="AF15" s="47">
        <v>1005</v>
      </c>
      <c r="AG15" s="47">
        <v>687</v>
      </c>
      <c r="AH15" s="46">
        <v>0</v>
      </c>
      <c r="AI15" s="46">
        <v>120</v>
      </c>
      <c r="AJ15" s="46">
        <v>0</v>
      </c>
      <c r="AK15" s="46">
        <v>3</v>
      </c>
      <c r="AL15" s="46">
        <v>1</v>
      </c>
      <c r="AM15" s="46">
        <v>0.93</v>
      </c>
      <c r="AN15" s="46">
        <v>0</v>
      </c>
      <c r="AO15" s="46">
        <v>5196000</v>
      </c>
      <c r="AP15" s="46">
        <v>0</v>
      </c>
      <c r="AQ15" s="46">
        <v>129899.99999999999</v>
      </c>
      <c r="AR15" s="53">
        <v>228223.677</v>
      </c>
      <c r="AS15" s="53">
        <v>212248.01961000002</v>
      </c>
      <c r="AT15" s="54">
        <v>2.3373485000000001</v>
      </c>
      <c r="AU15" s="54">
        <v>0.115825</v>
      </c>
      <c r="AV15" s="54">
        <v>1.422331</v>
      </c>
      <c r="AW15" s="54">
        <v>0.115825</v>
      </c>
      <c r="AX15" s="46"/>
      <c r="AY15" s="46">
        <f t="shared" si="0"/>
        <v>704.14992183194988</v>
      </c>
      <c r="AZ15" s="46">
        <f t="shared" si="1"/>
        <v>350.323344195</v>
      </c>
      <c r="BA15" s="46">
        <f t="shared" si="2"/>
        <v>840.77602606799985</v>
      </c>
      <c r="BB15" s="46">
        <f t="shared" si="3"/>
        <v>481.34427492393002</v>
      </c>
      <c r="BC15" s="46">
        <f t="shared" si="4"/>
        <v>336.3104104272</v>
      </c>
      <c r="BD15" s="46">
        <f t="shared" si="5"/>
        <v>770.71135722899987</v>
      </c>
      <c r="BE15" s="44"/>
      <c r="BF15" s="45">
        <v>15010003</v>
      </c>
      <c r="BG15" s="45">
        <v>0</v>
      </c>
      <c r="BH15" s="45">
        <v>0</v>
      </c>
      <c r="BI15" s="45">
        <v>0</v>
      </c>
      <c r="BJ15" s="45">
        <v>0</v>
      </c>
      <c r="BK15" s="45">
        <v>0</v>
      </c>
      <c r="BL15" s="45">
        <v>0</v>
      </c>
    </row>
    <row r="16" spans="1:64" x14ac:dyDescent="0.3">
      <c r="A16" s="50">
        <v>113</v>
      </c>
      <c r="B16" s="47" t="s">
        <v>320</v>
      </c>
      <c r="C16" s="47" t="s">
        <v>48</v>
      </c>
      <c r="D16" s="47" t="s">
        <v>321</v>
      </c>
      <c r="E16" s="47" t="s">
        <v>295</v>
      </c>
      <c r="F16" s="47" t="s">
        <v>296</v>
      </c>
      <c r="G16" s="47" t="s">
        <v>297</v>
      </c>
      <c r="H16" s="47" t="s">
        <v>298</v>
      </c>
      <c r="I16" s="47" t="s">
        <v>289</v>
      </c>
      <c r="J16" s="47" t="s">
        <v>299</v>
      </c>
      <c r="K16" s="49">
        <v>34.93944444444444</v>
      </c>
      <c r="L16" s="49">
        <v>-110.30333333333333</v>
      </c>
      <c r="M16" s="49"/>
      <c r="N16" s="49"/>
      <c r="O16" s="50">
        <v>15020008</v>
      </c>
      <c r="P16" s="50"/>
      <c r="Q16" s="47" t="s">
        <v>304</v>
      </c>
      <c r="R16" s="50">
        <v>1980</v>
      </c>
      <c r="S16" s="50">
        <v>312.3</v>
      </c>
      <c r="T16" s="52">
        <v>2179484</v>
      </c>
      <c r="U16" s="51">
        <v>0.79666840659300486</v>
      </c>
      <c r="V16" s="47" t="s">
        <v>322</v>
      </c>
      <c r="W16" s="47" t="s">
        <v>292</v>
      </c>
      <c r="X16" s="47">
        <v>0</v>
      </c>
      <c r="Y16" s="47">
        <v>0</v>
      </c>
      <c r="Z16" s="47">
        <v>2190.3814200000002</v>
      </c>
      <c r="AA16" s="47">
        <v>1089.742</v>
      </c>
      <c r="AB16" s="47">
        <v>2615.3807999999999</v>
      </c>
      <c r="AC16" s="47">
        <v>1497.3055079999999</v>
      </c>
      <c r="AD16" s="47">
        <v>1046.1523199999999</v>
      </c>
      <c r="AE16" s="47">
        <v>2397.4324000000001</v>
      </c>
      <c r="AF16" s="47">
        <v>1005</v>
      </c>
      <c r="AG16" s="47">
        <v>687</v>
      </c>
      <c r="AH16" s="46">
        <v>0</v>
      </c>
      <c r="AI16" s="46">
        <v>120</v>
      </c>
      <c r="AJ16" s="46">
        <v>0</v>
      </c>
      <c r="AK16" s="46">
        <v>3</v>
      </c>
      <c r="AL16" s="46">
        <v>1</v>
      </c>
      <c r="AM16" s="46">
        <v>0.93</v>
      </c>
      <c r="AN16" s="46">
        <v>0</v>
      </c>
      <c r="AO16" s="46">
        <v>37476000</v>
      </c>
      <c r="AP16" s="46">
        <v>0</v>
      </c>
      <c r="AQ16" s="46">
        <v>936900</v>
      </c>
      <c r="AR16" s="53">
        <v>2179484</v>
      </c>
      <c r="AS16" s="53">
        <v>2026920.12</v>
      </c>
      <c r="AT16" s="54">
        <v>13.295593</v>
      </c>
      <c r="AU16" s="54">
        <v>0.65885000000000005</v>
      </c>
      <c r="AV16" s="54">
        <v>8.0906780000000005</v>
      </c>
      <c r="AW16" s="54">
        <v>0.65885000000000005</v>
      </c>
      <c r="AX16" s="48"/>
      <c r="AY16" s="46">
        <f t="shared" si="0"/>
        <v>6724.4709594000005</v>
      </c>
      <c r="AZ16" s="46">
        <f t="shared" si="1"/>
        <v>3345.5079399999995</v>
      </c>
      <c r="BA16" s="46">
        <f t="shared" si="2"/>
        <v>8029.219055999999</v>
      </c>
      <c r="BB16" s="46">
        <f t="shared" si="3"/>
        <v>4596.7279095599997</v>
      </c>
      <c r="BC16" s="46">
        <f t="shared" si="4"/>
        <v>3211.6876223999998</v>
      </c>
      <c r="BD16" s="46">
        <f t="shared" si="5"/>
        <v>7360.1174680000004</v>
      </c>
      <c r="BE16" s="44"/>
      <c r="BF16" s="45">
        <v>15010004</v>
      </c>
      <c r="BG16" s="45">
        <v>0</v>
      </c>
      <c r="BH16" s="45">
        <v>0</v>
      </c>
      <c r="BI16" s="45">
        <v>0</v>
      </c>
      <c r="BJ16" s="45">
        <v>0</v>
      </c>
      <c r="BK16" s="45">
        <v>0</v>
      </c>
      <c r="BL16" s="45">
        <v>0</v>
      </c>
    </row>
    <row r="17" spans="1:64" x14ac:dyDescent="0.3">
      <c r="A17" s="50">
        <v>113</v>
      </c>
      <c r="B17" s="47" t="s">
        <v>320</v>
      </c>
      <c r="C17" s="47" t="s">
        <v>48</v>
      </c>
      <c r="D17" s="47" t="s">
        <v>323</v>
      </c>
      <c r="E17" s="47" t="s">
        <v>295</v>
      </c>
      <c r="F17" s="47" t="s">
        <v>324</v>
      </c>
      <c r="G17" s="47" t="s">
        <v>297</v>
      </c>
      <c r="H17" s="47" t="s">
        <v>325</v>
      </c>
      <c r="I17" s="47" t="s">
        <v>289</v>
      </c>
      <c r="J17" s="47" t="s">
        <v>299</v>
      </c>
      <c r="K17" s="49">
        <v>34.93944444444444</v>
      </c>
      <c r="L17" s="49">
        <v>-110.30333333333333</v>
      </c>
      <c r="M17" s="49"/>
      <c r="N17" s="49"/>
      <c r="O17" s="50">
        <v>15020008</v>
      </c>
      <c r="P17" s="50"/>
      <c r="Q17" s="47" t="s">
        <v>304</v>
      </c>
      <c r="R17" s="50">
        <v>1962</v>
      </c>
      <c r="S17" s="50">
        <v>113.6</v>
      </c>
      <c r="T17" s="52">
        <v>870234</v>
      </c>
      <c r="U17" s="51">
        <v>0.87448750723519197</v>
      </c>
      <c r="V17" s="47" t="s">
        <v>322</v>
      </c>
      <c r="W17" s="47" t="s">
        <v>292</v>
      </c>
      <c r="X17" s="47">
        <v>75.655932038023366</v>
      </c>
      <c r="Y17" s="47">
        <v>75.655932038023366</v>
      </c>
      <c r="Z17" s="47">
        <v>10638.610650000001</v>
      </c>
      <c r="AA17" s="47">
        <v>261.0702</v>
      </c>
      <c r="AB17" s="47">
        <v>20885.616000000002</v>
      </c>
      <c r="AC17" s="47">
        <v>474.27753000000001</v>
      </c>
      <c r="AD17" s="47">
        <v>261.0702</v>
      </c>
      <c r="AE17" s="47">
        <v>609.16380000000004</v>
      </c>
      <c r="AF17" s="47">
        <v>12225</v>
      </c>
      <c r="AG17" s="47">
        <v>545</v>
      </c>
      <c r="AH17" s="46">
        <v>80</v>
      </c>
      <c r="AI17" s="46">
        <v>120</v>
      </c>
      <c r="AJ17" s="46">
        <v>2</v>
      </c>
      <c r="AK17" s="46">
        <v>5</v>
      </c>
      <c r="AL17" s="46">
        <v>0.98299999999999998</v>
      </c>
      <c r="AM17" s="46">
        <v>0.91400000000000003</v>
      </c>
      <c r="AN17" s="46">
        <v>9088000</v>
      </c>
      <c r="AO17" s="46">
        <v>13632000</v>
      </c>
      <c r="AP17" s="46">
        <v>227200</v>
      </c>
      <c r="AQ17" s="46">
        <v>568000</v>
      </c>
      <c r="AR17" s="53">
        <v>855440.022</v>
      </c>
      <c r="AS17" s="53">
        <v>795393.87600000005</v>
      </c>
      <c r="AT17" s="54">
        <v>0.1084265945945946</v>
      </c>
      <c r="AU17" s="54">
        <v>5.3729729729729732E-3</v>
      </c>
      <c r="AV17" s="54">
        <v>6.5980108108108101E-2</v>
      </c>
      <c r="AW17" s="54">
        <v>5.3729729729729732E-3</v>
      </c>
      <c r="AX17" s="46"/>
      <c r="AY17" s="46">
        <f t="shared" si="0"/>
        <v>32660.534695499999</v>
      </c>
      <c r="AZ17" s="46">
        <f t="shared" si="1"/>
        <v>801.48551399999997</v>
      </c>
      <c r="BA17" s="46">
        <f t="shared" si="2"/>
        <v>64118.841120000005</v>
      </c>
      <c r="BB17" s="46">
        <f t="shared" si="3"/>
        <v>1456.0320171000001</v>
      </c>
      <c r="BC17" s="46">
        <f t="shared" si="4"/>
        <v>801.48551399999997</v>
      </c>
      <c r="BD17" s="46">
        <f t="shared" si="5"/>
        <v>1870.1328659999999</v>
      </c>
      <c r="BE17" s="44"/>
      <c r="BF17" s="45">
        <v>15010005</v>
      </c>
      <c r="BG17" s="45">
        <v>0</v>
      </c>
      <c r="BH17" s="45">
        <v>0</v>
      </c>
      <c r="BI17" s="45">
        <v>0</v>
      </c>
      <c r="BJ17" s="45">
        <v>0</v>
      </c>
      <c r="BK17" s="45">
        <v>0</v>
      </c>
      <c r="BL17" s="45">
        <v>0</v>
      </c>
    </row>
    <row r="18" spans="1:64" x14ac:dyDescent="0.3">
      <c r="A18" s="50">
        <v>113</v>
      </c>
      <c r="B18" s="47" t="s">
        <v>320</v>
      </c>
      <c r="C18" s="47" t="s">
        <v>48</v>
      </c>
      <c r="D18" s="47" t="s">
        <v>326</v>
      </c>
      <c r="E18" s="47" t="s">
        <v>295</v>
      </c>
      <c r="F18" s="47" t="s">
        <v>324</v>
      </c>
      <c r="G18" s="47" t="s">
        <v>297</v>
      </c>
      <c r="H18" s="47" t="s">
        <v>325</v>
      </c>
      <c r="I18" s="47" t="s">
        <v>289</v>
      </c>
      <c r="J18" s="47" t="s">
        <v>299</v>
      </c>
      <c r="K18" s="49">
        <v>34.93944444444444</v>
      </c>
      <c r="L18" s="49">
        <v>-110.30333333333333</v>
      </c>
      <c r="M18" s="49"/>
      <c r="N18" s="49"/>
      <c r="O18" s="50">
        <v>15020008</v>
      </c>
      <c r="P18" s="50"/>
      <c r="Q18" s="47" t="s">
        <v>304</v>
      </c>
      <c r="R18" s="50">
        <v>1978</v>
      </c>
      <c r="S18" s="50">
        <v>288.89999999999998</v>
      </c>
      <c r="T18" s="52">
        <v>1843276</v>
      </c>
      <c r="U18" s="51">
        <v>0.72834764521701745</v>
      </c>
      <c r="V18" s="47" t="s">
        <v>322</v>
      </c>
      <c r="W18" s="47" t="s">
        <v>292</v>
      </c>
      <c r="X18" s="47">
        <v>160.24973028325661</v>
      </c>
      <c r="Y18" s="47">
        <v>160.24973028325661</v>
      </c>
      <c r="Z18" s="47">
        <v>22534.0491</v>
      </c>
      <c r="AA18" s="47">
        <v>552.9828</v>
      </c>
      <c r="AB18" s="47">
        <v>44238.624000000003</v>
      </c>
      <c r="AC18" s="47">
        <v>1004.58542</v>
      </c>
      <c r="AD18" s="47">
        <v>552.9828</v>
      </c>
      <c r="AE18" s="47">
        <v>1290.2932000000001</v>
      </c>
      <c r="AF18" s="47">
        <v>12225</v>
      </c>
      <c r="AG18" s="47">
        <v>545</v>
      </c>
      <c r="AH18" s="46">
        <v>80</v>
      </c>
      <c r="AI18" s="46">
        <v>120</v>
      </c>
      <c r="AJ18" s="46">
        <v>2</v>
      </c>
      <c r="AK18" s="46">
        <v>5</v>
      </c>
      <c r="AL18" s="46">
        <v>0.98299999999999998</v>
      </c>
      <c r="AM18" s="46">
        <v>0.91400000000000003</v>
      </c>
      <c r="AN18" s="46">
        <v>23112000</v>
      </c>
      <c r="AO18" s="46">
        <v>34668000</v>
      </c>
      <c r="AP18" s="46">
        <v>577800</v>
      </c>
      <c r="AQ18" s="46">
        <v>1444500</v>
      </c>
      <c r="AR18" s="53">
        <v>1811940.308</v>
      </c>
      <c r="AS18" s="53">
        <v>1684754.264</v>
      </c>
      <c r="AT18" s="54">
        <v>8.1319945945945937E-2</v>
      </c>
      <c r="AU18" s="54">
        <v>4.029729729729729E-3</v>
      </c>
      <c r="AV18" s="54">
        <v>4.9485081081081073E-2</v>
      </c>
      <c r="AW18" s="54">
        <v>4.029729729729729E-3</v>
      </c>
      <c r="AX18" s="46"/>
      <c r="AY18" s="46">
        <f t="shared" si="0"/>
        <v>69179.530736999994</v>
      </c>
      <c r="AZ18" s="46">
        <f t="shared" si="1"/>
        <v>1697.6571959999999</v>
      </c>
      <c r="BA18" s="46">
        <f t="shared" si="2"/>
        <v>135812.57568000001</v>
      </c>
      <c r="BB18" s="46">
        <f t="shared" si="3"/>
        <v>3084.0772394000001</v>
      </c>
      <c r="BC18" s="46">
        <f t="shared" si="4"/>
        <v>1697.6571959999999</v>
      </c>
      <c r="BD18" s="46">
        <f t="shared" si="5"/>
        <v>3961.200124</v>
      </c>
      <c r="BE18" s="44"/>
      <c r="BF18" s="45">
        <v>15010006</v>
      </c>
      <c r="BG18" s="45">
        <v>0</v>
      </c>
      <c r="BH18" s="45">
        <v>0</v>
      </c>
      <c r="BI18" s="45">
        <v>0</v>
      </c>
      <c r="BJ18" s="45">
        <v>0</v>
      </c>
      <c r="BK18" s="45">
        <v>0</v>
      </c>
      <c r="BL18" s="45">
        <v>0</v>
      </c>
    </row>
    <row r="19" spans="1:64" x14ac:dyDescent="0.3">
      <c r="A19" s="50">
        <v>113</v>
      </c>
      <c r="B19" s="47" t="s">
        <v>320</v>
      </c>
      <c r="C19" s="47" t="s">
        <v>48</v>
      </c>
      <c r="D19" s="47" t="s">
        <v>327</v>
      </c>
      <c r="E19" s="47" t="s">
        <v>295</v>
      </c>
      <c r="F19" s="47" t="s">
        <v>296</v>
      </c>
      <c r="G19" s="47" t="s">
        <v>297</v>
      </c>
      <c r="H19" s="47" t="s">
        <v>298</v>
      </c>
      <c r="I19" s="47" t="s">
        <v>289</v>
      </c>
      <c r="J19" s="47" t="s">
        <v>299</v>
      </c>
      <c r="K19" s="49">
        <v>34.93944444444444</v>
      </c>
      <c r="L19" s="49">
        <v>-110.30333333333333</v>
      </c>
      <c r="M19" s="49"/>
      <c r="N19" s="49"/>
      <c r="O19" s="50">
        <v>15020008</v>
      </c>
      <c r="P19" s="50"/>
      <c r="Q19" s="47" t="s">
        <v>304</v>
      </c>
      <c r="R19" s="50">
        <v>1981</v>
      </c>
      <c r="S19" s="50">
        <v>414</v>
      </c>
      <c r="T19" s="52">
        <v>2510590</v>
      </c>
      <c r="U19" s="51">
        <v>0.69226336223060458</v>
      </c>
      <c r="V19" s="47" t="s">
        <v>322</v>
      </c>
      <c r="W19" s="47" t="s">
        <v>292</v>
      </c>
      <c r="X19" s="47">
        <v>0</v>
      </c>
      <c r="Y19" s="47">
        <v>0</v>
      </c>
      <c r="Z19" s="47">
        <v>2523.1429499999999</v>
      </c>
      <c r="AA19" s="47">
        <v>1255.2950000000001</v>
      </c>
      <c r="AB19" s="47">
        <v>3012.7080000000001</v>
      </c>
      <c r="AC19" s="47">
        <v>1724.7753299999999</v>
      </c>
      <c r="AD19" s="47">
        <v>1205.0832</v>
      </c>
      <c r="AE19" s="47">
        <v>2761.6489999999999</v>
      </c>
      <c r="AF19" s="47">
        <v>1005</v>
      </c>
      <c r="AG19" s="47">
        <v>687</v>
      </c>
      <c r="AH19" s="46">
        <v>0</v>
      </c>
      <c r="AI19" s="46">
        <v>120</v>
      </c>
      <c r="AJ19" s="46">
        <v>0</v>
      </c>
      <c r="AK19" s="46">
        <v>3</v>
      </c>
      <c r="AL19" s="46">
        <v>1</v>
      </c>
      <c r="AM19" s="46">
        <v>0.93</v>
      </c>
      <c r="AN19" s="46">
        <v>0</v>
      </c>
      <c r="AO19" s="46">
        <v>49680000</v>
      </c>
      <c r="AP19" s="46">
        <v>0</v>
      </c>
      <c r="AQ19" s="46">
        <v>1242000</v>
      </c>
      <c r="AR19" s="53">
        <v>2510590</v>
      </c>
      <c r="AS19" s="53">
        <v>2334848.7000000002</v>
      </c>
      <c r="AT19" s="54">
        <v>0.14908656756756758</v>
      </c>
      <c r="AU19" s="54">
        <v>7.3878378378378386E-3</v>
      </c>
      <c r="AV19" s="54">
        <v>9.0722648648648652E-2</v>
      </c>
      <c r="AW19" s="54">
        <v>7.3878378378378386E-3</v>
      </c>
      <c r="AX19" s="46"/>
      <c r="AY19" s="46">
        <f t="shared" si="0"/>
        <v>7746.0488564999996</v>
      </c>
      <c r="AZ19" s="46">
        <f t="shared" si="1"/>
        <v>3853.7556500000001</v>
      </c>
      <c r="BA19" s="46">
        <f t="shared" si="2"/>
        <v>9249.0135599999994</v>
      </c>
      <c r="BB19" s="46">
        <f t="shared" si="3"/>
        <v>5295.0602630999992</v>
      </c>
      <c r="BC19" s="46">
        <f t="shared" si="4"/>
        <v>3699.6054239999999</v>
      </c>
      <c r="BD19" s="46">
        <f t="shared" si="5"/>
        <v>8478.2624299999989</v>
      </c>
      <c r="BE19" s="44"/>
      <c r="BF19" s="45">
        <v>15010007</v>
      </c>
      <c r="BG19" s="45">
        <v>0</v>
      </c>
      <c r="BH19" s="45">
        <v>0</v>
      </c>
      <c r="BI19" s="45">
        <v>0</v>
      </c>
      <c r="BJ19" s="45">
        <v>0</v>
      </c>
      <c r="BK19" s="45">
        <v>0</v>
      </c>
      <c r="BL19" s="45">
        <v>0</v>
      </c>
    </row>
    <row r="20" spans="1:64" x14ac:dyDescent="0.3">
      <c r="A20" s="50">
        <v>55177</v>
      </c>
      <c r="B20" s="47" t="s">
        <v>329</v>
      </c>
      <c r="C20" s="47" t="s">
        <v>48</v>
      </c>
      <c r="D20" s="47" t="s">
        <v>330</v>
      </c>
      <c r="E20" s="47" t="s">
        <v>331</v>
      </c>
      <c r="F20" s="47" t="s">
        <v>332</v>
      </c>
      <c r="G20" s="47" t="s">
        <v>297</v>
      </c>
      <c r="H20" s="47" t="s">
        <v>298</v>
      </c>
      <c r="I20" s="47" t="s">
        <v>289</v>
      </c>
      <c r="J20" s="47" t="s">
        <v>333</v>
      </c>
      <c r="K20" s="49">
        <v>34.867777777777775</v>
      </c>
      <c r="L20" s="49">
        <v>-114.53166666666667</v>
      </c>
      <c r="M20" s="49"/>
      <c r="N20" s="49"/>
      <c r="O20" s="50">
        <v>15030101</v>
      </c>
      <c r="P20" s="50"/>
      <c r="Q20" s="47" t="s">
        <v>304</v>
      </c>
      <c r="R20" s="50">
        <v>2001</v>
      </c>
      <c r="S20" s="50">
        <v>236</v>
      </c>
      <c r="T20" s="52">
        <v>872372</v>
      </c>
      <c r="U20" s="51">
        <v>0.42197391842736631</v>
      </c>
      <c r="V20" s="47" t="s">
        <v>328</v>
      </c>
      <c r="W20" s="47" t="s">
        <v>292</v>
      </c>
      <c r="X20" s="47">
        <v>0</v>
      </c>
      <c r="Y20" s="47">
        <v>0</v>
      </c>
      <c r="Z20" s="47">
        <v>220.710116</v>
      </c>
      <c r="AA20" s="47">
        <v>130.85579999999999</v>
      </c>
      <c r="AB20" s="47">
        <v>246.88127600000001</v>
      </c>
      <c r="AC20" s="47">
        <v>172.72965600000001</v>
      </c>
      <c r="AD20" s="47">
        <v>113.40836</v>
      </c>
      <c r="AE20" s="47">
        <v>261.71159999999998</v>
      </c>
      <c r="AF20" s="47">
        <v>253</v>
      </c>
      <c r="AG20" s="47">
        <v>198</v>
      </c>
      <c r="AH20" s="46">
        <v>0</v>
      </c>
      <c r="AI20" s="46">
        <v>125</v>
      </c>
      <c r="AJ20" s="46">
        <v>0</v>
      </c>
      <c r="AK20" s="46">
        <v>8</v>
      </c>
      <c r="AL20" s="46">
        <v>1</v>
      </c>
      <c r="AM20" s="46">
        <v>0.98299999999999998</v>
      </c>
      <c r="AN20" s="46">
        <v>0</v>
      </c>
      <c r="AO20" s="46">
        <v>29500000</v>
      </c>
      <c r="AP20" s="46">
        <v>0</v>
      </c>
      <c r="AQ20" s="46">
        <v>1888000</v>
      </c>
      <c r="AR20" s="53">
        <v>872372</v>
      </c>
      <c r="AS20" s="53">
        <v>857541.67599999998</v>
      </c>
      <c r="AT20" s="54">
        <v>10.143702463150721</v>
      </c>
      <c r="AU20" s="54">
        <v>8.8206108375223663E-2</v>
      </c>
      <c r="AV20" s="54">
        <v>10.011393300587885</v>
      </c>
      <c r="AW20" s="54">
        <v>8.8206108375223663E-2</v>
      </c>
      <c r="AX20" s="46"/>
      <c r="AY20" s="46">
        <f t="shared" si="0"/>
        <v>677.58005611999999</v>
      </c>
      <c r="AZ20" s="46">
        <f t="shared" si="1"/>
        <v>401.72730599999994</v>
      </c>
      <c r="BA20" s="46">
        <f t="shared" si="2"/>
        <v>757.92551732000004</v>
      </c>
      <c r="BB20" s="46">
        <f t="shared" si="3"/>
        <v>530.28004392000003</v>
      </c>
      <c r="BC20" s="46">
        <f t="shared" si="4"/>
        <v>348.16366519999997</v>
      </c>
      <c r="BD20" s="46">
        <f t="shared" si="5"/>
        <v>803.45461199999988</v>
      </c>
      <c r="BF20" s="45">
        <v>15010009</v>
      </c>
      <c r="BG20" s="45">
        <v>0</v>
      </c>
      <c r="BH20" s="45">
        <v>0</v>
      </c>
      <c r="BI20" s="45">
        <v>0</v>
      </c>
      <c r="BJ20" s="45">
        <v>0</v>
      </c>
      <c r="BK20" s="45">
        <v>0</v>
      </c>
      <c r="BL20" s="45">
        <v>0</v>
      </c>
    </row>
    <row r="21" spans="1:64" x14ac:dyDescent="0.3">
      <c r="A21" s="50">
        <v>55177</v>
      </c>
      <c r="B21" s="47" t="s">
        <v>329</v>
      </c>
      <c r="C21" s="47" t="s">
        <v>48</v>
      </c>
      <c r="D21" s="47" t="s">
        <v>334</v>
      </c>
      <c r="E21" s="47" t="s">
        <v>331</v>
      </c>
      <c r="F21" s="47" t="s">
        <v>332</v>
      </c>
      <c r="G21" s="47" t="s">
        <v>297</v>
      </c>
      <c r="H21" s="47" t="s">
        <v>298</v>
      </c>
      <c r="I21" s="47" t="s">
        <v>289</v>
      </c>
      <c r="J21" s="47" t="s">
        <v>333</v>
      </c>
      <c r="K21" s="49">
        <v>34.867777777777775</v>
      </c>
      <c r="L21" s="49">
        <v>-114.53166666666667</v>
      </c>
      <c r="M21" s="49"/>
      <c r="N21" s="49"/>
      <c r="O21" s="50">
        <v>15030101</v>
      </c>
      <c r="P21" s="50"/>
      <c r="Q21" s="47" t="s">
        <v>304</v>
      </c>
      <c r="R21" s="50">
        <v>2001</v>
      </c>
      <c r="S21" s="50">
        <v>236</v>
      </c>
      <c r="T21" s="52">
        <v>872372</v>
      </c>
      <c r="U21" s="51">
        <v>0.42197391842736631</v>
      </c>
      <c r="V21" s="47" t="s">
        <v>328</v>
      </c>
      <c r="W21" s="47" t="s">
        <v>292</v>
      </c>
      <c r="X21" s="47">
        <v>0</v>
      </c>
      <c r="Y21" s="47">
        <v>0</v>
      </c>
      <c r="Z21" s="47">
        <v>220.710116</v>
      </c>
      <c r="AA21" s="47">
        <v>130.85579999999999</v>
      </c>
      <c r="AB21" s="47">
        <v>246.88127600000001</v>
      </c>
      <c r="AC21" s="47">
        <v>172.72965600000001</v>
      </c>
      <c r="AD21" s="47">
        <v>113.40836</v>
      </c>
      <c r="AE21" s="47">
        <v>261.71159999999998</v>
      </c>
      <c r="AF21" s="47">
        <v>253</v>
      </c>
      <c r="AG21" s="47">
        <v>198</v>
      </c>
      <c r="AH21" s="46">
        <v>0</v>
      </c>
      <c r="AI21" s="46">
        <v>125</v>
      </c>
      <c r="AJ21" s="46">
        <v>0</v>
      </c>
      <c r="AK21" s="46">
        <v>8</v>
      </c>
      <c r="AL21" s="46">
        <v>1</v>
      </c>
      <c r="AM21" s="46">
        <v>0.98299999999999998</v>
      </c>
      <c r="AN21" s="46">
        <v>0</v>
      </c>
      <c r="AO21" s="46">
        <v>29500000</v>
      </c>
      <c r="AP21" s="46">
        <v>0</v>
      </c>
      <c r="AQ21" s="46">
        <v>1888000</v>
      </c>
      <c r="AR21" s="53">
        <v>872372</v>
      </c>
      <c r="AS21" s="53">
        <v>857541.67599999998</v>
      </c>
      <c r="AT21" s="54">
        <v>15.206608630825594</v>
      </c>
      <c r="AU21" s="54">
        <v>0.13223137939848342</v>
      </c>
      <c r="AV21" s="54">
        <v>15.008261561727871</v>
      </c>
      <c r="AW21" s="54">
        <v>0.13223137939848342</v>
      </c>
      <c r="AX21" s="46"/>
      <c r="AY21" s="46">
        <f t="shared" si="0"/>
        <v>677.58005611999999</v>
      </c>
      <c r="AZ21" s="46">
        <f t="shared" si="1"/>
        <v>401.72730599999994</v>
      </c>
      <c r="BA21" s="46">
        <f t="shared" si="2"/>
        <v>757.92551732000004</v>
      </c>
      <c r="BB21" s="46">
        <f t="shared" si="3"/>
        <v>530.28004392000003</v>
      </c>
      <c r="BC21" s="46">
        <f t="shared" si="4"/>
        <v>348.16366519999997</v>
      </c>
      <c r="BD21" s="46">
        <f t="shared" si="5"/>
        <v>803.45461199999988</v>
      </c>
      <c r="BF21" s="45">
        <v>15010010</v>
      </c>
      <c r="BG21" s="45">
        <v>0</v>
      </c>
      <c r="BH21" s="45">
        <v>0</v>
      </c>
      <c r="BI21" s="45">
        <v>0</v>
      </c>
      <c r="BJ21" s="45">
        <v>0</v>
      </c>
      <c r="BK21" s="45">
        <v>0</v>
      </c>
      <c r="BL21" s="45">
        <v>0</v>
      </c>
    </row>
    <row r="22" spans="1:64" x14ac:dyDescent="0.3">
      <c r="A22" s="50">
        <v>55177</v>
      </c>
      <c r="B22" s="47" t="s">
        <v>329</v>
      </c>
      <c r="C22" s="47" t="s">
        <v>48</v>
      </c>
      <c r="D22" s="47" t="s">
        <v>335</v>
      </c>
      <c r="E22" s="47" t="s">
        <v>331</v>
      </c>
      <c r="F22" s="47" t="s">
        <v>332</v>
      </c>
      <c r="G22" s="47" t="s">
        <v>297</v>
      </c>
      <c r="H22" s="47" t="s">
        <v>298</v>
      </c>
      <c r="I22" s="47" t="s">
        <v>289</v>
      </c>
      <c r="J22" s="47" t="s">
        <v>333</v>
      </c>
      <c r="K22" s="49">
        <v>34.867777777777775</v>
      </c>
      <c r="L22" s="49">
        <v>-114.53166666666667</v>
      </c>
      <c r="M22" s="49"/>
      <c r="N22" s="49"/>
      <c r="O22" s="50">
        <v>15030101</v>
      </c>
      <c r="P22" s="50"/>
      <c r="Q22" s="47" t="s">
        <v>304</v>
      </c>
      <c r="R22" s="50">
        <v>2001</v>
      </c>
      <c r="S22" s="50">
        <v>236</v>
      </c>
      <c r="T22" s="52">
        <v>972414</v>
      </c>
      <c r="U22" s="51">
        <v>0.47036510332017645</v>
      </c>
      <c r="V22" s="47" t="s">
        <v>328</v>
      </c>
      <c r="W22" s="47" t="s">
        <v>292</v>
      </c>
      <c r="X22" s="47">
        <v>778.48868566022395</v>
      </c>
      <c r="Y22" s="47">
        <v>778.48868566022395</v>
      </c>
      <c r="Z22" s="47">
        <v>246.02074200000001</v>
      </c>
      <c r="AA22" s="47">
        <v>145.8621</v>
      </c>
      <c r="AB22" s="47">
        <v>275.19316199999997</v>
      </c>
      <c r="AC22" s="47">
        <v>192.537972</v>
      </c>
      <c r="AD22" s="47">
        <v>126.41382</v>
      </c>
      <c r="AE22" s="47">
        <v>291.7242</v>
      </c>
      <c r="AF22" s="47">
        <v>253</v>
      </c>
      <c r="AG22" s="47">
        <v>198</v>
      </c>
      <c r="AH22" s="46">
        <v>0</v>
      </c>
      <c r="AI22" s="46">
        <v>125</v>
      </c>
      <c r="AJ22" s="46">
        <v>0</v>
      </c>
      <c r="AK22" s="46">
        <v>8</v>
      </c>
      <c r="AL22" s="46">
        <v>1</v>
      </c>
      <c r="AM22" s="46">
        <v>0.98299999999999998</v>
      </c>
      <c r="AN22" s="46">
        <v>0</v>
      </c>
      <c r="AO22" s="46">
        <v>29500000</v>
      </c>
      <c r="AP22" s="46">
        <v>0</v>
      </c>
      <c r="AQ22" s="46">
        <v>1888000</v>
      </c>
      <c r="AR22" s="53">
        <v>972414</v>
      </c>
      <c r="AS22" s="53">
        <v>955882.96199999994</v>
      </c>
      <c r="AT22" s="54">
        <v>15.206608630825594</v>
      </c>
      <c r="AU22" s="54">
        <v>0.13223137939848342</v>
      </c>
      <c r="AV22" s="54">
        <v>15.008261561727871</v>
      </c>
      <c r="AW22" s="54">
        <v>0.13223137939848342</v>
      </c>
      <c r="AX22" s="46"/>
      <c r="AY22" s="46">
        <f t="shared" si="0"/>
        <v>755.28367793999996</v>
      </c>
      <c r="AZ22" s="46">
        <f t="shared" si="1"/>
        <v>447.79664699999995</v>
      </c>
      <c r="BA22" s="46">
        <f t="shared" si="2"/>
        <v>844.84300733999987</v>
      </c>
      <c r="BB22" s="46">
        <f t="shared" si="3"/>
        <v>591.09157403999995</v>
      </c>
      <c r="BC22" s="46">
        <f t="shared" si="4"/>
        <v>388.09042740000001</v>
      </c>
      <c r="BD22" s="46">
        <f t="shared" si="5"/>
        <v>895.5932939999999</v>
      </c>
      <c r="BF22" s="45">
        <v>15010014</v>
      </c>
      <c r="BG22" s="45">
        <v>0</v>
      </c>
      <c r="BH22" s="45">
        <v>0</v>
      </c>
      <c r="BI22" s="45">
        <v>0</v>
      </c>
      <c r="BJ22" s="45">
        <v>0</v>
      </c>
      <c r="BK22" s="45">
        <v>0</v>
      </c>
      <c r="BL22" s="45">
        <v>0</v>
      </c>
    </row>
    <row r="23" spans="1:64" x14ac:dyDescent="0.3">
      <c r="A23" s="50">
        <v>55124</v>
      </c>
      <c r="B23" s="47" t="s">
        <v>336</v>
      </c>
      <c r="C23" s="47" t="s">
        <v>48</v>
      </c>
      <c r="D23" s="47" t="s">
        <v>337</v>
      </c>
      <c r="E23" s="47" t="s">
        <v>338</v>
      </c>
      <c r="F23" s="47" t="s">
        <v>332</v>
      </c>
      <c r="G23" s="47" t="s">
        <v>297</v>
      </c>
      <c r="H23" s="47" t="s">
        <v>298</v>
      </c>
      <c r="I23" s="47" t="s">
        <v>289</v>
      </c>
      <c r="J23" s="47" t="s">
        <v>333</v>
      </c>
      <c r="K23" s="49">
        <v>35.051666666666662</v>
      </c>
      <c r="L23" s="49">
        <v>-114.14027777777778</v>
      </c>
      <c r="M23" s="49"/>
      <c r="N23" s="49"/>
      <c r="O23" s="50">
        <v>15030103</v>
      </c>
      <c r="P23" s="50"/>
      <c r="Q23" s="47" t="s">
        <v>304</v>
      </c>
      <c r="R23" s="50">
        <v>2002</v>
      </c>
      <c r="S23" s="50">
        <v>176</v>
      </c>
      <c r="T23" s="52">
        <v>470652.25184344855</v>
      </c>
      <c r="U23" s="51">
        <v>0.30526946596321641</v>
      </c>
      <c r="V23" s="47" t="s">
        <v>339</v>
      </c>
      <c r="W23" s="47" t="s">
        <v>310</v>
      </c>
      <c r="X23" s="47">
        <v>0</v>
      </c>
      <c r="Y23" s="47">
        <v>0</v>
      </c>
      <c r="Z23" s="47">
        <v>119.07501971639249</v>
      </c>
      <c r="AA23" s="47">
        <v>70.597837776517281</v>
      </c>
      <c r="AB23" s="47">
        <v>133.19458727169595</v>
      </c>
      <c r="AC23" s="47">
        <v>93.189145865002814</v>
      </c>
      <c r="AD23" s="47">
        <v>61.184792739648316</v>
      </c>
      <c r="AE23" s="47">
        <v>141.19567555303456</v>
      </c>
      <c r="AF23" s="47">
        <v>253</v>
      </c>
      <c r="AG23" s="47">
        <v>198</v>
      </c>
      <c r="AH23" s="46">
        <v>0</v>
      </c>
      <c r="AI23" s="46">
        <v>125</v>
      </c>
      <c r="AJ23" s="46">
        <v>0</v>
      </c>
      <c r="AK23" s="46">
        <v>8</v>
      </c>
      <c r="AL23" s="46">
        <v>1</v>
      </c>
      <c r="AM23" s="46">
        <v>0.98299999999999998</v>
      </c>
      <c r="AN23" s="46">
        <v>0</v>
      </c>
      <c r="AO23" s="46">
        <v>22000000</v>
      </c>
      <c r="AP23" s="46">
        <v>0</v>
      </c>
      <c r="AQ23" s="46">
        <v>1408000</v>
      </c>
      <c r="AR23" s="53">
        <v>470652.25184344855</v>
      </c>
      <c r="AS23" s="53">
        <v>462651.16356210993</v>
      </c>
      <c r="AT23" s="54">
        <v>7.8867712999999995</v>
      </c>
      <c r="AU23" s="54">
        <v>6.8580619999999995E-2</v>
      </c>
      <c r="AV23" s="54">
        <v>7.7839003699999996</v>
      </c>
      <c r="AW23" s="54">
        <v>6.8580619999999995E-2</v>
      </c>
      <c r="AX23" s="46"/>
      <c r="AY23" s="46">
        <f t="shared" si="0"/>
        <v>365.56031052932491</v>
      </c>
      <c r="AZ23" s="46">
        <f t="shared" si="1"/>
        <v>216.73536197390803</v>
      </c>
      <c r="BA23" s="46">
        <f t="shared" si="2"/>
        <v>408.90738292410657</v>
      </c>
      <c r="BB23" s="46">
        <f t="shared" si="3"/>
        <v>286.09067780555864</v>
      </c>
      <c r="BC23" s="46">
        <f t="shared" si="4"/>
        <v>187.83731371072031</v>
      </c>
      <c r="BD23" s="46">
        <f t="shared" si="5"/>
        <v>433.47072394781605</v>
      </c>
      <c r="BF23" s="45">
        <v>15020001</v>
      </c>
      <c r="BG23" s="45">
        <v>0</v>
      </c>
      <c r="BH23" s="45">
        <v>0</v>
      </c>
      <c r="BI23" s="45">
        <v>0</v>
      </c>
      <c r="BJ23" s="45">
        <v>0</v>
      </c>
      <c r="BK23" s="45">
        <v>0</v>
      </c>
      <c r="BL23" s="45">
        <v>0</v>
      </c>
    </row>
    <row r="24" spans="1:64" x14ac:dyDescent="0.3">
      <c r="A24" s="50">
        <v>55124</v>
      </c>
      <c r="B24" s="47" t="s">
        <v>336</v>
      </c>
      <c r="C24" s="47" t="s">
        <v>48</v>
      </c>
      <c r="D24" s="47" t="s">
        <v>340</v>
      </c>
      <c r="E24" s="47" t="s">
        <v>338</v>
      </c>
      <c r="F24" s="47" t="s">
        <v>332</v>
      </c>
      <c r="G24" s="47" t="s">
        <v>297</v>
      </c>
      <c r="H24" s="47" t="s">
        <v>298</v>
      </c>
      <c r="I24" s="47" t="s">
        <v>289</v>
      </c>
      <c r="J24" s="47" t="s">
        <v>333</v>
      </c>
      <c r="K24" s="49">
        <v>35.051666666666662</v>
      </c>
      <c r="L24" s="49">
        <v>-114.14027777777778</v>
      </c>
      <c r="M24" s="49"/>
      <c r="N24" s="49"/>
      <c r="O24" s="50">
        <v>15030103</v>
      </c>
      <c r="P24" s="50"/>
      <c r="Q24" s="47" t="s">
        <v>304</v>
      </c>
      <c r="R24" s="50">
        <v>2002</v>
      </c>
      <c r="S24" s="50">
        <v>176.6</v>
      </c>
      <c r="T24" s="52">
        <v>472256.74815655127</v>
      </c>
      <c r="U24" s="51">
        <v>0.30526946596321647</v>
      </c>
      <c r="V24" s="47" t="s">
        <v>339</v>
      </c>
      <c r="W24" s="47" t="s">
        <v>310</v>
      </c>
      <c r="X24" s="47">
        <v>0</v>
      </c>
      <c r="Y24" s="47">
        <v>0</v>
      </c>
      <c r="Z24" s="47">
        <v>119.48095728360747</v>
      </c>
      <c r="AA24" s="47">
        <v>70.838512223482695</v>
      </c>
      <c r="AB24" s="47">
        <v>133.64865972830401</v>
      </c>
      <c r="AC24" s="47">
        <v>93.506836134997158</v>
      </c>
      <c r="AD24" s="47">
        <v>61.393377260351663</v>
      </c>
      <c r="AE24" s="47">
        <v>141.67702444696539</v>
      </c>
      <c r="AF24" s="47">
        <v>253</v>
      </c>
      <c r="AG24" s="47">
        <v>198.00000000000003</v>
      </c>
      <c r="AH24" s="46">
        <v>0</v>
      </c>
      <c r="AI24" s="46">
        <v>125</v>
      </c>
      <c r="AJ24" s="46">
        <v>0</v>
      </c>
      <c r="AK24" s="46">
        <v>8</v>
      </c>
      <c r="AL24" s="46">
        <v>1</v>
      </c>
      <c r="AM24" s="46">
        <v>0.98299999999999998</v>
      </c>
      <c r="AN24" s="46">
        <v>0</v>
      </c>
      <c r="AO24" s="46">
        <v>22075000</v>
      </c>
      <c r="AP24" s="46">
        <v>0</v>
      </c>
      <c r="AQ24" s="46">
        <v>1412800</v>
      </c>
      <c r="AR24" s="53">
        <v>472256.74815655127</v>
      </c>
      <c r="AS24" s="53">
        <v>464228.38343788992</v>
      </c>
      <c r="AT24" s="54">
        <v>7.3309719300000005</v>
      </c>
      <c r="AU24" s="54">
        <v>6.3747581999999997E-2</v>
      </c>
      <c r="AV24" s="54">
        <v>7.2353505570000003</v>
      </c>
      <c r="AW24" s="54">
        <v>6.3747581999999997E-2</v>
      </c>
      <c r="AX24" s="46"/>
      <c r="AY24" s="46">
        <f t="shared" si="0"/>
        <v>366.80653886067489</v>
      </c>
      <c r="AZ24" s="46">
        <f t="shared" si="1"/>
        <v>217.47423252609187</v>
      </c>
      <c r="BA24" s="46">
        <f t="shared" si="2"/>
        <v>410.30138536589328</v>
      </c>
      <c r="BB24" s="46">
        <f t="shared" si="3"/>
        <v>287.06598693444124</v>
      </c>
      <c r="BC24" s="46">
        <f t="shared" si="4"/>
        <v>188.4776681892796</v>
      </c>
      <c r="BD24" s="46">
        <f t="shared" si="5"/>
        <v>434.94846505218374</v>
      </c>
      <c r="BF24" s="50">
        <v>15020002</v>
      </c>
      <c r="BG24" s="45">
        <f t="shared" ref="BG24:BL24" si="7">SUM(AY9:AY11)</f>
        <v>27352.139918100002</v>
      </c>
      <c r="BH24" s="45">
        <f t="shared" si="7"/>
        <v>13608.02981</v>
      </c>
      <c r="BI24" s="45">
        <f t="shared" si="7"/>
        <v>32659.271543999999</v>
      </c>
      <c r="BJ24" s="45">
        <f t="shared" si="7"/>
        <v>18697.43295894</v>
      </c>
      <c r="BK24" s="45">
        <f t="shared" si="7"/>
        <v>13063.708617599999</v>
      </c>
      <c r="BL24" s="45">
        <f t="shared" si="7"/>
        <v>29937.665582000001</v>
      </c>
    </row>
    <row r="25" spans="1:64" x14ac:dyDescent="0.3">
      <c r="A25" s="50">
        <v>55124</v>
      </c>
      <c r="B25" s="47" t="s">
        <v>336</v>
      </c>
      <c r="C25" s="47" t="s">
        <v>48</v>
      </c>
      <c r="D25" s="47" t="s">
        <v>341</v>
      </c>
      <c r="E25" s="47" t="s">
        <v>338</v>
      </c>
      <c r="F25" s="47" t="s">
        <v>332</v>
      </c>
      <c r="G25" s="47" t="s">
        <v>297</v>
      </c>
      <c r="H25" s="47" t="s">
        <v>298</v>
      </c>
      <c r="I25" s="47" t="s">
        <v>289</v>
      </c>
      <c r="J25" s="47" t="s">
        <v>333</v>
      </c>
      <c r="K25" s="49">
        <v>35.051666666666662</v>
      </c>
      <c r="L25" s="49">
        <v>-114.14027777777778</v>
      </c>
      <c r="M25" s="49"/>
      <c r="N25" s="49"/>
      <c r="O25" s="50">
        <v>15030103</v>
      </c>
      <c r="P25" s="50"/>
      <c r="Q25" s="47" t="s">
        <v>304</v>
      </c>
      <c r="R25" s="50">
        <v>2002</v>
      </c>
      <c r="S25" s="50">
        <v>301.8</v>
      </c>
      <c r="T25" s="52">
        <v>666135</v>
      </c>
      <c r="U25" s="51">
        <v>0.25196424194558675</v>
      </c>
      <c r="V25" s="47" t="s">
        <v>339</v>
      </c>
      <c r="W25" s="47" t="s">
        <v>310</v>
      </c>
      <c r="X25" s="47">
        <v>0</v>
      </c>
      <c r="Y25" s="47">
        <v>615713.7786585408</v>
      </c>
      <c r="Z25" s="47">
        <v>168.53215499999999</v>
      </c>
      <c r="AA25" s="47">
        <v>99.920249999999996</v>
      </c>
      <c r="AB25" s="47">
        <v>188.51620500000001</v>
      </c>
      <c r="AC25" s="47">
        <v>131.89473000000001</v>
      </c>
      <c r="AD25" s="47">
        <v>86.597549999999998</v>
      </c>
      <c r="AE25" s="47">
        <v>199.84049999999999</v>
      </c>
      <c r="AF25" s="47">
        <v>253</v>
      </c>
      <c r="AG25" s="47">
        <v>198.00000000000003</v>
      </c>
      <c r="AH25" s="46">
        <v>0</v>
      </c>
      <c r="AI25" s="46">
        <v>125</v>
      </c>
      <c r="AJ25" s="46">
        <v>0</v>
      </c>
      <c r="AK25" s="46">
        <v>8</v>
      </c>
      <c r="AL25" s="46">
        <v>1</v>
      </c>
      <c r="AM25" s="46">
        <v>0.98299999999999998</v>
      </c>
      <c r="AN25" s="46">
        <v>0</v>
      </c>
      <c r="AO25" s="46">
        <v>37725000</v>
      </c>
      <c r="AP25" s="46">
        <v>0</v>
      </c>
      <c r="AQ25" s="46">
        <v>2414400</v>
      </c>
      <c r="AR25" s="53">
        <v>666135</v>
      </c>
      <c r="AS25" s="53">
        <v>654810.70499999996</v>
      </c>
      <c r="AT25" s="54">
        <v>19.330426360000001</v>
      </c>
      <c r="AU25" s="54">
        <v>0.168090664</v>
      </c>
      <c r="AV25" s="54">
        <v>19.078290364000001</v>
      </c>
      <c r="AW25" s="54">
        <v>0.168090664</v>
      </c>
      <c r="AX25" s="46"/>
      <c r="AY25" s="46">
        <f t="shared" si="0"/>
        <v>517.39371584999992</v>
      </c>
      <c r="AZ25" s="46">
        <f t="shared" si="1"/>
        <v>306.75516749999997</v>
      </c>
      <c r="BA25" s="46">
        <f t="shared" si="2"/>
        <v>578.74474935000001</v>
      </c>
      <c r="BB25" s="46">
        <f t="shared" si="3"/>
        <v>404.91682109999999</v>
      </c>
      <c r="BC25" s="46">
        <f t="shared" si="4"/>
        <v>265.85447849999997</v>
      </c>
      <c r="BD25" s="46">
        <f t="shared" si="5"/>
        <v>613.51033499999994</v>
      </c>
      <c r="BF25" s="50">
        <v>15020003</v>
      </c>
      <c r="BG25" s="45">
        <f t="shared" ref="BG25:BL25" si="8">SUM(AY12:AY13)</f>
        <v>19395.981811949998</v>
      </c>
      <c r="BH25" s="45">
        <f t="shared" si="8"/>
        <v>9649.7421949999989</v>
      </c>
      <c r="BI25" s="45">
        <f t="shared" si="8"/>
        <v>23159.381267999997</v>
      </c>
      <c r="BJ25" s="45">
        <f t="shared" si="8"/>
        <v>13258.745775929998</v>
      </c>
      <c r="BK25" s="45">
        <f t="shared" si="8"/>
        <v>9263.7525071999989</v>
      </c>
      <c r="BL25" s="45">
        <f t="shared" si="8"/>
        <v>21229.432828999998</v>
      </c>
    </row>
    <row r="26" spans="1:64" x14ac:dyDescent="0.3">
      <c r="A26" s="50">
        <v>56482</v>
      </c>
      <c r="B26" s="47" t="s">
        <v>342</v>
      </c>
      <c r="C26" s="47" t="s">
        <v>48</v>
      </c>
      <c r="D26" s="47" t="s">
        <v>343</v>
      </c>
      <c r="E26" s="47" t="s">
        <v>344</v>
      </c>
      <c r="F26" s="47" t="s">
        <v>345</v>
      </c>
      <c r="G26" s="47" t="s">
        <v>288</v>
      </c>
      <c r="H26" s="47" t="s">
        <v>289</v>
      </c>
      <c r="I26" s="47" t="s">
        <v>289</v>
      </c>
      <c r="J26" s="47" t="s">
        <v>333</v>
      </c>
      <c r="K26" s="49">
        <v>35.033611111111107</v>
      </c>
      <c r="L26" s="49">
        <v>-114.04194444444444</v>
      </c>
      <c r="M26" s="49"/>
      <c r="N26" s="49"/>
      <c r="O26" s="50">
        <v>15030103</v>
      </c>
      <c r="P26" s="50"/>
      <c r="Q26" s="47" t="s">
        <v>304</v>
      </c>
      <c r="R26" s="50">
        <v>2008</v>
      </c>
      <c r="S26" s="50">
        <v>60.5</v>
      </c>
      <c r="T26" s="52">
        <v>51341</v>
      </c>
      <c r="U26" s="51">
        <v>9.6873466923280124E-2</v>
      </c>
      <c r="V26" s="47" t="s">
        <v>309</v>
      </c>
      <c r="W26" s="47" t="s">
        <v>310</v>
      </c>
      <c r="X26" s="47">
        <v>0</v>
      </c>
      <c r="Y26" s="47">
        <v>0</v>
      </c>
      <c r="Z26" s="47">
        <v>0</v>
      </c>
      <c r="AA26" s="47">
        <v>0</v>
      </c>
      <c r="AB26" s="47">
        <v>0</v>
      </c>
      <c r="AC26" s="47">
        <v>0</v>
      </c>
      <c r="AD26" s="47">
        <v>0</v>
      </c>
      <c r="AE26" s="47">
        <v>0</v>
      </c>
      <c r="AF26" s="47">
        <v>0</v>
      </c>
      <c r="AG26" s="47">
        <v>0</v>
      </c>
      <c r="AH26" s="46">
        <v>0</v>
      </c>
      <c r="AI26" s="46">
        <v>0</v>
      </c>
      <c r="AJ26" s="46">
        <v>0</v>
      </c>
      <c r="AK26" s="46">
        <v>0</v>
      </c>
      <c r="AL26" s="46">
        <v>1</v>
      </c>
      <c r="AM26" s="46">
        <v>1</v>
      </c>
      <c r="AN26" s="46">
        <v>0</v>
      </c>
      <c r="AO26" s="46">
        <v>0</v>
      </c>
      <c r="AP26" s="46">
        <v>0</v>
      </c>
      <c r="AQ26" s="46">
        <v>0</v>
      </c>
      <c r="AR26" s="53">
        <v>51341</v>
      </c>
      <c r="AS26" s="53">
        <v>51341</v>
      </c>
      <c r="AT26" s="54">
        <v>0</v>
      </c>
      <c r="AU26" s="54">
        <v>0</v>
      </c>
      <c r="AV26" s="54">
        <v>0</v>
      </c>
      <c r="AW26" s="54">
        <v>0</v>
      </c>
      <c r="AX26" s="46"/>
      <c r="AY26" s="46">
        <f t="shared" si="0"/>
        <v>0</v>
      </c>
      <c r="AZ26" s="46">
        <f t="shared" si="1"/>
        <v>0</v>
      </c>
      <c r="BA26" s="46">
        <f t="shared" si="2"/>
        <v>0</v>
      </c>
      <c r="BB26" s="46">
        <f t="shared" si="3"/>
        <v>0</v>
      </c>
      <c r="BC26" s="46">
        <f t="shared" si="4"/>
        <v>0</v>
      </c>
      <c r="BD26" s="46">
        <f t="shared" si="5"/>
        <v>0</v>
      </c>
      <c r="BF26" s="45" t="s">
        <v>523</v>
      </c>
      <c r="BG26" s="45">
        <v>0</v>
      </c>
      <c r="BH26" s="45">
        <v>0</v>
      </c>
      <c r="BI26" s="45">
        <v>0</v>
      </c>
      <c r="BJ26" s="45">
        <v>0</v>
      </c>
      <c r="BK26" s="45">
        <v>0</v>
      </c>
      <c r="BL26" s="45">
        <v>0</v>
      </c>
    </row>
    <row r="27" spans="1:64" x14ac:dyDescent="0.3">
      <c r="A27" s="50">
        <v>56482</v>
      </c>
      <c r="B27" s="47" t="s">
        <v>342</v>
      </c>
      <c r="C27" s="47" t="s">
        <v>48</v>
      </c>
      <c r="D27" s="47" t="s">
        <v>346</v>
      </c>
      <c r="E27" s="47" t="s">
        <v>344</v>
      </c>
      <c r="F27" s="47" t="s">
        <v>345</v>
      </c>
      <c r="G27" s="47" t="s">
        <v>288</v>
      </c>
      <c r="H27" s="47" t="s">
        <v>289</v>
      </c>
      <c r="I27" s="47" t="s">
        <v>289</v>
      </c>
      <c r="J27" s="47" t="s">
        <v>333</v>
      </c>
      <c r="K27" s="49">
        <v>35.033611111111107</v>
      </c>
      <c r="L27" s="49">
        <v>-114.04194444444444</v>
      </c>
      <c r="M27" s="49"/>
      <c r="N27" s="49"/>
      <c r="O27" s="50">
        <v>15030103</v>
      </c>
      <c r="P27" s="50"/>
      <c r="Q27" s="47" t="s">
        <v>304</v>
      </c>
      <c r="R27" s="50">
        <v>2008</v>
      </c>
      <c r="S27" s="50">
        <v>60.5</v>
      </c>
      <c r="T27" s="52">
        <v>51341</v>
      </c>
      <c r="U27" s="51">
        <v>9.6873466923280124E-2</v>
      </c>
      <c r="V27" s="47" t="s">
        <v>309</v>
      </c>
      <c r="W27" s="47" t="s">
        <v>310</v>
      </c>
      <c r="X27" s="47">
        <v>0</v>
      </c>
      <c r="Y27" s="47">
        <v>0</v>
      </c>
      <c r="Z27" s="47">
        <v>0</v>
      </c>
      <c r="AA27" s="47">
        <v>0</v>
      </c>
      <c r="AB27" s="47">
        <v>0</v>
      </c>
      <c r="AC27" s="47">
        <v>0</v>
      </c>
      <c r="AD27" s="47">
        <v>0</v>
      </c>
      <c r="AE27" s="47">
        <v>0</v>
      </c>
      <c r="AF27" s="47">
        <v>0</v>
      </c>
      <c r="AG27" s="47">
        <v>0</v>
      </c>
      <c r="AH27" s="46">
        <v>0</v>
      </c>
      <c r="AI27" s="46">
        <v>0</v>
      </c>
      <c r="AJ27" s="46">
        <v>0</v>
      </c>
      <c r="AK27" s="46">
        <v>0</v>
      </c>
      <c r="AL27" s="46">
        <v>1</v>
      </c>
      <c r="AM27" s="46">
        <v>1</v>
      </c>
      <c r="AN27" s="46">
        <v>0</v>
      </c>
      <c r="AO27" s="46">
        <v>0</v>
      </c>
      <c r="AP27" s="46">
        <v>0</v>
      </c>
      <c r="AQ27" s="46">
        <v>0</v>
      </c>
      <c r="AR27" s="53">
        <v>51341</v>
      </c>
      <c r="AS27" s="53">
        <v>51341</v>
      </c>
      <c r="AT27" s="54">
        <v>0</v>
      </c>
      <c r="AU27" s="54">
        <v>0</v>
      </c>
      <c r="AV27" s="54">
        <v>0</v>
      </c>
      <c r="AW27" s="54">
        <v>0</v>
      </c>
      <c r="AX27" s="46"/>
      <c r="AY27" s="46">
        <f t="shared" si="0"/>
        <v>0</v>
      </c>
      <c r="AZ27" s="46">
        <f t="shared" si="1"/>
        <v>0</v>
      </c>
      <c r="BA27" s="46">
        <f t="shared" si="2"/>
        <v>0</v>
      </c>
      <c r="BB27" s="46">
        <f t="shared" si="3"/>
        <v>0</v>
      </c>
      <c r="BC27" s="46">
        <f t="shared" si="4"/>
        <v>0</v>
      </c>
      <c r="BD27" s="46">
        <f t="shared" si="5"/>
        <v>0</v>
      </c>
      <c r="BF27" s="50">
        <v>15020005</v>
      </c>
      <c r="BG27" s="45">
        <f t="shared" ref="BG27:BL27" si="9">SUM(AY14:AY15)</f>
        <v>1078.6605806907</v>
      </c>
      <c r="BH27" s="45">
        <f t="shared" si="9"/>
        <v>536.64705507000008</v>
      </c>
      <c r="BI27" s="45">
        <f t="shared" si="9"/>
        <v>1287.9529321679997</v>
      </c>
      <c r="BJ27" s="45">
        <f t="shared" si="9"/>
        <v>737.35305366618013</v>
      </c>
      <c r="BK27" s="45">
        <f t="shared" si="9"/>
        <v>515.18117286719996</v>
      </c>
      <c r="BL27" s="45">
        <f t="shared" si="9"/>
        <v>1180.6235211539999</v>
      </c>
    </row>
    <row r="28" spans="1:64" x14ac:dyDescent="0.3">
      <c r="A28" s="50">
        <v>120</v>
      </c>
      <c r="B28" s="47" t="s">
        <v>347</v>
      </c>
      <c r="C28" s="47" t="s">
        <v>48</v>
      </c>
      <c r="D28" s="47" t="s">
        <v>348</v>
      </c>
      <c r="E28" s="47" t="s">
        <v>349</v>
      </c>
      <c r="F28" s="47" t="s">
        <v>350</v>
      </c>
      <c r="G28" s="47" t="s">
        <v>297</v>
      </c>
      <c r="H28" s="47" t="s">
        <v>298</v>
      </c>
      <c r="I28" s="47" t="s">
        <v>289</v>
      </c>
      <c r="J28" s="47" t="s">
        <v>333</v>
      </c>
      <c r="K28" s="49">
        <v>32.721388888888889</v>
      </c>
      <c r="L28" s="49">
        <v>-114.71055555555556</v>
      </c>
      <c r="M28" s="49"/>
      <c r="N28" s="49"/>
      <c r="O28" s="50">
        <v>15030108</v>
      </c>
      <c r="P28" s="50"/>
      <c r="Q28" s="47" t="s">
        <v>304</v>
      </c>
      <c r="R28" s="50">
        <v>1959</v>
      </c>
      <c r="S28" s="50">
        <v>86.7</v>
      </c>
      <c r="T28" s="52">
        <v>278390</v>
      </c>
      <c r="U28" s="51">
        <v>0.36654763973814075</v>
      </c>
      <c r="V28" s="47" t="s">
        <v>309</v>
      </c>
      <c r="W28" s="47" t="s">
        <v>310</v>
      </c>
      <c r="X28" s="47">
        <v>0</v>
      </c>
      <c r="Y28" s="47">
        <v>0</v>
      </c>
      <c r="Z28" s="47">
        <v>334.90316999999999</v>
      </c>
      <c r="AA28" s="47">
        <v>264.47050000000002</v>
      </c>
      <c r="AB28" s="47">
        <v>406.44940000000003</v>
      </c>
      <c r="AC28" s="47">
        <v>229.95014</v>
      </c>
      <c r="AD28" s="47">
        <v>184.29418000000001</v>
      </c>
      <c r="AE28" s="47">
        <v>325.71629999999999</v>
      </c>
      <c r="AF28" s="47">
        <v>1203</v>
      </c>
      <c r="AG28" s="47">
        <v>826</v>
      </c>
      <c r="AH28" s="46">
        <v>0</v>
      </c>
      <c r="AI28" s="46">
        <v>120</v>
      </c>
      <c r="AJ28" s="46">
        <v>0</v>
      </c>
      <c r="AK28" s="46">
        <v>3</v>
      </c>
      <c r="AL28" s="46">
        <v>1</v>
      </c>
      <c r="AM28" s="46">
        <v>0.93</v>
      </c>
      <c r="AN28" s="46">
        <v>0</v>
      </c>
      <c r="AO28" s="46">
        <v>10404000</v>
      </c>
      <c r="AP28" s="46">
        <v>0</v>
      </c>
      <c r="AQ28" s="46">
        <v>260100</v>
      </c>
      <c r="AR28" s="53">
        <v>278390</v>
      </c>
      <c r="AS28" s="53">
        <v>258902.7</v>
      </c>
      <c r="AT28" s="54">
        <v>0.9043729411764706</v>
      </c>
      <c r="AU28" s="54">
        <v>3.7588235294117645E-2</v>
      </c>
      <c r="AV28" s="54">
        <v>0.6209576470588235</v>
      </c>
      <c r="AW28" s="54">
        <v>3.7588235294117645E-2</v>
      </c>
      <c r="AX28" s="48"/>
      <c r="AY28" s="46">
        <f t="shared" si="0"/>
        <v>1028.1527318999999</v>
      </c>
      <c r="AZ28" s="46">
        <f t="shared" si="1"/>
        <v>811.92443500000002</v>
      </c>
      <c r="BA28" s="46">
        <f t="shared" si="2"/>
        <v>1247.7996579999999</v>
      </c>
      <c r="BB28" s="46">
        <f t="shared" si="3"/>
        <v>705.94692980000002</v>
      </c>
      <c r="BC28" s="46">
        <f t="shared" si="4"/>
        <v>565.78313260000004</v>
      </c>
      <c r="BD28" s="46">
        <f t="shared" si="5"/>
        <v>999.94904099999997</v>
      </c>
      <c r="BF28" s="45" t="s">
        <v>524</v>
      </c>
      <c r="BG28" s="45">
        <v>0</v>
      </c>
      <c r="BH28" s="45">
        <v>0</v>
      </c>
      <c r="BI28" s="45">
        <v>0</v>
      </c>
      <c r="BJ28" s="45">
        <v>0</v>
      </c>
      <c r="BK28" s="45">
        <v>0</v>
      </c>
      <c r="BL28" s="45">
        <v>0</v>
      </c>
    </row>
    <row r="29" spans="1:64" x14ac:dyDescent="0.3">
      <c r="A29" s="50">
        <v>120</v>
      </c>
      <c r="B29" s="47" t="s">
        <v>347</v>
      </c>
      <c r="C29" s="47" t="s">
        <v>48</v>
      </c>
      <c r="D29" s="47" t="s">
        <v>351</v>
      </c>
      <c r="E29" s="47" t="s">
        <v>349</v>
      </c>
      <c r="F29" s="47" t="s">
        <v>345</v>
      </c>
      <c r="G29" s="47" t="s">
        <v>288</v>
      </c>
      <c r="H29" s="47" t="s">
        <v>289</v>
      </c>
      <c r="I29" s="47" t="s">
        <v>289</v>
      </c>
      <c r="J29" s="47" t="s">
        <v>333</v>
      </c>
      <c r="K29" s="49">
        <v>32.721388888888889</v>
      </c>
      <c r="L29" s="49">
        <v>-114.71055555555556</v>
      </c>
      <c r="M29" s="49"/>
      <c r="N29" s="49"/>
      <c r="O29" s="50">
        <v>15030108</v>
      </c>
      <c r="P29" s="50"/>
      <c r="Q29" s="47" t="s">
        <v>304</v>
      </c>
      <c r="R29" s="50">
        <v>1971</v>
      </c>
      <c r="S29" s="50">
        <v>19.600000000000001</v>
      </c>
      <c r="T29" s="52">
        <v>3077.7510040160646</v>
      </c>
      <c r="U29" s="51">
        <v>1.7925583612990778E-2</v>
      </c>
      <c r="V29" s="47" t="s">
        <v>309</v>
      </c>
      <c r="W29" s="47" t="s">
        <v>310</v>
      </c>
      <c r="X29" s="47">
        <v>0</v>
      </c>
      <c r="Y29" s="47">
        <v>0</v>
      </c>
      <c r="Z29" s="47">
        <v>0</v>
      </c>
      <c r="AA29" s="47">
        <v>0</v>
      </c>
      <c r="AB29" s="47">
        <v>0</v>
      </c>
      <c r="AC29" s="47">
        <v>0</v>
      </c>
      <c r="AD29" s="47">
        <v>0</v>
      </c>
      <c r="AE29" s="47">
        <v>0</v>
      </c>
      <c r="AF29" s="47">
        <v>0</v>
      </c>
      <c r="AG29" s="47">
        <v>0</v>
      </c>
      <c r="AH29" s="46">
        <v>0</v>
      </c>
      <c r="AI29" s="46">
        <v>0</v>
      </c>
      <c r="AJ29" s="46">
        <v>0</v>
      </c>
      <c r="AK29" s="46">
        <v>0</v>
      </c>
      <c r="AL29" s="46">
        <v>1</v>
      </c>
      <c r="AM29" s="46">
        <v>1</v>
      </c>
      <c r="AN29" s="46">
        <v>0</v>
      </c>
      <c r="AO29" s="46">
        <v>0</v>
      </c>
      <c r="AP29" s="46">
        <v>0</v>
      </c>
      <c r="AQ29" s="46">
        <v>0</v>
      </c>
      <c r="AR29" s="53">
        <v>3077.7510040160646</v>
      </c>
      <c r="AS29" s="53">
        <v>3077.7510040160646</v>
      </c>
      <c r="AT29" s="54">
        <v>0</v>
      </c>
      <c r="AU29" s="54">
        <v>0</v>
      </c>
      <c r="AV29" s="54">
        <v>0</v>
      </c>
      <c r="AW29" s="54">
        <v>0</v>
      </c>
      <c r="AX29" s="46"/>
      <c r="AY29" s="46">
        <f t="shared" si="0"/>
        <v>0</v>
      </c>
      <c r="AZ29" s="46">
        <f t="shared" si="1"/>
        <v>0</v>
      </c>
      <c r="BA29" s="46">
        <f t="shared" si="2"/>
        <v>0</v>
      </c>
      <c r="BB29" s="46">
        <f t="shared" si="3"/>
        <v>0</v>
      </c>
      <c r="BC29" s="46">
        <f t="shared" si="4"/>
        <v>0</v>
      </c>
      <c r="BD29" s="46">
        <f t="shared" si="5"/>
        <v>0</v>
      </c>
      <c r="BF29" s="45" t="s">
        <v>525</v>
      </c>
      <c r="BG29" s="45">
        <v>0</v>
      </c>
      <c r="BH29" s="45">
        <v>0</v>
      </c>
      <c r="BI29" s="45">
        <v>0</v>
      </c>
      <c r="BJ29" s="45">
        <v>0</v>
      </c>
      <c r="BK29" s="45">
        <v>0</v>
      </c>
      <c r="BL29" s="45">
        <v>0</v>
      </c>
    </row>
    <row r="30" spans="1:64" x14ac:dyDescent="0.3">
      <c r="A30" s="50">
        <v>120</v>
      </c>
      <c r="B30" s="47" t="s">
        <v>347</v>
      </c>
      <c r="C30" s="47" t="s">
        <v>48</v>
      </c>
      <c r="D30" s="47" t="s">
        <v>352</v>
      </c>
      <c r="E30" s="47" t="s">
        <v>349</v>
      </c>
      <c r="F30" s="47" t="s">
        <v>345</v>
      </c>
      <c r="G30" s="47" t="s">
        <v>288</v>
      </c>
      <c r="H30" s="47" t="s">
        <v>289</v>
      </c>
      <c r="I30" s="47" t="s">
        <v>289</v>
      </c>
      <c r="J30" s="47" t="s">
        <v>333</v>
      </c>
      <c r="K30" s="49">
        <v>32.721388888888889</v>
      </c>
      <c r="L30" s="49">
        <v>-114.71055555555556</v>
      </c>
      <c r="M30" s="49"/>
      <c r="N30" s="49"/>
      <c r="O30" s="50">
        <v>15030108</v>
      </c>
      <c r="P30" s="50"/>
      <c r="Q30" s="47" t="s">
        <v>304</v>
      </c>
      <c r="R30" s="50">
        <v>1973</v>
      </c>
      <c r="S30" s="50">
        <v>56.3</v>
      </c>
      <c r="T30" s="52">
        <v>8840.6827309236942</v>
      </c>
      <c r="U30" s="51">
        <v>1.7925583612990775E-2</v>
      </c>
      <c r="V30" s="47" t="s">
        <v>309</v>
      </c>
      <c r="W30" s="47" t="s">
        <v>310</v>
      </c>
      <c r="X30" s="47">
        <v>0</v>
      </c>
      <c r="Y30" s="47">
        <v>0</v>
      </c>
      <c r="Z30" s="47">
        <v>0</v>
      </c>
      <c r="AA30" s="47">
        <v>0</v>
      </c>
      <c r="AB30" s="47">
        <v>0</v>
      </c>
      <c r="AC30" s="47">
        <v>0</v>
      </c>
      <c r="AD30" s="47">
        <v>0</v>
      </c>
      <c r="AE30" s="47">
        <v>0</v>
      </c>
      <c r="AF30" s="47">
        <v>0</v>
      </c>
      <c r="AG30" s="47">
        <v>0</v>
      </c>
      <c r="AH30" s="46">
        <v>0</v>
      </c>
      <c r="AI30" s="46">
        <v>0</v>
      </c>
      <c r="AJ30" s="46">
        <v>0</v>
      </c>
      <c r="AK30" s="46">
        <v>0</v>
      </c>
      <c r="AL30" s="46">
        <v>1</v>
      </c>
      <c r="AM30" s="46">
        <v>1</v>
      </c>
      <c r="AN30" s="46">
        <v>0</v>
      </c>
      <c r="AO30" s="46">
        <v>0</v>
      </c>
      <c r="AP30" s="46">
        <v>0</v>
      </c>
      <c r="AQ30" s="46">
        <v>0</v>
      </c>
      <c r="AR30" s="53">
        <v>8840.6827309236942</v>
      </c>
      <c r="AS30" s="53">
        <v>8840.6827309236942</v>
      </c>
      <c r="AT30" s="54">
        <v>0</v>
      </c>
      <c r="AU30" s="54">
        <v>0</v>
      </c>
      <c r="AV30" s="54">
        <v>0</v>
      </c>
      <c r="AW30" s="54">
        <v>0</v>
      </c>
      <c r="AX30" s="46"/>
      <c r="AY30" s="46">
        <f t="shared" si="0"/>
        <v>0</v>
      </c>
      <c r="AZ30" s="46">
        <f t="shared" si="1"/>
        <v>0</v>
      </c>
      <c r="BA30" s="46">
        <f t="shared" si="2"/>
        <v>0</v>
      </c>
      <c r="BB30" s="46">
        <f t="shared" si="3"/>
        <v>0</v>
      </c>
      <c r="BC30" s="46">
        <f t="shared" si="4"/>
        <v>0</v>
      </c>
      <c r="BD30" s="46">
        <f t="shared" si="5"/>
        <v>0</v>
      </c>
      <c r="BF30" s="50">
        <v>15020008</v>
      </c>
      <c r="BG30" s="45">
        <f t="shared" ref="BG30:BL30" si="10">SUM(AY16:AY19)</f>
        <v>116310.58524839999</v>
      </c>
      <c r="BH30" s="45">
        <f t="shared" si="10"/>
        <v>9698.4062999999987</v>
      </c>
      <c r="BI30" s="45">
        <f t="shared" si="10"/>
        <v>217209.649416</v>
      </c>
      <c r="BJ30" s="45">
        <f t="shared" si="10"/>
        <v>14431.897429159999</v>
      </c>
      <c r="BK30" s="45">
        <f t="shared" si="10"/>
        <v>9410.4357564000002</v>
      </c>
      <c r="BL30" s="45">
        <f t="shared" si="10"/>
        <v>21669.712887999998</v>
      </c>
    </row>
    <row r="31" spans="1:64" x14ac:dyDescent="0.3">
      <c r="A31" s="50">
        <v>120</v>
      </c>
      <c r="B31" s="47" t="s">
        <v>347</v>
      </c>
      <c r="C31" s="47" t="s">
        <v>48</v>
      </c>
      <c r="D31" s="47" t="s">
        <v>353</v>
      </c>
      <c r="E31" s="47" t="s">
        <v>349</v>
      </c>
      <c r="F31" s="47" t="s">
        <v>345</v>
      </c>
      <c r="G31" s="47" t="s">
        <v>288</v>
      </c>
      <c r="H31" s="47" t="s">
        <v>289</v>
      </c>
      <c r="I31" s="47" t="s">
        <v>289</v>
      </c>
      <c r="J31" s="47" t="s">
        <v>333</v>
      </c>
      <c r="K31" s="49">
        <v>32.721388888888889</v>
      </c>
      <c r="L31" s="49">
        <v>-114.71055555555556</v>
      </c>
      <c r="M31" s="49"/>
      <c r="N31" s="49"/>
      <c r="O31" s="50">
        <v>15030108</v>
      </c>
      <c r="P31" s="50"/>
      <c r="Q31" s="47" t="s">
        <v>304</v>
      </c>
      <c r="R31" s="50">
        <v>2008</v>
      </c>
      <c r="S31" s="50">
        <v>60.5</v>
      </c>
      <c r="T31" s="52">
        <v>9500.2008032128506</v>
      </c>
      <c r="U31" s="51">
        <v>1.7925583612990775E-2</v>
      </c>
      <c r="V31" s="47" t="s">
        <v>309</v>
      </c>
      <c r="W31" s="47" t="s">
        <v>310</v>
      </c>
      <c r="X31" s="47">
        <v>0</v>
      </c>
      <c r="Y31" s="47">
        <v>0</v>
      </c>
      <c r="Z31" s="47">
        <v>0</v>
      </c>
      <c r="AA31" s="47">
        <v>0</v>
      </c>
      <c r="AB31" s="47">
        <v>0</v>
      </c>
      <c r="AC31" s="47">
        <v>0</v>
      </c>
      <c r="AD31" s="47">
        <v>0</v>
      </c>
      <c r="AE31" s="47">
        <v>0</v>
      </c>
      <c r="AF31" s="47">
        <v>0</v>
      </c>
      <c r="AG31" s="47">
        <v>0</v>
      </c>
      <c r="AH31" s="46">
        <v>0</v>
      </c>
      <c r="AI31" s="46">
        <v>0</v>
      </c>
      <c r="AJ31" s="46">
        <v>0</v>
      </c>
      <c r="AK31" s="46">
        <v>0</v>
      </c>
      <c r="AL31" s="46">
        <v>1</v>
      </c>
      <c r="AM31" s="46">
        <v>1</v>
      </c>
      <c r="AN31" s="46">
        <v>0</v>
      </c>
      <c r="AO31" s="46">
        <v>0</v>
      </c>
      <c r="AP31" s="46">
        <v>0</v>
      </c>
      <c r="AQ31" s="46">
        <v>0</v>
      </c>
      <c r="AR31" s="53">
        <v>9500.2008032128506</v>
      </c>
      <c r="AS31" s="53">
        <v>9500.2008032128506</v>
      </c>
      <c r="AT31" s="54">
        <v>0</v>
      </c>
      <c r="AU31" s="54">
        <v>0</v>
      </c>
      <c r="AV31" s="54">
        <v>0</v>
      </c>
      <c r="AW31" s="54">
        <v>0</v>
      </c>
      <c r="AX31" s="46"/>
      <c r="AY31" s="46">
        <f t="shared" si="0"/>
        <v>0</v>
      </c>
      <c r="AZ31" s="46">
        <f t="shared" si="1"/>
        <v>0</v>
      </c>
      <c r="BA31" s="46">
        <f t="shared" si="2"/>
        <v>0</v>
      </c>
      <c r="BB31" s="46">
        <f t="shared" si="3"/>
        <v>0</v>
      </c>
      <c r="BC31" s="46">
        <f t="shared" si="4"/>
        <v>0</v>
      </c>
      <c r="BD31" s="46">
        <f t="shared" si="5"/>
        <v>0</v>
      </c>
      <c r="BF31" s="45" t="s">
        <v>526</v>
      </c>
      <c r="BG31" s="45">
        <v>0</v>
      </c>
      <c r="BH31" s="45">
        <v>0</v>
      </c>
      <c r="BI31" s="45">
        <v>0</v>
      </c>
      <c r="BJ31" s="45">
        <v>0</v>
      </c>
      <c r="BK31" s="45">
        <v>0</v>
      </c>
      <c r="BL31" s="45">
        <v>0</v>
      </c>
    </row>
    <row r="32" spans="1:64" x14ac:dyDescent="0.3">
      <c r="A32" s="50">
        <v>120</v>
      </c>
      <c r="B32" s="47" t="s">
        <v>347</v>
      </c>
      <c r="C32" s="47" t="s">
        <v>48</v>
      </c>
      <c r="D32" s="47" t="s">
        <v>354</v>
      </c>
      <c r="E32" s="47" t="s">
        <v>349</v>
      </c>
      <c r="F32" s="47" t="s">
        <v>345</v>
      </c>
      <c r="G32" s="47" t="s">
        <v>288</v>
      </c>
      <c r="H32" s="47" t="s">
        <v>289</v>
      </c>
      <c r="I32" s="47" t="s">
        <v>289</v>
      </c>
      <c r="J32" s="47" t="s">
        <v>333</v>
      </c>
      <c r="K32" s="49">
        <v>32.721388888888889</v>
      </c>
      <c r="L32" s="49">
        <v>-114.71055555555556</v>
      </c>
      <c r="M32" s="49"/>
      <c r="N32" s="49"/>
      <c r="O32" s="50">
        <v>15030108</v>
      </c>
      <c r="P32" s="50"/>
      <c r="Q32" s="47" t="s">
        <v>304</v>
      </c>
      <c r="R32" s="50">
        <v>2008</v>
      </c>
      <c r="S32" s="50">
        <v>60.5</v>
      </c>
      <c r="T32" s="52">
        <v>9500.2008032128506</v>
      </c>
      <c r="U32" s="51">
        <v>1.7925583612990775E-2</v>
      </c>
      <c r="V32" s="47" t="s">
        <v>309</v>
      </c>
      <c r="W32" s="47" t="s">
        <v>310</v>
      </c>
      <c r="X32" s="47">
        <v>0</v>
      </c>
      <c r="Y32" s="47">
        <v>0</v>
      </c>
      <c r="Z32" s="47">
        <v>0</v>
      </c>
      <c r="AA32" s="47">
        <v>0</v>
      </c>
      <c r="AB32" s="47">
        <v>0</v>
      </c>
      <c r="AC32" s="47">
        <v>0</v>
      </c>
      <c r="AD32" s="47">
        <v>0</v>
      </c>
      <c r="AE32" s="47">
        <v>0</v>
      </c>
      <c r="AF32" s="47">
        <v>0</v>
      </c>
      <c r="AG32" s="47">
        <v>0</v>
      </c>
      <c r="AH32" s="46">
        <v>0</v>
      </c>
      <c r="AI32" s="46">
        <v>0</v>
      </c>
      <c r="AJ32" s="46">
        <v>0</v>
      </c>
      <c r="AK32" s="46">
        <v>0</v>
      </c>
      <c r="AL32" s="46">
        <v>1</v>
      </c>
      <c r="AM32" s="46">
        <v>1</v>
      </c>
      <c r="AN32" s="46">
        <v>0</v>
      </c>
      <c r="AO32" s="46">
        <v>0</v>
      </c>
      <c r="AP32" s="46">
        <v>0</v>
      </c>
      <c r="AQ32" s="46">
        <v>0</v>
      </c>
      <c r="AR32" s="53">
        <v>9500.2008032128506</v>
      </c>
      <c r="AS32" s="53">
        <v>9500.2008032128506</v>
      </c>
      <c r="AT32" s="54">
        <v>0</v>
      </c>
      <c r="AU32" s="54">
        <v>0</v>
      </c>
      <c r="AV32" s="54">
        <v>0</v>
      </c>
      <c r="AW32" s="54">
        <v>0</v>
      </c>
      <c r="AX32" s="46"/>
      <c r="AY32" s="46">
        <f t="shared" si="0"/>
        <v>0</v>
      </c>
      <c r="AZ32" s="46">
        <f t="shared" si="1"/>
        <v>0</v>
      </c>
      <c r="BA32" s="46">
        <f t="shared" si="2"/>
        <v>0</v>
      </c>
      <c r="BB32" s="46">
        <f t="shared" si="3"/>
        <v>0</v>
      </c>
      <c r="BC32" s="46">
        <f t="shared" si="4"/>
        <v>0</v>
      </c>
      <c r="BD32" s="46">
        <f t="shared" si="5"/>
        <v>0</v>
      </c>
      <c r="BF32" s="45" t="s">
        <v>527</v>
      </c>
      <c r="BG32" s="45">
        <v>0</v>
      </c>
      <c r="BH32" s="45">
        <v>0</v>
      </c>
      <c r="BI32" s="45">
        <v>0</v>
      </c>
      <c r="BJ32" s="45">
        <v>0</v>
      </c>
      <c r="BK32" s="45">
        <v>0</v>
      </c>
      <c r="BL32" s="45">
        <v>0</v>
      </c>
    </row>
    <row r="33" spans="1:64" x14ac:dyDescent="0.3">
      <c r="A33" s="50">
        <v>120</v>
      </c>
      <c r="B33" s="47" t="s">
        <v>347</v>
      </c>
      <c r="C33" s="47" t="s">
        <v>48</v>
      </c>
      <c r="D33" s="47" t="s">
        <v>355</v>
      </c>
      <c r="E33" s="47" t="s">
        <v>349</v>
      </c>
      <c r="F33" s="47" t="s">
        <v>345</v>
      </c>
      <c r="G33" s="47" t="s">
        <v>288</v>
      </c>
      <c r="H33" s="47" t="s">
        <v>289</v>
      </c>
      <c r="I33" s="47" t="s">
        <v>289</v>
      </c>
      <c r="J33" s="47" t="s">
        <v>333</v>
      </c>
      <c r="K33" s="49">
        <v>32.721388888888889</v>
      </c>
      <c r="L33" s="49">
        <v>-114.71055555555556</v>
      </c>
      <c r="M33" s="49"/>
      <c r="N33" s="49"/>
      <c r="O33" s="50">
        <v>15030108</v>
      </c>
      <c r="P33" s="50"/>
      <c r="Q33" s="47" t="s">
        <v>304</v>
      </c>
      <c r="R33" s="50">
        <v>1971</v>
      </c>
      <c r="S33" s="50">
        <v>19.600000000000001</v>
      </c>
      <c r="T33" s="52">
        <v>3077.7510040160646</v>
      </c>
      <c r="U33" s="51">
        <v>1.7925583612990778E-2</v>
      </c>
      <c r="V33" s="47" t="s">
        <v>309</v>
      </c>
      <c r="W33" s="47" t="s">
        <v>310</v>
      </c>
      <c r="X33" s="47">
        <v>0</v>
      </c>
      <c r="Y33" s="47">
        <v>0</v>
      </c>
      <c r="Z33" s="47">
        <v>0</v>
      </c>
      <c r="AA33" s="47">
        <v>0</v>
      </c>
      <c r="AB33" s="47">
        <v>0</v>
      </c>
      <c r="AC33" s="47">
        <v>0</v>
      </c>
      <c r="AD33" s="47">
        <v>0</v>
      </c>
      <c r="AE33" s="47">
        <v>0</v>
      </c>
      <c r="AF33" s="47">
        <v>0</v>
      </c>
      <c r="AG33" s="47">
        <v>0</v>
      </c>
      <c r="AH33" s="46">
        <v>0</v>
      </c>
      <c r="AI33" s="46">
        <v>0</v>
      </c>
      <c r="AJ33" s="46">
        <v>0</v>
      </c>
      <c r="AK33" s="46">
        <v>0</v>
      </c>
      <c r="AL33" s="46">
        <v>1</v>
      </c>
      <c r="AM33" s="46">
        <v>1</v>
      </c>
      <c r="AN33" s="46">
        <v>0</v>
      </c>
      <c r="AO33" s="46">
        <v>0</v>
      </c>
      <c r="AP33" s="46">
        <v>0</v>
      </c>
      <c r="AQ33" s="46">
        <v>0</v>
      </c>
      <c r="AR33" s="53">
        <v>3077.7510040160646</v>
      </c>
      <c r="AS33" s="53">
        <v>3077.7510040160646</v>
      </c>
      <c r="AT33" s="54">
        <v>0</v>
      </c>
      <c r="AU33" s="54">
        <v>0</v>
      </c>
      <c r="AV33" s="54">
        <v>0</v>
      </c>
      <c r="AW33" s="54">
        <v>0</v>
      </c>
      <c r="AX33" s="46"/>
      <c r="AY33" s="46">
        <f t="shared" si="0"/>
        <v>0</v>
      </c>
      <c r="AZ33" s="46">
        <f t="shared" si="1"/>
        <v>0</v>
      </c>
      <c r="BA33" s="46">
        <f t="shared" si="2"/>
        <v>0</v>
      </c>
      <c r="BB33" s="46">
        <f t="shared" si="3"/>
        <v>0</v>
      </c>
      <c r="BC33" s="46">
        <f t="shared" si="4"/>
        <v>0</v>
      </c>
      <c r="BD33" s="46">
        <f t="shared" si="5"/>
        <v>0</v>
      </c>
      <c r="BF33" s="45" t="s">
        <v>528</v>
      </c>
      <c r="BG33" s="45">
        <v>0</v>
      </c>
      <c r="BH33" s="45">
        <v>0</v>
      </c>
      <c r="BI33" s="45">
        <v>0</v>
      </c>
      <c r="BJ33" s="45">
        <v>0</v>
      </c>
      <c r="BK33" s="45">
        <v>0</v>
      </c>
      <c r="BL33" s="45">
        <v>0</v>
      </c>
    </row>
    <row r="34" spans="1:64" x14ac:dyDescent="0.3">
      <c r="A34" s="50">
        <v>120</v>
      </c>
      <c r="B34" s="47" t="s">
        <v>347</v>
      </c>
      <c r="C34" s="47" t="s">
        <v>48</v>
      </c>
      <c r="D34" s="47" t="s">
        <v>356</v>
      </c>
      <c r="E34" s="47" t="s">
        <v>349</v>
      </c>
      <c r="F34" s="47" t="s">
        <v>357</v>
      </c>
      <c r="G34" s="47" t="s">
        <v>288</v>
      </c>
      <c r="H34" s="47" t="s">
        <v>289</v>
      </c>
      <c r="I34" s="47" t="s">
        <v>289</v>
      </c>
      <c r="J34" s="47" t="s">
        <v>358</v>
      </c>
      <c r="K34" s="49">
        <v>32.721388888888889</v>
      </c>
      <c r="L34" s="49">
        <v>-114.71055555555556</v>
      </c>
      <c r="M34" s="49"/>
      <c r="N34" s="49"/>
      <c r="O34" s="50">
        <v>15030108</v>
      </c>
      <c r="P34" s="50"/>
      <c r="Q34" s="47" t="s">
        <v>304</v>
      </c>
      <c r="R34" s="50">
        <v>1978</v>
      </c>
      <c r="S34" s="50">
        <v>26</v>
      </c>
      <c r="T34" s="52">
        <v>4082.730923694779</v>
      </c>
      <c r="U34" s="51">
        <v>1.7925583612990775E-2</v>
      </c>
      <c r="V34" s="47" t="s">
        <v>309</v>
      </c>
      <c r="W34" s="47" t="s">
        <v>310</v>
      </c>
      <c r="X34" s="47">
        <v>0</v>
      </c>
      <c r="Y34" s="47">
        <v>0</v>
      </c>
      <c r="Z34" s="47">
        <v>0</v>
      </c>
      <c r="AA34" s="47">
        <v>0</v>
      </c>
      <c r="AB34" s="47">
        <v>0</v>
      </c>
      <c r="AC34" s="47">
        <v>0</v>
      </c>
      <c r="AD34" s="47">
        <v>0</v>
      </c>
      <c r="AE34" s="47">
        <v>0</v>
      </c>
      <c r="AF34" s="47">
        <v>0</v>
      </c>
      <c r="AG34" s="47">
        <v>0</v>
      </c>
      <c r="AH34" s="46">
        <v>0</v>
      </c>
      <c r="AI34" s="46">
        <v>0</v>
      </c>
      <c r="AJ34" s="46">
        <v>0</v>
      </c>
      <c r="AK34" s="46">
        <v>0</v>
      </c>
      <c r="AL34" s="46">
        <v>1</v>
      </c>
      <c r="AM34" s="46">
        <v>1</v>
      </c>
      <c r="AN34" s="46">
        <v>0</v>
      </c>
      <c r="AO34" s="46">
        <v>0</v>
      </c>
      <c r="AP34" s="46">
        <v>0</v>
      </c>
      <c r="AQ34" s="46">
        <v>0</v>
      </c>
      <c r="AR34" s="53">
        <v>4082.730923694779</v>
      </c>
      <c r="AS34" s="53">
        <v>4082.730923694779</v>
      </c>
      <c r="AT34" s="54">
        <v>0</v>
      </c>
      <c r="AU34" s="54">
        <v>0</v>
      </c>
      <c r="AV34" s="54">
        <v>0</v>
      </c>
      <c r="AW34" s="54">
        <v>0</v>
      </c>
      <c r="AX34" s="46"/>
      <c r="AY34" s="46">
        <f t="shared" si="0"/>
        <v>0</v>
      </c>
      <c r="AZ34" s="46">
        <f t="shared" si="1"/>
        <v>0</v>
      </c>
      <c r="BA34" s="46">
        <f t="shared" si="2"/>
        <v>0</v>
      </c>
      <c r="BB34" s="46">
        <f t="shared" si="3"/>
        <v>0</v>
      </c>
      <c r="BC34" s="46">
        <f t="shared" si="4"/>
        <v>0</v>
      </c>
      <c r="BD34" s="46">
        <f t="shared" si="5"/>
        <v>0</v>
      </c>
      <c r="BF34" s="45" t="s">
        <v>529</v>
      </c>
      <c r="BG34" s="45">
        <v>0</v>
      </c>
      <c r="BH34" s="45">
        <v>0</v>
      </c>
      <c r="BI34" s="45">
        <v>0</v>
      </c>
      <c r="BJ34" s="45">
        <v>0</v>
      </c>
      <c r="BK34" s="45">
        <v>0</v>
      </c>
      <c r="BL34" s="45">
        <v>0</v>
      </c>
    </row>
    <row r="35" spans="1:64" x14ac:dyDescent="0.3">
      <c r="A35" s="50">
        <v>120</v>
      </c>
      <c r="B35" s="47" t="s">
        <v>347</v>
      </c>
      <c r="C35" s="47" t="s">
        <v>48</v>
      </c>
      <c r="D35" s="47" t="s">
        <v>359</v>
      </c>
      <c r="E35" s="47" t="s">
        <v>349</v>
      </c>
      <c r="F35" s="47" t="s">
        <v>357</v>
      </c>
      <c r="G35" s="47" t="s">
        <v>288</v>
      </c>
      <c r="H35" s="47" t="s">
        <v>289</v>
      </c>
      <c r="I35" s="47" t="s">
        <v>289</v>
      </c>
      <c r="J35" s="47" t="s">
        <v>358</v>
      </c>
      <c r="K35" s="49">
        <v>32.721388888888889</v>
      </c>
      <c r="L35" s="49">
        <v>-114.71055555555556</v>
      </c>
      <c r="M35" s="49"/>
      <c r="N35" s="49"/>
      <c r="O35" s="50">
        <v>15030108</v>
      </c>
      <c r="P35" s="50"/>
      <c r="Q35" s="47" t="s">
        <v>304</v>
      </c>
      <c r="R35" s="50">
        <v>1974</v>
      </c>
      <c r="S35" s="50">
        <v>56.3</v>
      </c>
      <c r="T35" s="52">
        <v>8840.6827309236942</v>
      </c>
      <c r="U35" s="51">
        <v>1.7925583612990775E-2</v>
      </c>
      <c r="V35" s="47" t="s">
        <v>309</v>
      </c>
      <c r="W35" s="47" t="s">
        <v>310</v>
      </c>
      <c r="X35" s="47">
        <v>0</v>
      </c>
      <c r="Y35" s="47">
        <v>0</v>
      </c>
      <c r="Z35" s="47">
        <v>0</v>
      </c>
      <c r="AA35" s="47">
        <v>0</v>
      </c>
      <c r="AB35" s="47">
        <v>0</v>
      </c>
      <c r="AC35" s="47">
        <v>0</v>
      </c>
      <c r="AD35" s="47">
        <v>0</v>
      </c>
      <c r="AE35" s="47">
        <v>0</v>
      </c>
      <c r="AF35" s="47">
        <v>0</v>
      </c>
      <c r="AG35" s="47">
        <v>0</v>
      </c>
      <c r="AH35" s="46">
        <v>0</v>
      </c>
      <c r="AI35" s="46">
        <v>0</v>
      </c>
      <c r="AJ35" s="46">
        <v>0</v>
      </c>
      <c r="AK35" s="46">
        <v>0</v>
      </c>
      <c r="AL35" s="46">
        <v>1</v>
      </c>
      <c r="AM35" s="46">
        <v>1</v>
      </c>
      <c r="AN35" s="46">
        <v>0</v>
      </c>
      <c r="AO35" s="46">
        <v>0</v>
      </c>
      <c r="AP35" s="46">
        <v>0</v>
      </c>
      <c r="AQ35" s="46">
        <v>0</v>
      </c>
      <c r="AR35" s="53">
        <v>8840.6827309236942</v>
      </c>
      <c r="AS35" s="53">
        <v>8840.6827309236942</v>
      </c>
      <c r="AT35" s="54">
        <v>0</v>
      </c>
      <c r="AU35" s="54">
        <v>0</v>
      </c>
      <c r="AV35" s="54">
        <v>0</v>
      </c>
      <c r="AW35" s="54">
        <v>0</v>
      </c>
      <c r="AX35" s="46"/>
      <c r="AY35" s="46">
        <f t="shared" si="0"/>
        <v>0</v>
      </c>
      <c r="AZ35" s="46">
        <f t="shared" si="1"/>
        <v>0</v>
      </c>
      <c r="BA35" s="46">
        <f t="shared" si="2"/>
        <v>0</v>
      </c>
      <c r="BB35" s="46">
        <f t="shared" si="3"/>
        <v>0</v>
      </c>
      <c r="BC35" s="46">
        <f t="shared" si="4"/>
        <v>0</v>
      </c>
      <c r="BD35" s="46">
        <f t="shared" si="5"/>
        <v>0</v>
      </c>
      <c r="BF35" s="45" t="s">
        <v>530</v>
      </c>
      <c r="BG35" s="45">
        <v>0</v>
      </c>
      <c r="BH35" s="45">
        <v>0</v>
      </c>
      <c r="BI35" s="45">
        <v>0</v>
      </c>
      <c r="BJ35" s="45">
        <v>0</v>
      </c>
      <c r="BK35" s="45">
        <v>0</v>
      </c>
      <c r="BL35" s="45">
        <v>0</v>
      </c>
    </row>
    <row r="36" spans="1:64" x14ac:dyDescent="0.3">
      <c r="A36" s="50">
        <v>54694</v>
      </c>
      <c r="B36" s="47" t="s">
        <v>360</v>
      </c>
      <c r="C36" s="47" t="s">
        <v>48</v>
      </c>
      <c r="D36" s="47" t="s">
        <v>361</v>
      </c>
      <c r="E36" s="47" t="s">
        <v>295</v>
      </c>
      <c r="F36" s="47" t="s">
        <v>332</v>
      </c>
      <c r="G36" s="47" t="s">
        <v>297</v>
      </c>
      <c r="H36" s="47" t="s">
        <v>298</v>
      </c>
      <c r="I36" s="47" t="s">
        <v>289</v>
      </c>
      <c r="J36" s="47" t="s">
        <v>333</v>
      </c>
      <c r="K36" s="49">
        <v>32.71</v>
      </c>
      <c r="L36" s="49">
        <v>-114.65361111111112</v>
      </c>
      <c r="M36" s="49"/>
      <c r="N36" s="49"/>
      <c r="O36" s="50">
        <v>15030108</v>
      </c>
      <c r="P36" s="50"/>
      <c r="Q36" s="47" t="s">
        <v>304</v>
      </c>
      <c r="R36" s="50">
        <v>1994</v>
      </c>
      <c r="S36" s="50">
        <v>44.1</v>
      </c>
      <c r="T36" s="52">
        <v>261043.49</v>
      </c>
      <c r="U36" s="51">
        <v>0.67572528707068824</v>
      </c>
      <c r="V36" s="47" t="s">
        <v>362</v>
      </c>
      <c r="W36" s="47" t="s">
        <v>363</v>
      </c>
      <c r="X36" s="47">
        <v>0</v>
      </c>
      <c r="Y36" s="47">
        <v>0</v>
      </c>
      <c r="Z36" s="47">
        <v>66.044002969999994</v>
      </c>
      <c r="AA36" s="47">
        <v>39.156523499999999</v>
      </c>
      <c r="AB36" s="47">
        <v>73.875307669999998</v>
      </c>
      <c r="AC36" s="47">
        <v>51.686611019999994</v>
      </c>
      <c r="AD36" s="47">
        <v>33.935653699999996</v>
      </c>
      <c r="AE36" s="47">
        <v>78.313046999999997</v>
      </c>
      <c r="AF36" s="47">
        <v>252.99999999999997</v>
      </c>
      <c r="AG36" s="47">
        <v>198</v>
      </c>
      <c r="AH36" s="46">
        <v>0</v>
      </c>
      <c r="AI36" s="46">
        <v>125</v>
      </c>
      <c r="AJ36" s="46">
        <v>0</v>
      </c>
      <c r="AK36" s="46">
        <v>8</v>
      </c>
      <c r="AL36" s="46">
        <v>1</v>
      </c>
      <c r="AM36" s="46">
        <v>0.98299999999999998</v>
      </c>
      <c r="AN36" s="46">
        <v>0</v>
      </c>
      <c r="AO36" s="46">
        <v>5512500</v>
      </c>
      <c r="AP36" s="46">
        <v>0</v>
      </c>
      <c r="AQ36" s="46">
        <v>352800</v>
      </c>
      <c r="AR36" s="53">
        <v>261043.49</v>
      </c>
      <c r="AS36" s="53">
        <v>256605.75066999998</v>
      </c>
      <c r="AT36" s="54">
        <v>5.8247499999999945E-2</v>
      </c>
      <c r="AU36" s="54">
        <v>5.0649999999999946E-4</v>
      </c>
      <c r="AV36" s="54">
        <v>5.7487749999999942E-2</v>
      </c>
      <c r="AW36" s="54">
        <v>5.0649999999999946E-4</v>
      </c>
      <c r="AX36" s="46"/>
      <c r="AY36" s="46">
        <f t="shared" si="0"/>
        <v>202.75508911789998</v>
      </c>
      <c r="AZ36" s="46">
        <f t="shared" si="1"/>
        <v>120.21052714499999</v>
      </c>
      <c r="BA36" s="46">
        <f t="shared" si="2"/>
        <v>226.79719454689999</v>
      </c>
      <c r="BB36" s="46">
        <f t="shared" si="3"/>
        <v>158.67789583139998</v>
      </c>
      <c r="BC36" s="46">
        <f t="shared" si="4"/>
        <v>104.18245685899998</v>
      </c>
      <c r="BD36" s="46">
        <f t="shared" si="5"/>
        <v>240.42105428999997</v>
      </c>
      <c r="BF36" s="45" t="s">
        <v>531</v>
      </c>
      <c r="BG36" s="45">
        <v>0</v>
      </c>
      <c r="BH36" s="45">
        <v>0</v>
      </c>
      <c r="BI36" s="45">
        <v>0</v>
      </c>
      <c r="BJ36" s="45">
        <v>0</v>
      </c>
      <c r="BK36" s="45">
        <v>0</v>
      </c>
      <c r="BL36" s="45">
        <v>0</v>
      </c>
    </row>
    <row r="37" spans="1:64" x14ac:dyDescent="0.3">
      <c r="A37" s="50">
        <v>54694</v>
      </c>
      <c r="B37" s="47" t="s">
        <v>360</v>
      </c>
      <c r="C37" s="47" t="s">
        <v>48</v>
      </c>
      <c r="D37" s="47" t="s">
        <v>364</v>
      </c>
      <c r="E37" s="47" t="s">
        <v>295</v>
      </c>
      <c r="F37" s="47" t="s">
        <v>332</v>
      </c>
      <c r="G37" s="47" t="s">
        <v>297</v>
      </c>
      <c r="H37" s="47" t="s">
        <v>298</v>
      </c>
      <c r="I37" s="47" t="s">
        <v>289</v>
      </c>
      <c r="J37" s="47" t="s">
        <v>333</v>
      </c>
      <c r="K37" s="49">
        <v>32.71</v>
      </c>
      <c r="L37" s="49">
        <v>-114.65361111111112</v>
      </c>
      <c r="M37" s="49"/>
      <c r="N37" s="49"/>
      <c r="O37" s="50">
        <v>15030108</v>
      </c>
      <c r="P37" s="50"/>
      <c r="Q37" s="47" t="s">
        <v>304</v>
      </c>
      <c r="R37" s="50">
        <v>1994</v>
      </c>
      <c r="S37" s="50">
        <v>18.5</v>
      </c>
      <c r="T37" s="52">
        <v>109109.48</v>
      </c>
      <c r="U37" s="51">
        <v>0.67326595088238916</v>
      </c>
      <c r="V37" s="47" t="s">
        <v>362</v>
      </c>
      <c r="W37" s="47" t="s">
        <v>363</v>
      </c>
      <c r="X37" s="47">
        <v>0</v>
      </c>
      <c r="Y37" s="47">
        <v>0</v>
      </c>
      <c r="Z37" s="47">
        <v>27.604698439999996</v>
      </c>
      <c r="AA37" s="47">
        <v>16.366422</v>
      </c>
      <c r="AB37" s="47">
        <v>30.877982840000001</v>
      </c>
      <c r="AC37" s="47">
        <v>21.603677039999997</v>
      </c>
      <c r="AD37" s="47">
        <v>14.184232400000001</v>
      </c>
      <c r="AE37" s="47">
        <v>32.732844</v>
      </c>
      <c r="AF37" s="47">
        <v>253</v>
      </c>
      <c r="AG37" s="47">
        <v>198</v>
      </c>
      <c r="AH37" s="46">
        <v>0</v>
      </c>
      <c r="AI37" s="46">
        <v>125</v>
      </c>
      <c r="AJ37" s="46">
        <v>0</v>
      </c>
      <c r="AK37" s="46">
        <v>8</v>
      </c>
      <c r="AL37" s="46">
        <v>1</v>
      </c>
      <c r="AM37" s="46">
        <v>0.98299999999999998</v>
      </c>
      <c r="AN37" s="46">
        <v>0</v>
      </c>
      <c r="AO37" s="46">
        <v>2312500</v>
      </c>
      <c r="AP37" s="46">
        <v>0</v>
      </c>
      <c r="AQ37" s="46">
        <v>148000</v>
      </c>
      <c r="AR37" s="53">
        <v>109109.48</v>
      </c>
      <c r="AS37" s="53">
        <v>107254.61884</v>
      </c>
      <c r="AT37" s="54">
        <v>5.8247499999999945E-2</v>
      </c>
      <c r="AU37" s="54">
        <v>5.0649999999999946E-4</v>
      </c>
      <c r="AV37" s="54">
        <v>5.7487749999999942E-2</v>
      </c>
      <c r="AW37" s="54">
        <v>5.0649999999999946E-4</v>
      </c>
      <c r="AX37" s="46"/>
      <c r="AY37" s="46">
        <f t="shared" si="0"/>
        <v>84.746424210799987</v>
      </c>
      <c r="AZ37" s="46">
        <f t="shared" si="1"/>
        <v>50.244915540000001</v>
      </c>
      <c r="BA37" s="46">
        <f t="shared" si="2"/>
        <v>94.795407318800002</v>
      </c>
      <c r="BB37" s="46">
        <f t="shared" si="3"/>
        <v>66.323288512799991</v>
      </c>
      <c r="BC37" s="46">
        <f t="shared" si="4"/>
        <v>43.545593468</v>
      </c>
      <c r="BD37" s="46">
        <f t="shared" si="5"/>
        <v>100.48983108</v>
      </c>
      <c r="BF37" s="45" t="s">
        <v>532</v>
      </c>
      <c r="BG37" s="45">
        <v>0</v>
      </c>
      <c r="BH37" s="45">
        <v>0</v>
      </c>
      <c r="BI37" s="45">
        <v>0</v>
      </c>
      <c r="BJ37" s="45">
        <v>0</v>
      </c>
      <c r="BK37" s="45">
        <v>0</v>
      </c>
      <c r="BL37" s="45">
        <v>0</v>
      </c>
    </row>
    <row r="38" spans="1:64" x14ac:dyDescent="0.3">
      <c r="A38" s="50">
        <v>147</v>
      </c>
      <c r="B38" s="47" t="s">
        <v>365</v>
      </c>
      <c r="C38" s="47" t="s">
        <v>48</v>
      </c>
      <c r="D38" s="47" t="s">
        <v>366</v>
      </c>
      <c r="E38" s="47" t="s">
        <v>308</v>
      </c>
      <c r="F38" s="47" t="s">
        <v>332</v>
      </c>
      <c r="G38" s="47" t="s">
        <v>297</v>
      </c>
      <c r="H38" s="47" t="s">
        <v>298</v>
      </c>
      <c r="I38" s="47" t="s">
        <v>289</v>
      </c>
      <c r="J38" s="47" t="s">
        <v>333</v>
      </c>
      <c r="K38" s="49">
        <v>33.355555555555554</v>
      </c>
      <c r="L38" s="49">
        <v>-111.93527777777778</v>
      </c>
      <c r="M38" s="49"/>
      <c r="N38" s="49"/>
      <c r="O38" s="50">
        <v>15050100</v>
      </c>
      <c r="P38" s="50"/>
      <c r="Q38" s="47" t="s">
        <v>304</v>
      </c>
      <c r="R38" s="50">
        <v>2002</v>
      </c>
      <c r="S38" s="50">
        <v>170</v>
      </c>
      <c r="T38" s="52">
        <v>463516.50403054734</v>
      </c>
      <c r="U38" s="51">
        <v>0.31125201721095042</v>
      </c>
      <c r="V38" s="47" t="s">
        <v>367</v>
      </c>
      <c r="W38" s="47" t="s">
        <v>368</v>
      </c>
      <c r="X38" s="47">
        <v>0</v>
      </c>
      <c r="Y38" s="47">
        <v>0</v>
      </c>
      <c r="Z38" s="47">
        <v>117.26967551972848</v>
      </c>
      <c r="AA38" s="47">
        <v>69.527475604582108</v>
      </c>
      <c r="AB38" s="47">
        <v>131.17517064064489</v>
      </c>
      <c r="AC38" s="47">
        <v>91.77626779804838</v>
      </c>
      <c r="AD38" s="47">
        <v>60.257145523971154</v>
      </c>
      <c r="AE38" s="47">
        <v>139.05495120916422</v>
      </c>
      <c r="AF38" s="47">
        <v>253</v>
      </c>
      <c r="AG38" s="47">
        <v>198</v>
      </c>
      <c r="AH38" s="46">
        <v>0</v>
      </c>
      <c r="AI38" s="46">
        <v>125</v>
      </c>
      <c r="AJ38" s="46">
        <v>0</v>
      </c>
      <c r="AK38" s="46">
        <v>8</v>
      </c>
      <c r="AL38" s="46">
        <v>1</v>
      </c>
      <c r="AM38" s="46">
        <v>0.98299999999999998</v>
      </c>
      <c r="AN38" s="46">
        <v>0</v>
      </c>
      <c r="AO38" s="46">
        <v>21250000</v>
      </c>
      <c r="AP38" s="46">
        <v>0</v>
      </c>
      <c r="AQ38" s="46">
        <v>1360000</v>
      </c>
      <c r="AR38" s="53">
        <v>463516.50403054734</v>
      </c>
      <c r="AS38" s="53">
        <v>455636.72346202802</v>
      </c>
      <c r="AT38" s="54">
        <v>0.3903100000000001</v>
      </c>
      <c r="AU38" s="54">
        <v>3.3940000000000007E-3</v>
      </c>
      <c r="AV38" s="54">
        <v>0.38521900000000009</v>
      </c>
      <c r="AW38" s="54">
        <v>3.3940000000000007E-3</v>
      </c>
      <c r="AX38" s="46"/>
      <c r="AY38" s="46">
        <f t="shared" si="0"/>
        <v>360.01790384556642</v>
      </c>
      <c r="AZ38" s="46">
        <f t="shared" si="1"/>
        <v>213.44935010606707</v>
      </c>
      <c r="BA38" s="46">
        <f t="shared" si="2"/>
        <v>402.7077738667798</v>
      </c>
      <c r="BB38" s="46">
        <f t="shared" si="3"/>
        <v>281.75314214000849</v>
      </c>
      <c r="BC38" s="46">
        <f t="shared" si="4"/>
        <v>184.98943675859144</v>
      </c>
      <c r="BD38" s="46">
        <f t="shared" si="5"/>
        <v>426.89870021213414</v>
      </c>
      <c r="BF38" s="45" t="s">
        <v>533</v>
      </c>
      <c r="BG38" s="45">
        <v>0</v>
      </c>
      <c r="BH38" s="45">
        <v>0</v>
      </c>
      <c r="BI38" s="45">
        <v>0</v>
      </c>
      <c r="BJ38" s="45">
        <v>0</v>
      </c>
      <c r="BK38" s="45">
        <v>0</v>
      </c>
      <c r="BL38" s="45">
        <v>0</v>
      </c>
    </row>
    <row r="39" spans="1:64" x14ac:dyDescent="0.3">
      <c r="A39" s="50">
        <v>147</v>
      </c>
      <c r="B39" s="47" t="s">
        <v>365</v>
      </c>
      <c r="C39" s="47" t="s">
        <v>48</v>
      </c>
      <c r="D39" s="47" t="s">
        <v>369</v>
      </c>
      <c r="E39" s="47" t="s">
        <v>308</v>
      </c>
      <c r="F39" s="47" t="s">
        <v>332</v>
      </c>
      <c r="G39" s="47" t="s">
        <v>297</v>
      </c>
      <c r="H39" s="47" t="s">
        <v>298</v>
      </c>
      <c r="I39" s="47" t="s">
        <v>289</v>
      </c>
      <c r="J39" s="47" t="s">
        <v>333</v>
      </c>
      <c r="K39" s="49">
        <v>33.355555555555554</v>
      </c>
      <c r="L39" s="49">
        <v>-111.93527777777778</v>
      </c>
      <c r="M39" s="49"/>
      <c r="N39" s="49"/>
      <c r="O39" s="50">
        <v>15050100</v>
      </c>
      <c r="P39" s="50"/>
      <c r="Q39" s="47" t="s">
        <v>304</v>
      </c>
      <c r="R39" s="50">
        <v>2002</v>
      </c>
      <c r="S39" s="50">
        <v>122</v>
      </c>
      <c r="T39" s="52">
        <v>318960</v>
      </c>
      <c r="U39" s="51">
        <v>0.29845048282057041</v>
      </c>
      <c r="V39" s="47" t="s">
        <v>367</v>
      </c>
      <c r="W39" s="47" t="s">
        <v>368</v>
      </c>
      <c r="X39" s="47">
        <v>0</v>
      </c>
      <c r="Y39" s="47">
        <v>306.677361017664</v>
      </c>
      <c r="Z39" s="47">
        <v>80.696879999999993</v>
      </c>
      <c r="AA39" s="47">
        <v>47.844000000000001</v>
      </c>
      <c r="AB39" s="47">
        <v>90.265680000000003</v>
      </c>
      <c r="AC39" s="47">
        <v>63.15408</v>
      </c>
      <c r="AD39" s="47">
        <v>41.464799999999997</v>
      </c>
      <c r="AE39" s="47">
        <v>95.688000000000002</v>
      </c>
      <c r="AF39" s="47">
        <v>253</v>
      </c>
      <c r="AG39" s="47">
        <v>198</v>
      </c>
      <c r="AH39" s="46">
        <v>0</v>
      </c>
      <c r="AI39" s="46">
        <v>125</v>
      </c>
      <c r="AJ39" s="46">
        <v>0</v>
      </c>
      <c r="AK39" s="46">
        <v>8</v>
      </c>
      <c r="AL39" s="46">
        <v>1</v>
      </c>
      <c r="AM39" s="46">
        <v>0.98299999999999998</v>
      </c>
      <c r="AN39" s="46">
        <v>0</v>
      </c>
      <c r="AO39" s="46">
        <v>15250000</v>
      </c>
      <c r="AP39" s="46">
        <v>0</v>
      </c>
      <c r="AQ39" s="46">
        <v>976000</v>
      </c>
      <c r="AR39" s="53">
        <v>318960</v>
      </c>
      <c r="AS39" s="53">
        <v>313537.68</v>
      </c>
      <c r="AT39" s="54">
        <v>0.13010333333333335</v>
      </c>
      <c r="AU39" s="54">
        <v>1.1313333333333336E-3</v>
      </c>
      <c r="AV39" s="54">
        <v>0.12840633333333334</v>
      </c>
      <c r="AW39" s="54">
        <v>1.1313333333333336E-3</v>
      </c>
      <c r="AX39" s="46"/>
      <c r="AY39" s="46">
        <f t="shared" si="0"/>
        <v>247.73942159999996</v>
      </c>
      <c r="AZ39" s="46">
        <f t="shared" si="1"/>
        <v>146.88108</v>
      </c>
      <c r="BA39" s="46">
        <f t="shared" si="2"/>
        <v>277.11563760000001</v>
      </c>
      <c r="BB39" s="46">
        <f t="shared" si="3"/>
        <v>193.8830256</v>
      </c>
      <c r="BC39" s="46">
        <f t="shared" si="4"/>
        <v>127.29693599999999</v>
      </c>
      <c r="BD39" s="46">
        <f t="shared" si="5"/>
        <v>293.76215999999999</v>
      </c>
      <c r="BF39" s="45" t="s">
        <v>534</v>
      </c>
      <c r="BG39" s="45">
        <v>0</v>
      </c>
      <c r="BH39" s="45">
        <v>0</v>
      </c>
      <c r="BI39" s="45">
        <v>0</v>
      </c>
      <c r="BJ39" s="45">
        <v>0</v>
      </c>
      <c r="BK39" s="45">
        <v>0</v>
      </c>
      <c r="BL39" s="45">
        <v>0</v>
      </c>
    </row>
    <row r="40" spans="1:64" x14ac:dyDescent="0.3">
      <c r="A40" s="50">
        <v>147</v>
      </c>
      <c r="B40" s="47" t="s">
        <v>365</v>
      </c>
      <c r="C40" s="47" t="s">
        <v>48</v>
      </c>
      <c r="D40" s="47" t="s">
        <v>370</v>
      </c>
      <c r="E40" s="47" t="s">
        <v>308</v>
      </c>
      <c r="F40" s="47" t="s">
        <v>345</v>
      </c>
      <c r="G40" s="47" t="s">
        <v>288</v>
      </c>
      <c r="H40" s="47" t="s">
        <v>289</v>
      </c>
      <c r="I40" s="47" t="s">
        <v>289</v>
      </c>
      <c r="J40" s="47" t="s">
        <v>333</v>
      </c>
      <c r="K40" s="49">
        <v>33.355555555555554</v>
      </c>
      <c r="L40" s="49">
        <v>-111.93527777777778</v>
      </c>
      <c r="M40" s="49"/>
      <c r="N40" s="49"/>
      <c r="O40" s="50">
        <v>15050100</v>
      </c>
      <c r="P40" s="50"/>
      <c r="Q40" s="47" t="s">
        <v>304</v>
      </c>
      <c r="R40" s="50">
        <v>1971</v>
      </c>
      <c r="S40" s="50">
        <v>53.1</v>
      </c>
      <c r="T40" s="52">
        <v>144780.74331777685</v>
      </c>
      <c r="U40" s="51">
        <v>0.31125201721095042</v>
      </c>
      <c r="V40" s="47" t="s">
        <v>367</v>
      </c>
      <c r="W40" s="47" t="s">
        <v>368</v>
      </c>
      <c r="X40" s="47">
        <v>0</v>
      </c>
      <c r="Y40" s="47">
        <v>0</v>
      </c>
      <c r="Z40" s="47">
        <v>0</v>
      </c>
      <c r="AA40" s="47">
        <v>0</v>
      </c>
      <c r="AB40" s="47">
        <v>0</v>
      </c>
      <c r="AC40" s="47">
        <v>0</v>
      </c>
      <c r="AD40" s="47">
        <v>0</v>
      </c>
      <c r="AE40" s="47">
        <v>0</v>
      </c>
      <c r="AF40" s="47">
        <v>0</v>
      </c>
      <c r="AG40" s="47">
        <v>0</v>
      </c>
      <c r="AH40" s="46">
        <v>0</v>
      </c>
      <c r="AI40" s="46">
        <v>0</v>
      </c>
      <c r="AJ40" s="46">
        <v>0</v>
      </c>
      <c r="AK40" s="46">
        <v>0</v>
      </c>
      <c r="AL40" s="46">
        <v>1</v>
      </c>
      <c r="AM40" s="46">
        <v>1</v>
      </c>
      <c r="AN40" s="46">
        <v>0</v>
      </c>
      <c r="AO40" s="46">
        <v>0</v>
      </c>
      <c r="AP40" s="46">
        <v>0</v>
      </c>
      <c r="AQ40" s="46">
        <v>0</v>
      </c>
      <c r="AR40" s="53">
        <v>144780.74331777685</v>
      </c>
      <c r="AS40" s="53">
        <v>144780.74331777685</v>
      </c>
      <c r="AT40" s="54">
        <v>0</v>
      </c>
      <c r="AU40" s="54">
        <v>0</v>
      </c>
      <c r="AV40" s="54">
        <v>0</v>
      </c>
      <c r="AW40" s="54">
        <v>0</v>
      </c>
      <c r="AX40" s="46"/>
      <c r="AY40" s="46">
        <f t="shared" si="0"/>
        <v>0</v>
      </c>
      <c r="AZ40" s="46">
        <f t="shared" si="1"/>
        <v>0</v>
      </c>
      <c r="BA40" s="46">
        <f t="shared" si="2"/>
        <v>0</v>
      </c>
      <c r="BB40" s="46">
        <f t="shared" si="3"/>
        <v>0</v>
      </c>
      <c r="BC40" s="46">
        <f t="shared" si="4"/>
        <v>0</v>
      </c>
      <c r="BD40" s="46">
        <f t="shared" si="5"/>
        <v>0</v>
      </c>
      <c r="BF40" s="45" t="s">
        <v>535</v>
      </c>
      <c r="BG40" s="45">
        <v>0</v>
      </c>
      <c r="BH40" s="45">
        <v>0</v>
      </c>
      <c r="BI40" s="45">
        <v>0</v>
      </c>
      <c r="BJ40" s="45">
        <v>0</v>
      </c>
      <c r="BK40" s="45">
        <v>0</v>
      </c>
      <c r="BL40" s="45">
        <v>0</v>
      </c>
    </row>
    <row r="41" spans="1:64" x14ac:dyDescent="0.3">
      <c r="A41" s="50">
        <v>147</v>
      </c>
      <c r="B41" s="47" t="s">
        <v>365</v>
      </c>
      <c r="C41" s="47" t="s">
        <v>48</v>
      </c>
      <c r="D41" s="47" t="s">
        <v>371</v>
      </c>
      <c r="E41" s="47" t="s">
        <v>308</v>
      </c>
      <c r="F41" s="47" t="s">
        <v>345</v>
      </c>
      <c r="G41" s="47" t="s">
        <v>288</v>
      </c>
      <c r="H41" s="47" t="s">
        <v>289</v>
      </c>
      <c r="I41" s="47" t="s">
        <v>289</v>
      </c>
      <c r="J41" s="47" t="s">
        <v>333</v>
      </c>
      <c r="K41" s="49">
        <v>33.355555555555554</v>
      </c>
      <c r="L41" s="49">
        <v>-111.93527777777778</v>
      </c>
      <c r="M41" s="49"/>
      <c r="N41" s="49"/>
      <c r="O41" s="50">
        <v>15050100</v>
      </c>
      <c r="P41" s="50"/>
      <c r="Q41" s="47" t="s">
        <v>304</v>
      </c>
      <c r="R41" s="50">
        <v>1973</v>
      </c>
      <c r="S41" s="50">
        <v>60.3</v>
      </c>
      <c r="T41" s="52">
        <v>164412.03054730591</v>
      </c>
      <c r="U41" s="51">
        <v>0.31125201721095042</v>
      </c>
      <c r="V41" s="47" t="s">
        <v>367</v>
      </c>
      <c r="W41" s="47" t="s">
        <v>368</v>
      </c>
      <c r="X41" s="47">
        <v>0</v>
      </c>
      <c r="Y41" s="47">
        <v>0</v>
      </c>
      <c r="Z41" s="47">
        <v>0</v>
      </c>
      <c r="AA41" s="47">
        <v>0</v>
      </c>
      <c r="AB41" s="47">
        <v>0</v>
      </c>
      <c r="AC41" s="47">
        <v>0</v>
      </c>
      <c r="AD41" s="47">
        <v>0</v>
      </c>
      <c r="AE41" s="47">
        <v>0</v>
      </c>
      <c r="AF41" s="47">
        <v>0</v>
      </c>
      <c r="AG41" s="47">
        <v>0</v>
      </c>
      <c r="AH41" s="46">
        <v>0</v>
      </c>
      <c r="AI41" s="46">
        <v>0</v>
      </c>
      <c r="AJ41" s="46">
        <v>0</v>
      </c>
      <c r="AK41" s="46">
        <v>0</v>
      </c>
      <c r="AL41" s="46">
        <v>1</v>
      </c>
      <c r="AM41" s="46">
        <v>1</v>
      </c>
      <c r="AN41" s="46">
        <v>0</v>
      </c>
      <c r="AO41" s="46">
        <v>0</v>
      </c>
      <c r="AP41" s="46">
        <v>0</v>
      </c>
      <c r="AQ41" s="46">
        <v>0</v>
      </c>
      <c r="AR41" s="53">
        <v>164412.03054730591</v>
      </c>
      <c r="AS41" s="53">
        <v>164412.03054730591</v>
      </c>
      <c r="AT41" s="54">
        <v>0</v>
      </c>
      <c r="AU41" s="54">
        <v>0</v>
      </c>
      <c r="AV41" s="54">
        <v>0</v>
      </c>
      <c r="AW41" s="54">
        <v>0</v>
      </c>
      <c r="AX41" s="46"/>
      <c r="AY41" s="46">
        <f t="shared" si="0"/>
        <v>0</v>
      </c>
      <c r="AZ41" s="46">
        <f t="shared" si="1"/>
        <v>0</v>
      </c>
      <c r="BA41" s="46">
        <f t="shared" si="2"/>
        <v>0</v>
      </c>
      <c r="BB41" s="46">
        <f t="shared" si="3"/>
        <v>0</v>
      </c>
      <c r="BC41" s="46">
        <f t="shared" si="4"/>
        <v>0</v>
      </c>
      <c r="BD41" s="46">
        <f t="shared" si="5"/>
        <v>0</v>
      </c>
      <c r="BF41" s="50">
        <v>15030101</v>
      </c>
      <c r="BG41" s="45">
        <f t="shared" ref="BG41:BL41" si="11">SUM(AY20:AY22)</f>
        <v>2110.4437901800002</v>
      </c>
      <c r="BH41" s="45">
        <f t="shared" si="11"/>
        <v>1251.2512589999999</v>
      </c>
      <c r="BI41" s="45">
        <f t="shared" si="11"/>
        <v>2360.6940419799998</v>
      </c>
      <c r="BJ41" s="45">
        <f t="shared" si="11"/>
        <v>1651.6516618800001</v>
      </c>
      <c r="BK41" s="45">
        <f t="shared" si="11"/>
        <v>1084.4177577999999</v>
      </c>
      <c r="BL41" s="45">
        <f t="shared" si="11"/>
        <v>2502.5025179999998</v>
      </c>
    </row>
    <row r="42" spans="1:64" x14ac:dyDescent="0.3">
      <c r="A42" s="50">
        <v>147</v>
      </c>
      <c r="B42" s="47" t="s">
        <v>365</v>
      </c>
      <c r="C42" s="47" t="s">
        <v>48</v>
      </c>
      <c r="D42" s="47" t="s">
        <v>372</v>
      </c>
      <c r="E42" s="47" t="s">
        <v>308</v>
      </c>
      <c r="F42" s="47" t="s">
        <v>345</v>
      </c>
      <c r="G42" s="47" t="s">
        <v>288</v>
      </c>
      <c r="H42" s="47" t="s">
        <v>289</v>
      </c>
      <c r="I42" s="47" t="s">
        <v>289</v>
      </c>
      <c r="J42" s="47" t="s">
        <v>333</v>
      </c>
      <c r="K42" s="49">
        <v>33.355555555555554</v>
      </c>
      <c r="L42" s="49">
        <v>-111.93527777777778</v>
      </c>
      <c r="M42" s="49"/>
      <c r="N42" s="49"/>
      <c r="O42" s="50">
        <v>15050100</v>
      </c>
      <c r="P42" s="50"/>
      <c r="Q42" s="47" t="s">
        <v>304</v>
      </c>
      <c r="R42" s="50">
        <v>1973</v>
      </c>
      <c r="S42" s="50">
        <v>60.3</v>
      </c>
      <c r="T42" s="52">
        <v>164412.03054730591</v>
      </c>
      <c r="U42" s="51">
        <v>0.31125201721095042</v>
      </c>
      <c r="V42" s="47" t="s">
        <v>367</v>
      </c>
      <c r="W42" s="47" t="s">
        <v>368</v>
      </c>
      <c r="X42" s="47">
        <v>0</v>
      </c>
      <c r="Y42" s="47">
        <v>0</v>
      </c>
      <c r="Z42" s="47">
        <v>0</v>
      </c>
      <c r="AA42" s="47">
        <v>0</v>
      </c>
      <c r="AB42" s="47">
        <v>0</v>
      </c>
      <c r="AC42" s="47">
        <v>0</v>
      </c>
      <c r="AD42" s="47">
        <v>0</v>
      </c>
      <c r="AE42" s="47">
        <v>0</v>
      </c>
      <c r="AF42" s="47">
        <v>0</v>
      </c>
      <c r="AG42" s="47">
        <v>0</v>
      </c>
      <c r="AH42" s="46">
        <v>0</v>
      </c>
      <c r="AI42" s="46">
        <v>0</v>
      </c>
      <c r="AJ42" s="46">
        <v>0</v>
      </c>
      <c r="AK42" s="46">
        <v>0</v>
      </c>
      <c r="AL42" s="46">
        <v>1</v>
      </c>
      <c r="AM42" s="46">
        <v>1</v>
      </c>
      <c r="AN42" s="46">
        <v>0</v>
      </c>
      <c r="AO42" s="46">
        <v>0</v>
      </c>
      <c r="AP42" s="46">
        <v>0</v>
      </c>
      <c r="AQ42" s="46">
        <v>0</v>
      </c>
      <c r="AR42" s="53">
        <v>164412.03054730591</v>
      </c>
      <c r="AS42" s="53">
        <v>164412.03054730591</v>
      </c>
      <c r="AT42" s="54">
        <v>0</v>
      </c>
      <c r="AU42" s="54">
        <v>0</v>
      </c>
      <c r="AV42" s="54">
        <v>0</v>
      </c>
      <c r="AW42" s="54">
        <v>0</v>
      </c>
      <c r="AX42" s="46"/>
      <c r="AY42" s="46">
        <f t="shared" si="0"/>
        <v>0</v>
      </c>
      <c r="AZ42" s="46">
        <f t="shared" si="1"/>
        <v>0</v>
      </c>
      <c r="BA42" s="46">
        <f t="shared" si="2"/>
        <v>0</v>
      </c>
      <c r="BB42" s="46">
        <f t="shared" si="3"/>
        <v>0</v>
      </c>
      <c r="BC42" s="46">
        <f t="shared" si="4"/>
        <v>0</v>
      </c>
      <c r="BD42" s="46">
        <f t="shared" si="5"/>
        <v>0</v>
      </c>
      <c r="BF42" s="50">
        <v>15030103</v>
      </c>
      <c r="BG42" s="45">
        <f t="shared" ref="BG42:BL42" si="12">SUM(AY23:AY27)</f>
        <v>1249.7605652399998</v>
      </c>
      <c r="BH42" s="45">
        <f t="shared" si="12"/>
        <v>740.96476199999984</v>
      </c>
      <c r="BI42" s="45">
        <f t="shared" si="12"/>
        <v>1397.95351764</v>
      </c>
      <c r="BJ42" s="45">
        <f t="shared" si="12"/>
        <v>978.07348583999988</v>
      </c>
      <c r="BK42" s="45">
        <f t="shared" si="12"/>
        <v>642.16946039999993</v>
      </c>
      <c r="BL42" s="45">
        <f t="shared" si="12"/>
        <v>1481.9295239999997</v>
      </c>
    </row>
    <row r="43" spans="1:64" x14ac:dyDescent="0.3">
      <c r="A43" s="50">
        <v>8068</v>
      </c>
      <c r="B43" s="47" t="s">
        <v>373</v>
      </c>
      <c r="C43" s="47" t="s">
        <v>48</v>
      </c>
      <c r="D43" s="47" t="s">
        <v>374</v>
      </c>
      <c r="E43" s="47" t="s">
        <v>308</v>
      </c>
      <c r="F43" s="47" t="s">
        <v>332</v>
      </c>
      <c r="G43" s="47" t="s">
        <v>297</v>
      </c>
      <c r="H43" s="47" t="s">
        <v>298</v>
      </c>
      <c r="I43" s="47" t="s">
        <v>289</v>
      </c>
      <c r="J43" s="47" t="s">
        <v>333</v>
      </c>
      <c r="K43" s="49">
        <v>33.332500000000003</v>
      </c>
      <c r="L43" s="49">
        <v>-111.75027777777778</v>
      </c>
      <c r="M43" s="49"/>
      <c r="N43" s="49"/>
      <c r="O43" s="50">
        <v>15050100</v>
      </c>
      <c r="P43" s="50"/>
      <c r="Q43" s="47" t="s">
        <v>304</v>
      </c>
      <c r="R43" s="50">
        <v>1974</v>
      </c>
      <c r="S43" s="50">
        <v>103.5</v>
      </c>
      <c r="T43" s="52">
        <v>351004.86806031538</v>
      </c>
      <c r="U43" s="51">
        <v>0.38714056874717684</v>
      </c>
      <c r="V43" s="47" t="s">
        <v>309</v>
      </c>
      <c r="W43" s="47" t="s">
        <v>310</v>
      </c>
      <c r="X43" s="47">
        <v>0</v>
      </c>
      <c r="Y43" s="47">
        <v>0</v>
      </c>
      <c r="Z43" s="47">
        <v>88.804231619259795</v>
      </c>
      <c r="AA43" s="47">
        <v>52.65073020904731</v>
      </c>
      <c r="AB43" s="47">
        <v>99.334377661069254</v>
      </c>
      <c r="AC43" s="47">
        <v>69.498963875942437</v>
      </c>
      <c r="AD43" s="47">
        <v>45.630632847840999</v>
      </c>
      <c r="AE43" s="47">
        <v>105.30146041809462</v>
      </c>
      <c r="AF43" s="47">
        <v>253</v>
      </c>
      <c r="AG43" s="47">
        <v>197.99999999999997</v>
      </c>
      <c r="AH43" s="46">
        <v>0</v>
      </c>
      <c r="AI43" s="46">
        <v>125</v>
      </c>
      <c r="AJ43" s="46">
        <v>0</v>
      </c>
      <c r="AK43" s="46">
        <v>8</v>
      </c>
      <c r="AL43" s="46">
        <v>1</v>
      </c>
      <c r="AM43" s="46">
        <v>0.98299999999999998</v>
      </c>
      <c r="AN43" s="46">
        <v>0</v>
      </c>
      <c r="AO43" s="46">
        <v>12937500</v>
      </c>
      <c r="AP43" s="46">
        <v>0</v>
      </c>
      <c r="AQ43" s="46">
        <v>828000</v>
      </c>
      <c r="AR43" s="53">
        <v>351004.86806031538</v>
      </c>
      <c r="AS43" s="53">
        <v>345037.78530329</v>
      </c>
      <c r="AT43" s="54">
        <v>0.42841333333333342</v>
      </c>
      <c r="AU43" s="54">
        <v>3.725333333333334E-3</v>
      </c>
      <c r="AV43" s="54">
        <v>0.42282533333333344</v>
      </c>
      <c r="AW43" s="54">
        <v>3.725333333333334E-3</v>
      </c>
      <c r="AX43" s="46"/>
      <c r="AY43" s="46">
        <f t="shared" ref="AY43:AY102" si="13">Z43*3.07</f>
        <v>272.62899107112753</v>
      </c>
      <c r="AZ43" s="46">
        <f t="shared" ref="AZ43:AZ102" si="14">AA43*3.07</f>
        <v>161.63774174177524</v>
      </c>
      <c r="BA43" s="46">
        <f t="shared" ref="BA43:BA102" si="15">AB43*3.07</f>
        <v>304.95653941948257</v>
      </c>
      <c r="BB43" s="46">
        <f t="shared" ref="BB43:BB102" si="16">AC43*3.07</f>
        <v>213.36181909914328</v>
      </c>
      <c r="BC43" s="46">
        <f t="shared" ref="BC43:BC102" si="17">AD43*3.07</f>
        <v>140.08604284287185</v>
      </c>
      <c r="BD43" s="46">
        <f t="shared" ref="BD43:BD102" si="18">AE43*3.07</f>
        <v>323.27548348355049</v>
      </c>
      <c r="BF43" s="45" t="s">
        <v>536</v>
      </c>
      <c r="BG43" s="45">
        <v>0</v>
      </c>
      <c r="BH43" s="45">
        <v>0</v>
      </c>
      <c r="BI43" s="45">
        <v>0</v>
      </c>
      <c r="BJ43" s="45">
        <v>0</v>
      </c>
      <c r="BK43" s="45">
        <v>0</v>
      </c>
      <c r="BL43" s="45">
        <v>0</v>
      </c>
    </row>
    <row r="44" spans="1:64" x14ac:dyDescent="0.3">
      <c r="A44" s="50">
        <v>8068</v>
      </c>
      <c r="B44" s="47" t="s">
        <v>373</v>
      </c>
      <c r="C44" s="47" t="s">
        <v>48</v>
      </c>
      <c r="D44" s="47" t="s">
        <v>375</v>
      </c>
      <c r="E44" s="47" t="s">
        <v>308</v>
      </c>
      <c r="F44" s="47" t="s">
        <v>332</v>
      </c>
      <c r="G44" s="47" t="s">
        <v>297</v>
      </c>
      <c r="H44" s="47" t="s">
        <v>298</v>
      </c>
      <c r="I44" s="47" t="s">
        <v>289</v>
      </c>
      <c r="J44" s="47" t="s">
        <v>333</v>
      </c>
      <c r="K44" s="49">
        <v>33.332500000000003</v>
      </c>
      <c r="L44" s="49">
        <v>-111.75027777777778</v>
      </c>
      <c r="M44" s="49"/>
      <c r="N44" s="49"/>
      <c r="O44" s="50">
        <v>15050100</v>
      </c>
      <c r="P44" s="50"/>
      <c r="Q44" s="47" t="s">
        <v>304</v>
      </c>
      <c r="R44" s="50">
        <v>2006</v>
      </c>
      <c r="S44" s="50">
        <v>153.80000000000001</v>
      </c>
      <c r="T44" s="52">
        <v>521589.84258624649</v>
      </c>
      <c r="U44" s="51">
        <v>0.38714056874717689</v>
      </c>
      <c r="V44" s="47" t="s">
        <v>309</v>
      </c>
      <c r="W44" s="47" t="s">
        <v>310</v>
      </c>
      <c r="X44" s="47">
        <v>0</v>
      </c>
      <c r="Y44" s="47">
        <v>0</v>
      </c>
      <c r="Z44" s="47">
        <v>131.96223017432038</v>
      </c>
      <c r="AA44" s="47">
        <v>78.238476387936984</v>
      </c>
      <c r="AB44" s="47">
        <v>147.60992545190774</v>
      </c>
      <c r="AC44" s="47">
        <v>103.27478883207681</v>
      </c>
      <c r="AD44" s="47">
        <v>67.806679536212044</v>
      </c>
      <c r="AE44" s="47">
        <v>156.47695277587397</v>
      </c>
      <c r="AF44" s="47">
        <v>253.00000000000003</v>
      </c>
      <c r="AG44" s="47">
        <v>198</v>
      </c>
      <c r="AH44" s="46">
        <v>0</v>
      </c>
      <c r="AI44" s="46">
        <v>125</v>
      </c>
      <c r="AJ44" s="46">
        <v>0</v>
      </c>
      <c r="AK44" s="46">
        <v>8</v>
      </c>
      <c r="AL44" s="46">
        <v>1</v>
      </c>
      <c r="AM44" s="46">
        <v>0.98299999999999998</v>
      </c>
      <c r="AN44" s="46">
        <v>0</v>
      </c>
      <c r="AO44" s="46">
        <v>19225000</v>
      </c>
      <c r="AP44" s="46">
        <v>0</v>
      </c>
      <c r="AQ44" s="46">
        <v>1230400</v>
      </c>
      <c r="AR44" s="53">
        <v>521589.84258624649</v>
      </c>
      <c r="AS44" s="53">
        <v>512722.81526228029</v>
      </c>
      <c r="AT44" s="54">
        <v>0.42841333333333342</v>
      </c>
      <c r="AU44" s="54">
        <v>3.725333333333334E-3</v>
      </c>
      <c r="AV44" s="54">
        <v>0.42282533333333344</v>
      </c>
      <c r="AW44" s="54">
        <v>3.725333333333334E-3</v>
      </c>
      <c r="AX44" s="46"/>
      <c r="AY44" s="46">
        <f t="shared" si="13"/>
        <v>405.12404663516355</v>
      </c>
      <c r="AZ44" s="46">
        <f t="shared" si="14"/>
        <v>240.19212251096653</v>
      </c>
      <c r="BA44" s="46">
        <f t="shared" si="15"/>
        <v>453.16247113735676</v>
      </c>
      <c r="BB44" s="46">
        <f t="shared" si="16"/>
        <v>317.0536017144758</v>
      </c>
      <c r="BC44" s="46">
        <f t="shared" si="17"/>
        <v>208.16650617617097</v>
      </c>
      <c r="BD44" s="46">
        <f t="shared" si="18"/>
        <v>480.38424502193305</v>
      </c>
      <c r="BF44" s="45" t="s">
        <v>537</v>
      </c>
      <c r="BG44" s="45">
        <v>0</v>
      </c>
      <c r="BH44" s="45">
        <v>0</v>
      </c>
      <c r="BI44" s="45">
        <v>0</v>
      </c>
      <c r="BJ44" s="45">
        <v>0</v>
      </c>
      <c r="BK44" s="45">
        <v>0</v>
      </c>
      <c r="BL44" s="45">
        <v>0</v>
      </c>
    </row>
    <row r="45" spans="1:64" x14ac:dyDescent="0.3">
      <c r="A45" s="50">
        <v>8068</v>
      </c>
      <c r="B45" s="47" t="s">
        <v>373</v>
      </c>
      <c r="C45" s="47" t="s">
        <v>48</v>
      </c>
      <c r="D45" s="47" t="s">
        <v>376</v>
      </c>
      <c r="E45" s="47" t="s">
        <v>308</v>
      </c>
      <c r="F45" s="47" t="s">
        <v>332</v>
      </c>
      <c r="G45" s="47" t="s">
        <v>297</v>
      </c>
      <c r="H45" s="47" t="s">
        <v>298</v>
      </c>
      <c r="I45" s="47" t="s">
        <v>289</v>
      </c>
      <c r="J45" s="47" t="s">
        <v>333</v>
      </c>
      <c r="K45" s="49">
        <v>33.332500000000003</v>
      </c>
      <c r="L45" s="49">
        <v>-111.75027777777778</v>
      </c>
      <c r="M45" s="49"/>
      <c r="N45" s="49"/>
      <c r="O45" s="50">
        <v>15050100</v>
      </c>
      <c r="P45" s="50"/>
      <c r="Q45" s="47" t="s">
        <v>304</v>
      </c>
      <c r="R45" s="50">
        <v>2006</v>
      </c>
      <c r="S45" s="50">
        <v>136.1</v>
      </c>
      <c r="T45" s="52">
        <v>552651</v>
      </c>
      <c r="U45" s="51">
        <v>0.46354161424415974</v>
      </c>
      <c r="V45" s="47" t="s">
        <v>309</v>
      </c>
      <c r="W45" s="47" t="s">
        <v>310</v>
      </c>
      <c r="X45" s="47">
        <v>1179.5283116063999</v>
      </c>
      <c r="Y45" s="47">
        <v>849.26038435660803</v>
      </c>
      <c r="Z45" s="47">
        <v>139.82070300000001</v>
      </c>
      <c r="AA45" s="47">
        <v>82.897649999999999</v>
      </c>
      <c r="AB45" s="47">
        <v>156.40023299999999</v>
      </c>
      <c r="AC45" s="47">
        <v>109.424898</v>
      </c>
      <c r="AD45" s="47">
        <v>71.844629999999995</v>
      </c>
      <c r="AE45" s="47">
        <v>165.7953</v>
      </c>
      <c r="AF45" s="47">
        <v>253</v>
      </c>
      <c r="AG45" s="47">
        <v>198</v>
      </c>
      <c r="AH45" s="46">
        <v>0</v>
      </c>
      <c r="AI45" s="46">
        <v>125</v>
      </c>
      <c r="AJ45" s="46">
        <v>0</v>
      </c>
      <c r="AK45" s="46">
        <v>8</v>
      </c>
      <c r="AL45" s="46">
        <v>1</v>
      </c>
      <c r="AM45" s="46">
        <v>0.98299999999999998</v>
      </c>
      <c r="AN45" s="46">
        <v>0</v>
      </c>
      <c r="AO45" s="46">
        <v>17012500</v>
      </c>
      <c r="AP45" s="46">
        <v>0</v>
      </c>
      <c r="AQ45" s="46">
        <v>1088800</v>
      </c>
      <c r="AR45" s="53">
        <v>552651</v>
      </c>
      <c r="AS45" s="53">
        <v>543255.93299999996</v>
      </c>
      <c r="AT45" s="54">
        <v>0.42841333333333342</v>
      </c>
      <c r="AU45" s="54">
        <v>3.725333333333334E-3</v>
      </c>
      <c r="AV45" s="54">
        <v>0.42282533333333344</v>
      </c>
      <c r="AW45" s="54">
        <v>3.725333333333334E-3</v>
      </c>
      <c r="AX45" s="46"/>
      <c r="AY45" s="46">
        <f t="shared" si="13"/>
        <v>429.24955821000003</v>
      </c>
      <c r="AZ45" s="46">
        <f t="shared" si="14"/>
        <v>254.49578549999998</v>
      </c>
      <c r="BA45" s="46">
        <f t="shared" si="15"/>
        <v>480.14871530999994</v>
      </c>
      <c r="BB45" s="46">
        <f t="shared" si="16"/>
        <v>335.93443686000001</v>
      </c>
      <c r="BC45" s="46">
        <f t="shared" si="17"/>
        <v>220.56301409999998</v>
      </c>
      <c r="BD45" s="46">
        <f t="shared" si="18"/>
        <v>508.99157099999996</v>
      </c>
      <c r="BF45" s="45" t="s">
        <v>538</v>
      </c>
      <c r="BG45" s="45">
        <v>0</v>
      </c>
      <c r="BH45" s="45">
        <v>0</v>
      </c>
      <c r="BI45" s="45">
        <v>0</v>
      </c>
      <c r="BJ45" s="45">
        <v>0</v>
      </c>
      <c r="BK45" s="45">
        <v>0</v>
      </c>
      <c r="BL45" s="45">
        <v>0</v>
      </c>
    </row>
    <row r="46" spans="1:64" x14ac:dyDescent="0.3">
      <c r="A46" s="50">
        <v>8068</v>
      </c>
      <c r="B46" s="47" t="s">
        <v>373</v>
      </c>
      <c r="C46" s="47" t="s">
        <v>48</v>
      </c>
      <c r="D46" s="47" t="s">
        <v>377</v>
      </c>
      <c r="E46" s="47" t="s">
        <v>308</v>
      </c>
      <c r="F46" s="47" t="s">
        <v>332</v>
      </c>
      <c r="G46" s="47" t="s">
        <v>297</v>
      </c>
      <c r="H46" s="47" t="s">
        <v>298</v>
      </c>
      <c r="I46" s="47" t="s">
        <v>289</v>
      </c>
      <c r="J46" s="47" t="s">
        <v>333</v>
      </c>
      <c r="K46" s="49">
        <v>33.332500000000003</v>
      </c>
      <c r="L46" s="49">
        <v>-111.75027777777778</v>
      </c>
      <c r="M46" s="49"/>
      <c r="N46" s="49"/>
      <c r="O46" s="50">
        <v>15050100</v>
      </c>
      <c r="P46" s="50"/>
      <c r="Q46" s="47" t="s">
        <v>304</v>
      </c>
      <c r="R46" s="50">
        <v>2005</v>
      </c>
      <c r="S46" s="50">
        <v>153.80000000000001</v>
      </c>
      <c r="T46" s="52">
        <v>521589.84258624649</v>
      </c>
      <c r="U46" s="51">
        <v>0.38714056874717689</v>
      </c>
      <c r="V46" s="47" t="s">
        <v>309</v>
      </c>
      <c r="W46" s="47" t="s">
        <v>310</v>
      </c>
      <c r="X46" s="47">
        <v>0</v>
      </c>
      <c r="Y46" s="47">
        <v>0</v>
      </c>
      <c r="Z46" s="47">
        <v>131.96223017432038</v>
      </c>
      <c r="AA46" s="47">
        <v>78.238476387936984</v>
      </c>
      <c r="AB46" s="47">
        <v>147.60992545190774</v>
      </c>
      <c r="AC46" s="47">
        <v>103.27478883207681</v>
      </c>
      <c r="AD46" s="47">
        <v>67.806679536212044</v>
      </c>
      <c r="AE46" s="47">
        <v>156.47695277587397</v>
      </c>
      <c r="AF46" s="47">
        <v>253.00000000000003</v>
      </c>
      <c r="AG46" s="47">
        <v>198</v>
      </c>
      <c r="AH46" s="46">
        <v>0</v>
      </c>
      <c r="AI46" s="46">
        <v>125</v>
      </c>
      <c r="AJ46" s="46">
        <v>0</v>
      </c>
      <c r="AK46" s="46">
        <v>8</v>
      </c>
      <c r="AL46" s="46">
        <v>1</v>
      </c>
      <c r="AM46" s="46">
        <v>0.98299999999999998</v>
      </c>
      <c r="AN46" s="46">
        <v>0</v>
      </c>
      <c r="AO46" s="46">
        <v>19225000</v>
      </c>
      <c r="AP46" s="46">
        <v>0</v>
      </c>
      <c r="AQ46" s="46">
        <v>1230400</v>
      </c>
      <c r="AR46" s="53">
        <v>521589.84258624649</v>
      </c>
      <c r="AS46" s="53">
        <v>512722.81526228029</v>
      </c>
      <c r="AT46" s="54">
        <v>0.42841333333333342</v>
      </c>
      <c r="AU46" s="54">
        <v>3.725333333333334E-3</v>
      </c>
      <c r="AV46" s="54">
        <v>0.42282533333333344</v>
      </c>
      <c r="AW46" s="54">
        <v>3.725333333333334E-3</v>
      </c>
      <c r="AX46" s="46"/>
      <c r="AY46" s="46">
        <f t="shared" si="13"/>
        <v>405.12404663516355</v>
      </c>
      <c r="AZ46" s="46">
        <f t="shared" si="14"/>
        <v>240.19212251096653</v>
      </c>
      <c r="BA46" s="46">
        <f t="shared" si="15"/>
        <v>453.16247113735676</v>
      </c>
      <c r="BB46" s="46">
        <f t="shared" si="16"/>
        <v>317.0536017144758</v>
      </c>
      <c r="BC46" s="46">
        <f t="shared" si="17"/>
        <v>208.16650617617097</v>
      </c>
      <c r="BD46" s="46">
        <f t="shared" si="18"/>
        <v>480.38424502193305</v>
      </c>
      <c r="BF46" s="45" t="s">
        <v>539</v>
      </c>
      <c r="BG46" s="45">
        <v>0</v>
      </c>
      <c r="BH46" s="45">
        <v>0</v>
      </c>
      <c r="BI46" s="45">
        <v>0</v>
      </c>
      <c r="BJ46" s="45">
        <v>0</v>
      </c>
      <c r="BK46" s="45">
        <v>0</v>
      </c>
      <c r="BL46" s="45">
        <v>0</v>
      </c>
    </row>
    <row r="47" spans="1:64" x14ac:dyDescent="0.3">
      <c r="A47" s="50">
        <v>8068</v>
      </c>
      <c r="B47" s="47" t="s">
        <v>373</v>
      </c>
      <c r="C47" s="47" t="s">
        <v>48</v>
      </c>
      <c r="D47" s="47" t="s">
        <v>378</v>
      </c>
      <c r="E47" s="47" t="s">
        <v>308</v>
      </c>
      <c r="F47" s="47" t="s">
        <v>332</v>
      </c>
      <c r="G47" s="47" t="s">
        <v>297</v>
      </c>
      <c r="H47" s="47" t="s">
        <v>298</v>
      </c>
      <c r="I47" s="47" t="s">
        <v>289</v>
      </c>
      <c r="J47" s="47" t="s">
        <v>333</v>
      </c>
      <c r="K47" s="49">
        <v>33.332500000000003</v>
      </c>
      <c r="L47" s="49">
        <v>-111.75027777777778</v>
      </c>
      <c r="M47" s="49"/>
      <c r="N47" s="49"/>
      <c r="O47" s="50">
        <v>15050100</v>
      </c>
      <c r="P47" s="50"/>
      <c r="Q47" s="47" t="s">
        <v>304</v>
      </c>
      <c r="R47" s="50">
        <v>2005</v>
      </c>
      <c r="S47" s="50">
        <v>314.5</v>
      </c>
      <c r="T47" s="52">
        <v>1032980</v>
      </c>
      <c r="U47" s="51">
        <v>0.37494464649984394</v>
      </c>
      <c r="V47" s="47" t="s">
        <v>309</v>
      </c>
      <c r="W47" s="47" t="s">
        <v>310</v>
      </c>
      <c r="X47" s="47">
        <v>0</v>
      </c>
      <c r="Y47" s="47">
        <v>0</v>
      </c>
      <c r="Z47" s="47">
        <v>261.34393999999998</v>
      </c>
      <c r="AA47" s="47">
        <v>154.947</v>
      </c>
      <c r="AB47" s="47">
        <v>292.33334000000002</v>
      </c>
      <c r="AC47" s="47">
        <v>204.53004000000001</v>
      </c>
      <c r="AD47" s="47">
        <v>134.28739999999999</v>
      </c>
      <c r="AE47" s="47">
        <v>309.89400000000001</v>
      </c>
      <c r="AF47" s="47">
        <v>252.99999999999997</v>
      </c>
      <c r="AG47" s="47">
        <v>198</v>
      </c>
      <c r="AH47" s="46">
        <v>0</v>
      </c>
      <c r="AI47" s="46">
        <v>125</v>
      </c>
      <c r="AJ47" s="46">
        <v>0</v>
      </c>
      <c r="AK47" s="46">
        <v>8</v>
      </c>
      <c r="AL47" s="46">
        <v>1</v>
      </c>
      <c r="AM47" s="46">
        <v>0.98299999999999998</v>
      </c>
      <c r="AN47" s="46">
        <v>0</v>
      </c>
      <c r="AO47" s="46">
        <v>39312500</v>
      </c>
      <c r="AP47" s="46">
        <v>0</v>
      </c>
      <c r="AQ47" s="46">
        <v>2516000</v>
      </c>
      <c r="AR47" s="53">
        <v>1032980</v>
      </c>
      <c r="AS47" s="53">
        <v>1015419.34</v>
      </c>
      <c r="AT47" s="54">
        <v>0.42841333333333342</v>
      </c>
      <c r="AU47" s="54">
        <v>3.725333333333334E-3</v>
      </c>
      <c r="AV47" s="54">
        <v>0.42282533333333344</v>
      </c>
      <c r="AW47" s="54">
        <v>3.725333333333334E-3</v>
      </c>
      <c r="AX47" s="46"/>
      <c r="AY47" s="46">
        <f t="shared" si="13"/>
        <v>802.3258957999999</v>
      </c>
      <c r="AZ47" s="46">
        <f t="shared" si="14"/>
        <v>475.68728999999996</v>
      </c>
      <c r="BA47" s="46">
        <f t="shared" si="15"/>
        <v>897.46335380000005</v>
      </c>
      <c r="BB47" s="46">
        <f t="shared" si="16"/>
        <v>627.9072228</v>
      </c>
      <c r="BC47" s="46">
        <f t="shared" si="17"/>
        <v>412.26231799999994</v>
      </c>
      <c r="BD47" s="46">
        <f t="shared" si="18"/>
        <v>951.37457999999992</v>
      </c>
      <c r="BF47" s="50">
        <v>15030108</v>
      </c>
      <c r="BG47" s="45">
        <f t="shared" ref="BG47:BL47" si="19">SUM(AY28:AY37)</f>
        <v>1315.6542452286999</v>
      </c>
      <c r="BH47" s="45">
        <f t="shared" si="19"/>
        <v>982.379877685</v>
      </c>
      <c r="BI47" s="45">
        <f t="shared" si="19"/>
        <v>1569.3922598657</v>
      </c>
      <c r="BJ47" s="45">
        <f t="shared" si="19"/>
        <v>930.94811414419996</v>
      </c>
      <c r="BK47" s="45">
        <f t="shared" si="19"/>
        <v>713.51118292700005</v>
      </c>
      <c r="BL47" s="45">
        <f t="shared" si="19"/>
        <v>1340.8599263699998</v>
      </c>
    </row>
    <row r="48" spans="1:64" x14ac:dyDescent="0.3">
      <c r="A48" s="50">
        <v>8068</v>
      </c>
      <c r="B48" s="47" t="s">
        <v>373</v>
      </c>
      <c r="C48" s="47" t="s">
        <v>48</v>
      </c>
      <c r="D48" s="47" t="s">
        <v>379</v>
      </c>
      <c r="E48" s="47" t="s">
        <v>308</v>
      </c>
      <c r="F48" s="47" t="s">
        <v>332</v>
      </c>
      <c r="G48" s="47" t="s">
        <v>297</v>
      </c>
      <c r="H48" s="47" t="s">
        <v>298</v>
      </c>
      <c r="I48" s="47" t="s">
        <v>289</v>
      </c>
      <c r="J48" s="47" t="s">
        <v>333</v>
      </c>
      <c r="K48" s="49">
        <v>33.332500000000003</v>
      </c>
      <c r="L48" s="49">
        <v>-111.75027777777778</v>
      </c>
      <c r="M48" s="49"/>
      <c r="N48" s="49"/>
      <c r="O48" s="50">
        <v>15050100</v>
      </c>
      <c r="P48" s="50"/>
      <c r="Q48" s="47" t="s">
        <v>304</v>
      </c>
      <c r="R48" s="50">
        <v>1974</v>
      </c>
      <c r="S48" s="50">
        <v>103.5</v>
      </c>
      <c r="T48" s="52">
        <v>351004.86806031538</v>
      </c>
      <c r="U48" s="51">
        <v>0.38714056874717684</v>
      </c>
      <c r="V48" s="47" t="s">
        <v>309</v>
      </c>
      <c r="W48" s="47" t="s">
        <v>310</v>
      </c>
      <c r="X48" s="47">
        <v>0</v>
      </c>
      <c r="Y48" s="47">
        <v>0</v>
      </c>
      <c r="Z48" s="47">
        <v>88.804231619259795</v>
      </c>
      <c r="AA48" s="47">
        <v>52.65073020904731</v>
      </c>
      <c r="AB48" s="47">
        <v>99.334377661069254</v>
      </c>
      <c r="AC48" s="47">
        <v>69.498963875942437</v>
      </c>
      <c r="AD48" s="47">
        <v>45.630632847840999</v>
      </c>
      <c r="AE48" s="47">
        <v>105.30146041809462</v>
      </c>
      <c r="AF48" s="47">
        <v>253</v>
      </c>
      <c r="AG48" s="47">
        <v>197.99999999999997</v>
      </c>
      <c r="AH48" s="46">
        <v>0</v>
      </c>
      <c r="AI48" s="46">
        <v>125</v>
      </c>
      <c r="AJ48" s="46">
        <v>0</v>
      </c>
      <c r="AK48" s="46">
        <v>8</v>
      </c>
      <c r="AL48" s="46">
        <v>1</v>
      </c>
      <c r="AM48" s="46">
        <v>0.98299999999999998</v>
      </c>
      <c r="AN48" s="46">
        <v>0</v>
      </c>
      <c r="AO48" s="46">
        <v>12937500</v>
      </c>
      <c r="AP48" s="46">
        <v>0</v>
      </c>
      <c r="AQ48" s="46">
        <v>828000</v>
      </c>
      <c r="AR48" s="53">
        <v>351004.86806031538</v>
      </c>
      <c r="AS48" s="53">
        <v>345037.78530329</v>
      </c>
      <c r="AT48" s="54">
        <v>0.42841333333333342</v>
      </c>
      <c r="AU48" s="54">
        <v>3.725333333333334E-3</v>
      </c>
      <c r="AV48" s="54">
        <v>0.42282533333333344</v>
      </c>
      <c r="AW48" s="54">
        <v>3.725333333333334E-3</v>
      </c>
      <c r="AX48" s="46"/>
      <c r="AY48" s="46">
        <f t="shared" si="13"/>
        <v>272.62899107112753</v>
      </c>
      <c r="AZ48" s="46">
        <f t="shared" si="14"/>
        <v>161.63774174177524</v>
      </c>
      <c r="BA48" s="46">
        <f t="shared" si="15"/>
        <v>304.95653941948257</v>
      </c>
      <c r="BB48" s="46">
        <f t="shared" si="16"/>
        <v>213.36181909914328</v>
      </c>
      <c r="BC48" s="46">
        <f t="shared" si="17"/>
        <v>140.08604284287185</v>
      </c>
      <c r="BD48" s="46">
        <f t="shared" si="18"/>
        <v>323.27548348355049</v>
      </c>
      <c r="BF48" s="45" t="s">
        <v>540</v>
      </c>
      <c r="BG48" s="45">
        <v>0</v>
      </c>
      <c r="BH48" s="45">
        <v>0</v>
      </c>
      <c r="BI48" s="45">
        <v>0</v>
      </c>
      <c r="BJ48" s="45">
        <v>0</v>
      </c>
      <c r="BK48" s="45">
        <v>0</v>
      </c>
      <c r="BL48" s="45">
        <v>0</v>
      </c>
    </row>
    <row r="49" spans="1:64" x14ac:dyDescent="0.3">
      <c r="A49" s="50">
        <v>8068</v>
      </c>
      <c r="B49" s="47" t="s">
        <v>373</v>
      </c>
      <c r="C49" s="47" t="s">
        <v>48</v>
      </c>
      <c r="D49" s="47" t="s">
        <v>380</v>
      </c>
      <c r="E49" s="47" t="s">
        <v>308</v>
      </c>
      <c r="F49" s="47" t="s">
        <v>332</v>
      </c>
      <c r="G49" s="47" t="s">
        <v>297</v>
      </c>
      <c r="H49" s="47" t="s">
        <v>298</v>
      </c>
      <c r="I49" s="47" t="s">
        <v>289</v>
      </c>
      <c r="J49" s="47" t="s">
        <v>333</v>
      </c>
      <c r="K49" s="49">
        <v>33.332500000000003</v>
      </c>
      <c r="L49" s="49">
        <v>-111.75027777777778</v>
      </c>
      <c r="M49" s="49"/>
      <c r="N49" s="49"/>
      <c r="O49" s="50">
        <v>15050100</v>
      </c>
      <c r="P49" s="50"/>
      <c r="Q49" s="47" t="s">
        <v>304</v>
      </c>
      <c r="R49" s="50">
        <v>1975</v>
      </c>
      <c r="S49" s="50">
        <v>103.5</v>
      </c>
      <c r="T49" s="52">
        <v>351004.86806031538</v>
      </c>
      <c r="U49" s="51">
        <v>0.38714056874717684</v>
      </c>
      <c r="V49" s="47" t="s">
        <v>309</v>
      </c>
      <c r="W49" s="47" t="s">
        <v>310</v>
      </c>
      <c r="X49" s="47">
        <v>0</v>
      </c>
      <c r="Y49" s="47">
        <v>0</v>
      </c>
      <c r="Z49" s="47">
        <v>88.804231619259795</v>
      </c>
      <c r="AA49" s="47">
        <v>52.65073020904731</v>
      </c>
      <c r="AB49" s="47">
        <v>99.334377661069254</v>
      </c>
      <c r="AC49" s="47">
        <v>69.498963875942437</v>
      </c>
      <c r="AD49" s="47">
        <v>45.630632847840999</v>
      </c>
      <c r="AE49" s="47">
        <v>105.30146041809462</v>
      </c>
      <c r="AF49" s="47">
        <v>253</v>
      </c>
      <c r="AG49" s="47">
        <v>197.99999999999997</v>
      </c>
      <c r="AH49" s="46">
        <v>0</v>
      </c>
      <c r="AI49" s="46">
        <v>125</v>
      </c>
      <c r="AJ49" s="46">
        <v>0</v>
      </c>
      <c r="AK49" s="46">
        <v>8</v>
      </c>
      <c r="AL49" s="46">
        <v>1</v>
      </c>
      <c r="AM49" s="46">
        <v>0.98299999999999998</v>
      </c>
      <c r="AN49" s="46">
        <v>0</v>
      </c>
      <c r="AO49" s="46">
        <v>12937500</v>
      </c>
      <c r="AP49" s="46">
        <v>0</v>
      </c>
      <c r="AQ49" s="46">
        <v>828000</v>
      </c>
      <c r="AR49" s="53">
        <v>351004.86806031538</v>
      </c>
      <c r="AS49" s="53">
        <v>345037.78530329</v>
      </c>
      <c r="AT49" s="54">
        <v>0.42841333333333342</v>
      </c>
      <c r="AU49" s="54">
        <v>3.725333333333334E-3</v>
      </c>
      <c r="AV49" s="54">
        <v>0.42282533333333344</v>
      </c>
      <c r="AW49" s="54">
        <v>3.725333333333334E-3</v>
      </c>
      <c r="AX49" s="46"/>
      <c r="AY49" s="46">
        <f t="shared" si="13"/>
        <v>272.62899107112753</v>
      </c>
      <c r="AZ49" s="46">
        <f t="shared" si="14"/>
        <v>161.63774174177524</v>
      </c>
      <c r="BA49" s="46">
        <f t="shared" si="15"/>
        <v>304.95653941948257</v>
      </c>
      <c r="BB49" s="46">
        <f t="shared" si="16"/>
        <v>213.36181909914328</v>
      </c>
      <c r="BC49" s="46">
        <f t="shared" si="17"/>
        <v>140.08604284287185</v>
      </c>
      <c r="BD49" s="46">
        <f t="shared" si="18"/>
        <v>323.27548348355049</v>
      </c>
      <c r="BF49" s="45" t="s">
        <v>541</v>
      </c>
      <c r="BG49" s="45">
        <v>0</v>
      </c>
      <c r="BH49" s="45">
        <v>0</v>
      </c>
      <c r="BI49" s="45">
        <v>0</v>
      </c>
      <c r="BJ49" s="45">
        <v>0</v>
      </c>
      <c r="BK49" s="45">
        <v>0</v>
      </c>
      <c r="BL49" s="45">
        <v>0</v>
      </c>
    </row>
    <row r="50" spans="1:64" x14ac:dyDescent="0.3">
      <c r="A50" s="50">
        <v>8068</v>
      </c>
      <c r="B50" s="47" t="s">
        <v>373</v>
      </c>
      <c r="C50" s="47" t="s">
        <v>48</v>
      </c>
      <c r="D50" s="47" t="s">
        <v>381</v>
      </c>
      <c r="E50" s="47" t="s">
        <v>308</v>
      </c>
      <c r="F50" s="47" t="s">
        <v>332</v>
      </c>
      <c r="G50" s="47" t="s">
        <v>297</v>
      </c>
      <c r="H50" s="47" t="s">
        <v>298</v>
      </c>
      <c r="I50" s="47" t="s">
        <v>289</v>
      </c>
      <c r="J50" s="47" t="s">
        <v>333</v>
      </c>
      <c r="K50" s="49">
        <v>33.332500000000003</v>
      </c>
      <c r="L50" s="49">
        <v>-111.75027777777778</v>
      </c>
      <c r="M50" s="49"/>
      <c r="N50" s="49"/>
      <c r="O50" s="50">
        <v>15050100</v>
      </c>
      <c r="P50" s="50"/>
      <c r="Q50" s="47" t="s">
        <v>304</v>
      </c>
      <c r="R50" s="50">
        <v>2005</v>
      </c>
      <c r="S50" s="50">
        <v>153.80000000000001</v>
      </c>
      <c r="T50" s="52">
        <v>521589.84258624649</v>
      </c>
      <c r="U50" s="51">
        <v>0.38714056874717689</v>
      </c>
      <c r="V50" s="47" t="s">
        <v>309</v>
      </c>
      <c r="W50" s="47" t="s">
        <v>310</v>
      </c>
      <c r="X50" s="47">
        <v>0</v>
      </c>
      <c r="Y50" s="47">
        <v>0</v>
      </c>
      <c r="Z50" s="47">
        <v>131.96223017432038</v>
      </c>
      <c r="AA50" s="47">
        <v>78.238476387936984</v>
      </c>
      <c r="AB50" s="47">
        <v>147.60992545190774</v>
      </c>
      <c r="AC50" s="47">
        <v>103.27478883207681</v>
      </c>
      <c r="AD50" s="47">
        <v>67.806679536212044</v>
      </c>
      <c r="AE50" s="47">
        <v>156.47695277587397</v>
      </c>
      <c r="AF50" s="47">
        <v>253.00000000000003</v>
      </c>
      <c r="AG50" s="47">
        <v>198</v>
      </c>
      <c r="AH50" s="46">
        <v>0</v>
      </c>
      <c r="AI50" s="46">
        <v>125</v>
      </c>
      <c r="AJ50" s="46">
        <v>0</v>
      </c>
      <c r="AK50" s="46">
        <v>8</v>
      </c>
      <c r="AL50" s="46">
        <v>1</v>
      </c>
      <c r="AM50" s="46">
        <v>0.98299999999999998</v>
      </c>
      <c r="AN50" s="46">
        <v>0</v>
      </c>
      <c r="AO50" s="46">
        <v>19225000</v>
      </c>
      <c r="AP50" s="46">
        <v>0</v>
      </c>
      <c r="AQ50" s="46">
        <v>1230400</v>
      </c>
      <c r="AR50" s="53">
        <v>521589.84258624649</v>
      </c>
      <c r="AS50" s="53">
        <v>512722.81526228029</v>
      </c>
      <c r="AT50" s="54">
        <v>0.42841333333333342</v>
      </c>
      <c r="AU50" s="54">
        <v>3.725333333333334E-3</v>
      </c>
      <c r="AV50" s="54">
        <v>0.42282533333333344</v>
      </c>
      <c r="AW50" s="54">
        <v>3.725333333333334E-3</v>
      </c>
      <c r="AX50" s="46"/>
      <c r="AY50" s="46">
        <f t="shared" si="13"/>
        <v>405.12404663516355</v>
      </c>
      <c r="AZ50" s="46">
        <f t="shared" si="14"/>
        <v>240.19212251096653</v>
      </c>
      <c r="BA50" s="46">
        <f t="shared" si="15"/>
        <v>453.16247113735676</v>
      </c>
      <c r="BB50" s="46">
        <f t="shared" si="16"/>
        <v>317.0536017144758</v>
      </c>
      <c r="BC50" s="46">
        <f t="shared" si="17"/>
        <v>208.16650617617097</v>
      </c>
      <c r="BD50" s="46">
        <f t="shared" si="18"/>
        <v>480.38424502193305</v>
      </c>
      <c r="BF50" s="45" t="s">
        <v>542</v>
      </c>
      <c r="BG50" s="45">
        <v>0</v>
      </c>
      <c r="BH50" s="45">
        <v>0</v>
      </c>
      <c r="BI50" s="45">
        <v>0</v>
      </c>
      <c r="BJ50" s="45">
        <v>0</v>
      </c>
      <c r="BK50" s="45">
        <v>0</v>
      </c>
      <c r="BL50" s="45">
        <v>0</v>
      </c>
    </row>
    <row r="51" spans="1:64" x14ac:dyDescent="0.3">
      <c r="A51" s="50">
        <v>8068</v>
      </c>
      <c r="B51" s="47" t="s">
        <v>373</v>
      </c>
      <c r="C51" s="47" t="s">
        <v>48</v>
      </c>
      <c r="D51" s="47" t="s">
        <v>382</v>
      </c>
      <c r="E51" s="47" t="s">
        <v>308</v>
      </c>
      <c r="F51" s="47" t="s">
        <v>332</v>
      </c>
      <c r="G51" s="47" t="s">
        <v>297</v>
      </c>
      <c r="H51" s="47" t="s">
        <v>298</v>
      </c>
      <c r="I51" s="47" t="s">
        <v>289</v>
      </c>
      <c r="J51" s="47" t="s">
        <v>333</v>
      </c>
      <c r="K51" s="49">
        <v>33.332500000000003</v>
      </c>
      <c r="L51" s="49">
        <v>-111.75027777777778</v>
      </c>
      <c r="M51" s="49"/>
      <c r="N51" s="49"/>
      <c r="O51" s="50">
        <v>15050100</v>
      </c>
      <c r="P51" s="50"/>
      <c r="Q51" s="47" t="s">
        <v>304</v>
      </c>
      <c r="R51" s="50">
        <v>1974</v>
      </c>
      <c r="S51" s="50">
        <v>103.5</v>
      </c>
      <c r="T51" s="52">
        <v>351004.86806031538</v>
      </c>
      <c r="U51" s="51">
        <v>0.38714056874717684</v>
      </c>
      <c r="V51" s="47" t="s">
        <v>309</v>
      </c>
      <c r="W51" s="47" t="s">
        <v>310</v>
      </c>
      <c r="X51" s="47">
        <v>0</v>
      </c>
      <c r="Y51" s="47">
        <v>0</v>
      </c>
      <c r="Z51" s="47">
        <v>88.804231619259795</v>
      </c>
      <c r="AA51" s="47">
        <v>52.65073020904731</v>
      </c>
      <c r="AB51" s="47">
        <v>99.334377661069254</v>
      </c>
      <c r="AC51" s="47">
        <v>69.498963875942437</v>
      </c>
      <c r="AD51" s="47">
        <v>45.630632847840999</v>
      </c>
      <c r="AE51" s="47">
        <v>105.30146041809462</v>
      </c>
      <c r="AF51" s="47">
        <v>253</v>
      </c>
      <c r="AG51" s="47">
        <v>197.99999999999997</v>
      </c>
      <c r="AH51" s="46">
        <v>0</v>
      </c>
      <c r="AI51" s="46">
        <v>125</v>
      </c>
      <c r="AJ51" s="46">
        <v>0</v>
      </c>
      <c r="AK51" s="46">
        <v>8</v>
      </c>
      <c r="AL51" s="46">
        <v>1</v>
      </c>
      <c r="AM51" s="46">
        <v>0.98299999999999998</v>
      </c>
      <c r="AN51" s="46">
        <v>0</v>
      </c>
      <c r="AO51" s="46">
        <v>12937500</v>
      </c>
      <c r="AP51" s="46">
        <v>0</v>
      </c>
      <c r="AQ51" s="46">
        <v>828000</v>
      </c>
      <c r="AR51" s="53">
        <v>351004.86806031538</v>
      </c>
      <c r="AS51" s="53">
        <v>345037.78530329</v>
      </c>
      <c r="AT51" s="54">
        <v>0.42841333333333342</v>
      </c>
      <c r="AU51" s="54">
        <v>3.725333333333334E-3</v>
      </c>
      <c r="AV51" s="54">
        <v>0.42282533333333344</v>
      </c>
      <c r="AW51" s="54">
        <v>3.725333333333334E-3</v>
      </c>
      <c r="AX51" s="46"/>
      <c r="AY51" s="46">
        <f t="shared" si="13"/>
        <v>272.62899107112753</v>
      </c>
      <c r="AZ51" s="46">
        <f t="shared" si="14"/>
        <v>161.63774174177524</v>
      </c>
      <c r="BA51" s="46">
        <f t="shared" si="15"/>
        <v>304.95653941948257</v>
      </c>
      <c r="BB51" s="46">
        <f t="shared" si="16"/>
        <v>213.36181909914328</v>
      </c>
      <c r="BC51" s="46">
        <f t="shared" si="17"/>
        <v>140.08604284287185</v>
      </c>
      <c r="BD51" s="46">
        <f t="shared" si="18"/>
        <v>323.27548348355049</v>
      </c>
      <c r="BF51" s="45" t="s">
        <v>543</v>
      </c>
      <c r="BG51" s="45">
        <v>0</v>
      </c>
      <c r="BH51" s="45">
        <v>0</v>
      </c>
      <c r="BI51" s="45">
        <v>0</v>
      </c>
      <c r="BJ51" s="45">
        <v>0</v>
      </c>
      <c r="BK51" s="45">
        <v>0</v>
      </c>
      <c r="BL51" s="45">
        <v>0</v>
      </c>
    </row>
    <row r="52" spans="1:64" x14ac:dyDescent="0.3">
      <c r="A52" s="50">
        <v>55522</v>
      </c>
      <c r="B52" s="47" t="s">
        <v>383</v>
      </c>
      <c r="C52" s="47" t="s">
        <v>48</v>
      </c>
      <c r="D52" s="47" t="s">
        <v>384</v>
      </c>
      <c r="E52" s="47" t="s">
        <v>303</v>
      </c>
      <c r="F52" s="47" t="s">
        <v>345</v>
      </c>
      <c r="G52" s="47" t="s">
        <v>288</v>
      </c>
      <c r="H52" s="47" t="s">
        <v>289</v>
      </c>
      <c r="I52" s="47" t="s">
        <v>289</v>
      </c>
      <c r="J52" s="47" t="s">
        <v>333</v>
      </c>
      <c r="K52" s="49">
        <v>32.921666666666667</v>
      </c>
      <c r="L52" s="49">
        <v>-111.58833333333332</v>
      </c>
      <c r="M52" s="49"/>
      <c r="N52" s="49"/>
      <c r="O52" s="50">
        <v>15050100</v>
      </c>
      <c r="P52" s="50"/>
      <c r="Q52" s="47" t="s">
        <v>304</v>
      </c>
      <c r="R52" s="50">
        <v>2002</v>
      </c>
      <c r="S52" s="50">
        <v>45</v>
      </c>
      <c r="T52" s="52">
        <v>18818.900000000001</v>
      </c>
      <c r="U52" s="51">
        <v>4.7739472349061396E-2</v>
      </c>
      <c r="V52" s="47" t="s">
        <v>362</v>
      </c>
      <c r="W52" s="47" t="s">
        <v>363</v>
      </c>
      <c r="X52" s="47">
        <v>0</v>
      </c>
      <c r="Y52" s="47">
        <v>0</v>
      </c>
      <c r="Z52" s="47">
        <v>0</v>
      </c>
      <c r="AA52" s="47">
        <v>0</v>
      </c>
      <c r="AB52" s="47">
        <v>0</v>
      </c>
      <c r="AC52" s="47">
        <v>0</v>
      </c>
      <c r="AD52" s="47">
        <v>0</v>
      </c>
      <c r="AE52" s="47">
        <v>0</v>
      </c>
      <c r="AF52" s="47">
        <v>0</v>
      </c>
      <c r="AG52" s="47">
        <v>0</v>
      </c>
      <c r="AH52" s="46">
        <v>0</v>
      </c>
      <c r="AI52" s="46">
        <v>0</v>
      </c>
      <c r="AJ52" s="46">
        <v>0</v>
      </c>
      <c r="AK52" s="46">
        <v>0</v>
      </c>
      <c r="AL52" s="46">
        <v>1</v>
      </c>
      <c r="AM52" s="46">
        <v>1</v>
      </c>
      <c r="AN52" s="46">
        <v>0</v>
      </c>
      <c r="AO52" s="46">
        <v>0</v>
      </c>
      <c r="AP52" s="46">
        <v>0</v>
      </c>
      <c r="AQ52" s="46">
        <v>0</v>
      </c>
      <c r="AR52" s="53">
        <v>18818.900000000001</v>
      </c>
      <c r="AS52" s="53">
        <v>18818.900000000001</v>
      </c>
      <c r="AT52" s="54">
        <v>0</v>
      </c>
      <c r="AU52" s="54">
        <v>0</v>
      </c>
      <c r="AV52" s="54">
        <v>0</v>
      </c>
      <c r="AW52" s="54">
        <v>0</v>
      </c>
      <c r="AX52" s="46"/>
      <c r="AY52" s="46">
        <f t="shared" si="13"/>
        <v>0</v>
      </c>
      <c r="AZ52" s="46">
        <f t="shared" si="14"/>
        <v>0</v>
      </c>
      <c r="BA52" s="46">
        <f t="shared" si="15"/>
        <v>0</v>
      </c>
      <c r="BB52" s="46">
        <f t="shared" si="16"/>
        <v>0</v>
      </c>
      <c r="BC52" s="46">
        <f t="shared" si="17"/>
        <v>0</v>
      </c>
      <c r="BD52" s="46">
        <f t="shared" si="18"/>
        <v>0</v>
      </c>
      <c r="BF52" s="45" t="s">
        <v>544</v>
      </c>
      <c r="BG52" s="45">
        <v>0</v>
      </c>
      <c r="BH52" s="45">
        <v>0</v>
      </c>
      <c r="BI52" s="45">
        <v>0</v>
      </c>
      <c r="BJ52" s="45">
        <v>0</v>
      </c>
      <c r="BK52" s="45">
        <v>0</v>
      </c>
      <c r="BL52" s="45">
        <v>0</v>
      </c>
    </row>
    <row r="53" spans="1:64" x14ac:dyDescent="0.3">
      <c r="A53" s="50">
        <v>55522</v>
      </c>
      <c r="B53" s="47" t="s">
        <v>383</v>
      </c>
      <c r="C53" s="47" t="s">
        <v>48</v>
      </c>
      <c r="D53" s="47" t="s">
        <v>385</v>
      </c>
      <c r="E53" s="47" t="s">
        <v>303</v>
      </c>
      <c r="F53" s="47" t="s">
        <v>345</v>
      </c>
      <c r="G53" s="47" t="s">
        <v>288</v>
      </c>
      <c r="H53" s="47" t="s">
        <v>289</v>
      </c>
      <c r="I53" s="47" t="s">
        <v>289</v>
      </c>
      <c r="J53" s="47" t="s">
        <v>333</v>
      </c>
      <c r="K53" s="49">
        <v>32.921666666666667</v>
      </c>
      <c r="L53" s="49">
        <v>-111.58833333333332</v>
      </c>
      <c r="M53" s="49"/>
      <c r="N53" s="49"/>
      <c r="O53" s="50">
        <v>15050100</v>
      </c>
      <c r="P53" s="50"/>
      <c r="Q53" s="47" t="s">
        <v>304</v>
      </c>
      <c r="R53" s="50">
        <v>2002</v>
      </c>
      <c r="S53" s="50">
        <v>45</v>
      </c>
      <c r="T53" s="52">
        <v>18818.900000000001</v>
      </c>
      <c r="U53" s="51">
        <v>4.7739472349061396E-2</v>
      </c>
      <c r="V53" s="47" t="s">
        <v>362</v>
      </c>
      <c r="W53" s="47" t="s">
        <v>363</v>
      </c>
      <c r="X53" s="47">
        <v>0</v>
      </c>
      <c r="Y53" s="47">
        <v>0</v>
      </c>
      <c r="Z53" s="47">
        <v>0</v>
      </c>
      <c r="AA53" s="47">
        <v>0</v>
      </c>
      <c r="AB53" s="47">
        <v>0</v>
      </c>
      <c r="AC53" s="47">
        <v>0</v>
      </c>
      <c r="AD53" s="47">
        <v>0</v>
      </c>
      <c r="AE53" s="47">
        <v>0</v>
      </c>
      <c r="AF53" s="47">
        <v>0</v>
      </c>
      <c r="AG53" s="47">
        <v>0</v>
      </c>
      <c r="AH53" s="46">
        <v>0</v>
      </c>
      <c r="AI53" s="46">
        <v>0</v>
      </c>
      <c r="AJ53" s="46">
        <v>0</v>
      </c>
      <c r="AK53" s="46">
        <v>0</v>
      </c>
      <c r="AL53" s="46">
        <v>1</v>
      </c>
      <c r="AM53" s="46">
        <v>1</v>
      </c>
      <c r="AN53" s="46">
        <v>0</v>
      </c>
      <c r="AO53" s="46">
        <v>0</v>
      </c>
      <c r="AP53" s="46">
        <v>0</v>
      </c>
      <c r="AQ53" s="46">
        <v>0</v>
      </c>
      <c r="AR53" s="53">
        <v>18818.900000000001</v>
      </c>
      <c r="AS53" s="53">
        <v>18818.900000000001</v>
      </c>
      <c r="AT53" s="54">
        <v>0</v>
      </c>
      <c r="AU53" s="54">
        <v>0</v>
      </c>
      <c r="AV53" s="54">
        <v>0</v>
      </c>
      <c r="AW53" s="54">
        <v>0</v>
      </c>
      <c r="AX53" s="46"/>
      <c r="AY53" s="46">
        <f t="shared" si="13"/>
        <v>0</v>
      </c>
      <c r="AZ53" s="46">
        <f t="shared" si="14"/>
        <v>0</v>
      </c>
      <c r="BA53" s="46">
        <f t="shared" si="15"/>
        <v>0</v>
      </c>
      <c r="BB53" s="46">
        <f t="shared" si="16"/>
        <v>0</v>
      </c>
      <c r="BC53" s="46">
        <f t="shared" si="17"/>
        <v>0</v>
      </c>
      <c r="BD53" s="46">
        <f t="shared" si="18"/>
        <v>0</v>
      </c>
      <c r="BF53" s="45" t="s">
        <v>545</v>
      </c>
      <c r="BG53" s="45">
        <v>0</v>
      </c>
      <c r="BH53" s="45">
        <v>0</v>
      </c>
      <c r="BI53" s="45">
        <v>0</v>
      </c>
      <c r="BJ53" s="45">
        <v>0</v>
      </c>
      <c r="BK53" s="45">
        <v>0</v>
      </c>
      <c r="BL53" s="45">
        <v>0</v>
      </c>
    </row>
    <row r="54" spans="1:64" x14ac:dyDescent="0.3">
      <c r="A54" s="50">
        <v>55522</v>
      </c>
      <c r="B54" s="47" t="s">
        <v>383</v>
      </c>
      <c r="C54" s="47" t="s">
        <v>48</v>
      </c>
      <c r="D54" s="47" t="s">
        <v>386</v>
      </c>
      <c r="E54" s="47" t="s">
        <v>303</v>
      </c>
      <c r="F54" s="47" t="s">
        <v>345</v>
      </c>
      <c r="G54" s="47" t="s">
        <v>288</v>
      </c>
      <c r="H54" s="47" t="s">
        <v>289</v>
      </c>
      <c r="I54" s="47" t="s">
        <v>289</v>
      </c>
      <c r="J54" s="47" t="s">
        <v>333</v>
      </c>
      <c r="K54" s="49">
        <v>32.921666666666667</v>
      </c>
      <c r="L54" s="49">
        <v>-111.58833333333332</v>
      </c>
      <c r="M54" s="49"/>
      <c r="N54" s="49"/>
      <c r="O54" s="50">
        <v>15050100</v>
      </c>
      <c r="P54" s="50"/>
      <c r="Q54" s="47" t="s">
        <v>304</v>
      </c>
      <c r="R54" s="50">
        <v>2002</v>
      </c>
      <c r="S54" s="50">
        <v>45</v>
      </c>
      <c r="T54" s="52">
        <v>18818.900000000001</v>
      </c>
      <c r="U54" s="51">
        <v>4.7739472349061396E-2</v>
      </c>
      <c r="V54" s="47" t="s">
        <v>362</v>
      </c>
      <c r="W54" s="47" t="s">
        <v>363</v>
      </c>
      <c r="X54" s="47">
        <v>0</v>
      </c>
      <c r="Y54" s="47">
        <v>0</v>
      </c>
      <c r="Z54" s="47">
        <v>0</v>
      </c>
      <c r="AA54" s="47">
        <v>0</v>
      </c>
      <c r="AB54" s="47">
        <v>0</v>
      </c>
      <c r="AC54" s="47">
        <v>0</v>
      </c>
      <c r="AD54" s="47">
        <v>0</v>
      </c>
      <c r="AE54" s="47">
        <v>0</v>
      </c>
      <c r="AF54" s="47">
        <v>0</v>
      </c>
      <c r="AG54" s="47">
        <v>0</v>
      </c>
      <c r="AH54" s="46">
        <v>0</v>
      </c>
      <c r="AI54" s="46">
        <v>0</v>
      </c>
      <c r="AJ54" s="46">
        <v>0</v>
      </c>
      <c r="AK54" s="46">
        <v>0</v>
      </c>
      <c r="AL54" s="46">
        <v>1</v>
      </c>
      <c r="AM54" s="46">
        <v>1</v>
      </c>
      <c r="AN54" s="46">
        <v>0</v>
      </c>
      <c r="AO54" s="46">
        <v>0</v>
      </c>
      <c r="AP54" s="46">
        <v>0</v>
      </c>
      <c r="AQ54" s="46">
        <v>0</v>
      </c>
      <c r="AR54" s="53">
        <v>18818.900000000001</v>
      </c>
      <c r="AS54" s="53">
        <v>18818.900000000001</v>
      </c>
      <c r="AT54" s="54">
        <v>0</v>
      </c>
      <c r="AU54" s="54">
        <v>0</v>
      </c>
      <c r="AV54" s="54">
        <v>0</v>
      </c>
      <c r="AW54" s="54">
        <v>0</v>
      </c>
      <c r="AX54" s="46"/>
      <c r="AY54" s="46">
        <f t="shared" si="13"/>
        <v>0</v>
      </c>
      <c r="AZ54" s="46">
        <f t="shared" si="14"/>
        <v>0</v>
      </c>
      <c r="BA54" s="46">
        <f t="shared" si="15"/>
        <v>0</v>
      </c>
      <c r="BB54" s="46">
        <f t="shared" si="16"/>
        <v>0</v>
      </c>
      <c r="BC54" s="46">
        <f t="shared" si="17"/>
        <v>0</v>
      </c>
      <c r="BD54" s="46">
        <f t="shared" si="18"/>
        <v>0</v>
      </c>
      <c r="BF54" s="45" t="s">
        <v>546</v>
      </c>
      <c r="BG54" s="45">
        <v>0</v>
      </c>
      <c r="BH54" s="45">
        <v>0</v>
      </c>
      <c r="BI54" s="45">
        <v>0</v>
      </c>
      <c r="BJ54" s="45">
        <v>0</v>
      </c>
      <c r="BK54" s="45">
        <v>0</v>
      </c>
      <c r="BL54" s="45">
        <v>0</v>
      </c>
    </row>
    <row r="55" spans="1:64" x14ac:dyDescent="0.3">
      <c r="A55" s="50">
        <v>55522</v>
      </c>
      <c r="B55" s="47" t="s">
        <v>383</v>
      </c>
      <c r="C55" s="47" t="s">
        <v>48</v>
      </c>
      <c r="D55" s="47" t="s">
        <v>387</v>
      </c>
      <c r="E55" s="47" t="s">
        <v>303</v>
      </c>
      <c r="F55" s="47" t="s">
        <v>345</v>
      </c>
      <c r="G55" s="47" t="s">
        <v>288</v>
      </c>
      <c r="H55" s="47" t="s">
        <v>289</v>
      </c>
      <c r="I55" s="47" t="s">
        <v>289</v>
      </c>
      <c r="J55" s="47" t="s">
        <v>333</v>
      </c>
      <c r="K55" s="49">
        <v>32.921666666666667</v>
      </c>
      <c r="L55" s="49">
        <v>-111.58833333333332</v>
      </c>
      <c r="M55" s="49"/>
      <c r="N55" s="49"/>
      <c r="O55" s="50">
        <v>15050100</v>
      </c>
      <c r="P55" s="50"/>
      <c r="Q55" s="47" t="s">
        <v>304</v>
      </c>
      <c r="R55" s="50">
        <v>2002</v>
      </c>
      <c r="S55" s="50">
        <v>45</v>
      </c>
      <c r="T55" s="52">
        <v>18818.900000000001</v>
      </c>
      <c r="U55" s="51">
        <v>4.7739472349061396E-2</v>
      </c>
      <c r="V55" s="47" t="s">
        <v>362</v>
      </c>
      <c r="W55" s="47" t="s">
        <v>363</v>
      </c>
      <c r="X55" s="47">
        <v>0</v>
      </c>
      <c r="Y55" s="47">
        <v>0</v>
      </c>
      <c r="Z55" s="47">
        <v>0</v>
      </c>
      <c r="AA55" s="47">
        <v>0</v>
      </c>
      <c r="AB55" s="47">
        <v>0</v>
      </c>
      <c r="AC55" s="47">
        <v>0</v>
      </c>
      <c r="AD55" s="47">
        <v>0</v>
      </c>
      <c r="AE55" s="47">
        <v>0</v>
      </c>
      <c r="AF55" s="47">
        <v>0</v>
      </c>
      <c r="AG55" s="47">
        <v>0</v>
      </c>
      <c r="AH55" s="46">
        <v>0</v>
      </c>
      <c r="AI55" s="46">
        <v>0</v>
      </c>
      <c r="AJ55" s="46">
        <v>0</v>
      </c>
      <c r="AK55" s="46">
        <v>0</v>
      </c>
      <c r="AL55" s="46">
        <v>1</v>
      </c>
      <c r="AM55" s="46">
        <v>1</v>
      </c>
      <c r="AN55" s="46">
        <v>0</v>
      </c>
      <c r="AO55" s="46">
        <v>0</v>
      </c>
      <c r="AP55" s="46">
        <v>0</v>
      </c>
      <c r="AQ55" s="46">
        <v>0</v>
      </c>
      <c r="AR55" s="53">
        <v>18818.900000000001</v>
      </c>
      <c r="AS55" s="53">
        <v>18818.900000000001</v>
      </c>
      <c r="AT55" s="54">
        <v>0</v>
      </c>
      <c r="AU55" s="54">
        <v>0</v>
      </c>
      <c r="AV55" s="54">
        <v>0</v>
      </c>
      <c r="AW55" s="54">
        <v>0</v>
      </c>
      <c r="AX55" s="46"/>
      <c r="AY55" s="46">
        <f t="shared" si="13"/>
        <v>0</v>
      </c>
      <c r="AZ55" s="46">
        <f t="shared" si="14"/>
        <v>0</v>
      </c>
      <c r="BA55" s="46">
        <f t="shared" si="15"/>
        <v>0</v>
      </c>
      <c r="BB55" s="46">
        <f t="shared" si="16"/>
        <v>0</v>
      </c>
      <c r="BC55" s="46">
        <f t="shared" si="17"/>
        <v>0</v>
      </c>
      <c r="BD55" s="46">
        <f t="shared" si="18"/>
        <v>0</v>
      </c>
      <c r="BF55" s="45" t="s">
        <v>547</v>
      </c>
      <c r="BG55" s="45">
        <v>0</v>
      </c>
      <c r="BH55" s="45">
        <v>0</v>
      </c>
      <c r="BI55" s="45">
        <v>0</v>
      </c>
      <c r="BJ55" s="45">
        <v>0</v>
      </c>
      <c r="BK55" s="45">
        <v>0</v>
      </c>
      <c r="BL55" s="45">
        <v>0</v>
      </c>
    </row>
    <row r="56" spans="1:64" x14ac:dyDescent="0.3">
      <c r="A56" s="50">
        <v>55522</v>
      </c>
      <c r="B56" s="47" t="s">
        <v>383</v>
      </c>
      <c r="C56" s="47" t="s">
        <v>48</v>
      </c>
      <c r="D56" s="47" t="s">
        <v>388</v>
      </c>
      <c r="E56" s="47" t="s">
        <v>303</v>
      </c>
      <c r="F56" s="47" t="s">
        <v>345</v>
      </c>
      <c r="G56" s="47" t="s">
        <v>288</v>
      </c>
      <c r="H56" s="47" t="s">
        <v>289</v>
      </c>
      <c r="I56" s="47" t="s">
        <v>289</v>
      </c>
      <c r="J56" s="47" t="s">
        <v>333</v>
      </c>
      <c r="K56" s="49">
        <v>32.921666666666667</v>
      </c>
      <c r="L56" s="49">
        <v>-111.58833333333332</v>
      </c>
      <c r="M56" s="49"/>
      <c r="N56" s="49"/>
      <c r="O56" s="50">
        <v>15050100</v>
      </c>
      <c r="P56" s="50"/>
      <c r="Q56" s="47" t="s">
        <v>304</v>
      </c>
      <c r="R56" s="50">
        <v>2002</v>
      </c>
      <c r="S56" s="50">
        <v>45</v>
      </c>
      <c r="T56" s="52">
        <v>18818.900000000001</v>
      </c>
      <c r="U56" s="51">
        <v>4.7739472349061396E-2</v>
      </c>
      <c r="V56" s="47" t="s">
        <v>362</v>
      </c>
      <c r="W56" s="47" t="s">
        <v>363</v>
      </c>
      <c r="X56" s="47">
        <v>0</v>
      </c>
      <c r="Y56" s="47">
        <v>0</v>
      </c>
      <c r="Z56" s="47">
        <v>0</v>
      </c>
      <c r="AA56" s="47">
        <v>0</v>
      </c>
      <c r="AB56" s="47">
        <v>0</v>
      </c>
      <c r="AC56" s="47">
        <v>0</v>
      </c>
      <c r="AD56" s="47">
        <v>0</v>
      </c>
      <c r="AE56" s="47">
        <v>0</v>
      </c>
      <c r="AF56" s="47">
        <v>0</v>
      </c>
      <c r="AG56" s="47">
        <v>0</v>
      </c>
      <c r="AH56" s="46">
        <v>0</v>
      </c>
      <c r="AI56" s="46">
        <v>0</v>
      </c>
      <c r="AJ56" s="46">
        <v>0</v>
      </c>
      <c r="AK56" s="46">
        <v>0</v>
      </c>
      <c r="AL56" s="46">
        <v>1</v>
      </c>
      <c r="AM56" s="46">
        <v>1</v>
      </c>
      <c r="AN56" s="46">
        <v>0</v>
      </c>
      <c r="AO56" s="46">
        <v>0</v>
      </c>
      <c r="AP56" s="46">
        <v>0</v>
      </c>
      <c r="AQ56" s="46">
        <v>0</v>
      </c>
      <c r="AR56" s="53">
        <v>18818.900000000001</v>
      </c>
      <c r="AS56" s="53">
        <v>18818.900000000001</v>
      </c>
      <c r="AT56" s="54">
        <v>0</v>
      </c>
      <c r="AU56" s="54">
        <v>0</v>
      </c>
      <c r="AV56" s="54">
        <v>0</v>
      </c>
      <c r="AW56" s="54">
        <v>0</v>
      </c>
      <c r="AX56" s="46"/>
      <c r="AY56" s="46">
        <f t="shared" si="13"/>
        <v>0</v>
      </c>
      <c r="AZ56" s="46">
        <f t="shared" si="14"/>
        <v>0</v>
      </c>
      <c r="BA56" s="46">
        <f t="shared" si="15"/>
        <v>0</v>
      </c>
      <c r="BB56" s="46">
        <f t="shared" si="16"/>
        <v>0</v>
      </c>
      <c r="BC56" s="46">
        <f t="shared" si="17"/>
        <v>0</v>
      </c>
      <c r="BD56" s="46">
        <f t="shared" si="18"/>
        <v>0</v>
      </c>
      <c r="BF56" s="45" t="s">
        <v>548</v>
      </c>
      <c r="BG56" s="45">
        <v>0</v>
      </c>
      <c r="BH56" s="45">
        <v>0</v>
      </c>
      <c r="BI56" s="45">
        <v>0</v>
      </c>
      <c r="BJ56" s="45">
        <v>0</v>
      </c>
      <c r="BK56" s="45">
        <v>0</v>
      </c>
      <c r="BL56" s="45">
        <v>0</v>
      </c>
    </row>
    <row r="57" spans="1:64" x14ac:dyDescent="0.3">
      <c r="A57" s="50">
        <v>55522</v>
      </c>
      <c r="B57" s="47" t="s">
        <v>383</v>
      </c>
      <c r="C57" s="47" t="s">
        <v>48</v>
      </c>
      <c r="D57" s="47" t="s">
        <v>389</v>
      </c>
      <c r="E57" s="47" t="s">
        <v>303</v>
      </c>
      <c r="F57" s="47" t="s">
        <v>345</v>
      </c>
      <c r="G57" s="47" t="s">
        <v>288</v>
      </c>
      <c r="H57" s="47" t="s">
        <v>289</v>
      </c>
      <c r="I57" s="47" t="s">
        <v>289</v>
      </c>
      <c r="J57" s="47" t="s">
        <v>333</v>
      </c>
      <c r="K57" s="49">
        <v>32.921666666666667</v>
      </c>
      <c r="L57" s="49">
        <v>-111.58833333333332</v>
      </c>
      <c r="M57" s="49"/>
      <c r="N57" s="49"/>
      <c r="O57" s="50">
        <v>15050100</v>
      </c>
      <c r="P57" s="50"/>
      <c r="Q57" s="47" t="s">
        <v>304</v>
      </c>
      <c r="R57" s="50">
        <v>2002</v>
      </c>
      <c r="S57" s="50">
        <v>45</v>
      </c>
      <c r="T57" s="52">
        <v>18818.900000000001</v>
      </c>
      <c r="U57" s="51">
        <v>4.7739472349061396E-2</v>
      </c>
      <c r="V57" s="47" t="s">
        <v>362</v>
      </c>
      <c r="W57" s="47" t="s">
        <v>363</v>
      </c>
      <c r="X57" s="47">
        <v>0</v>
      </c>
      <c r="Y57" s="47">
        <v>0</v>
      </c>
      <c r="Z57" s="47">
        <v>0</v>
      </c>
      <c r="AA57" s="47">
        <v>0</v>
      </c>
      <c r="AB57" s="47">
        <v>0</v>
      </c>
      <c r="AC57" s="47">
        <v>0</v>
      </c>
      <c r="AD57" s="47">
        <v>0</v>
      </c>
      <c r="AE57" s="47">
        <v>0</v>
      </c>
      <c r="AF57" s="47">
        <v>0</v>
      </c>
      <c r="AG57" s="47">
        <v>0</v>
      </c>
      <c r="AH57" s="46">
        <v>0</v>
      </c>
      <c r="AI57" s="46">
        <v>0</v>
      </c>
      <c r="AJ57" s="46">
        <v>0</v>
      </c>
      <c r="AK57" s="46">
        <v>0</v>
      </c>
      <c r="AL57" s="46">
        <v>1</v>
      </c>
      <c r="AM57" s="46">
        <v>1</v>
      </c>
      <c r="AN57" s="46">
        <v>0</v>
      </c>
      <c r="AO57" s="46">
        <v>0</v>
      </c>
      <c r="AP57" s="46">
        <v>0</v>
      </c>
      <c r="AQ57" s="46">
        <v>0</v>
      </c>
      <c r="AR57" s="53">
        <v>18818.900000000001</v>
      </c>
      <c r="AS57" s="53">
        <v>18818.900000000001</v>
      </c>
      <c r="AT57" s="54">
        <v>0</v>
      </c>
      <c r="AU57" s="54">
        <v>0</v>
      </c>
      <c r="AV57" s="54">
        <v>0</v>
      </c>
      <c r="AW57" s="54">
        <v>0</v>
      </c>
      <c r="AX57" s="46"/>
      <c r="AY57" s="46">
        <f t="shared" si="13"/>
        <v>0</v>
      </c>
      <c r="AZ57" s="46">
        <f t="shared" si="14"/>
        <v>0</v>
      </c>
      <c r="BA57" s="46">
        <f t="shared" si="15"/>
        <v>0</v>
      </c>
      <c r="BB57" s="46">
        <f t="shared" si="16"/>
        <v>0</v>
      </c>
      <c r="BC57" s="46">
        <f t="shared" si="17"/>
        <v>0</v>
      </c>
      <c r="BD57" s="46">
        <f t="shared" si="18"/>
        <v>0</v>
      </c>
      <c r="BF57" s="45" t="s">
        <v>549</v>
      </c>
      <c r="BG57" s="45">
        <v>0</v>
      </c>
      <c r="BH57" s="45">
        <v>0</v>
      </c>
      <c r="BI57" s="45">
        <v>0</v>
      </c>
      <c r="BJ57" s="45">
        <v>0</v>
      </c>
      <c r="BK57" s="45">
        <v>0</v>
      </c>
      <c r="BL57" s="45">
        <v>0</v>
      </c>
    </row>
    <row r="58" spans="1:64" x14ac:dyDescent="0.3">
      <c r="A58" s="50">
        <v>55522</v>
      </c>
      <c r="B58" s="47" t="s">
        <v>383</v>
      </c>
      <c r="C58" s="47" t="s">
        <v>48</v>
      </c>
      <c r="D58" s="47" t="s">
        <v>390</v>
      </c>
      <c r="E58" s="47" t="s">
        <v>303</v>
      </c>
      <c r="F58" s="47" t="s">
        <v>345</v>
      </c>
      <c r="G58" s="47" t="s">
        <v>288</v>
      </c>
      <c r="H58" s="47" t="s">
        <v>289</v>
      </c>
      <c r="I58" s="47" t="s">
        <v>289</v>
      </c>
      <c r="J58" s="47" t="s">
        <v>333</v>
      </c>
      <c r="K58" s="49">
        <v>32.921666666666667</v>
      </c>
      <c r="L58" s="49">
        <v>-111.58833333333332</v>
      </c>
      <c r="M58" s="49"/>
      <c r="N58" s="49"/>
      <c r="O58" s="50">
        <v>15050100</v>
      </c>
      <c r="P58" s="50"/>
      <c r="Q58" s="47" t="s">
        <v>304</v>
      </c>
      <c r="R58" s="50">
        <v>2002</v>
      </c>
      <c r="S58" s="50">
        <v>45</v>
      </c>
      <c r="T58" s="52">
        <v>18818.900000000001</v>
      </c>
      <c r="U58" s="51">
        <v>4.7739472349061396E-2</v>
      </c>
      <c r="V58" s="47" t="s">
        <v>362</v>
      </c>
      <c r="W58" s="47" t="s">
        <v>363</v>
      </c>
      <c r="X58" s="47">
        <v>0</v>
      </c>
      <c r="Y58" s="47">
        <v>0</v>
      </c>
      <c r="Z58" s="47">
        <v>0</v>
      </c>
      <c r="AA58" s="47">
        <v>0</v>
      </c>
      <c r="AB58" s="47">
        <v>0</v>
      </c>
      <c r="AC58" s="47">
        <v>0</v>
      </c>
      <c r="AD58" s="47">
        <v>0</v>
      </c>
      <c r="AE58" s="47">
        <v>0</v>
      </c>
      <c r="AF58" s="47">
        <v>0</v>
      </c>
      <c r="AG58" s="47">
        <v>0</v>
      </c>
      <c r="AH58" s="46">
        <v>0</v>
      </c>
      <c r="AI58" s="46">
        <v>0</v>
      </c>
      <c r="AJ58" s="46">
        <v>0</v>
      </c>
      <c r="AK58" s="46">
        <v>0</v>
      </c>
      <c r="AL58" s="46">
        <v>1</v>
      </c>
      <c r="AM58" s="46">
        <v>1</v>
      </c>
      <c r="AN58" s="46">
        <v>0</v>
      </c>
      <c r="AO58" s="46">
        <v>0</v>
      </c>
      <c r="AP58" s="46">
        <v>0</v>
      </c>
      <c r="AQ58" s="46">
        <v>0</v>
      </c>
      <c r="AR58" s="53">
        <v>18818.900000000001</v>
      </c>
      <c r="AS58" s="53">
        <v>18818.900000000001</v>
      </c>
      <c r="AT58" s="54">
        <v>0</v>
      </c>
      <c r="AU58" s="54">
        <v>0</v>
      </c>
      <c r="AV58" s="54">
        <v>0</v>
      </c>
      <c r="AW58" s="54">
        <v>0</v>
      </c>
      <c r="AX58" s="46"/>
      <c r="AY58" s="46">
        <f t="shared" si="13"/>
        <v>0</v>
      </c>
      <c r="AZ58" s="46">
        <f t="shared" si="14"/>
        <v>0</v>
      </c>
      <c r="BA58" s="46">
        <f t="shared" si="15"/>
        <v>0</v>
      </c>
      <c r="BB58" s="46">
        <f t="shared" si="16"/>
        <v>0</v>
      </c>
      <c r="BC58" s="46">
        <f t="shared" si="17"/>
        <v>0</v>
      </c>
      <c r="BD58" s="46">
        <f t="shared" si="18"/>
        <v>0</v>
      </c>
      <c r="BF58" s="50">
        <v>15050100</v>
      </c>
      <c r="BG58" s="45">
        <f t="shared" ref="BG58:BL58" si="20">SUM(AY38:AY61)</f>
        <v>4145.2208836455675</v>
      </c>
      <c r="BH58" s="45">
        <f t="shared" si="20"/>
        <v>2457.6408401060676</v>
      </c>
      <c r="BI58" s="45">
        <f t="shared" si="20"/>
        <v>4636.7490516667804</v>
      </c>
      <c r="BJ58" s="45">
        <f t="shared" si="20"/>
        <v>3244.0859089400092</v>
      </c>
      <c r="BK58" s="45">
        <f t="shared" si="20"/>
        <v>2129.9553947585914</v>
      </c>
      <c r="BL58" s="45">
        <f t="shared" si="20"/>
        <v>4915.2816802121351</v>
      </c>
    </row>
    <row r="59" spans="1:64" x14ac:dyDescent="0.3">
      <c r="A59" s="50">
        <v>55522</v>
      </c>
      <c r="B59" s="47" t="s">
        <v>383</v>
      </c>
      <c r="C59" s="47" t="s">
        <v>48</v>
      </c>
      <c r="D59" s="47" t="s">
        <v>391</v>
      </c>
      <c r="E59" s="47" t="s">
        <v>303</v>
      </c>
      <c r="F59" s="47" t="s">
        <v>345</v>
      </c>
      <c r="G59" s="47" t="s">
        <v>288</v>
      </c>
      <c r="H59" s="47" t="s">
        <v>289</v>
      </c>
      <c r="I59" s="47" t="s">
        <v>289</v>
      </c>
      <c r="J59" s="47" t="s">
        <v>333</v>
      </c>
      <c r="K59" s="49">
        <v>32.921666666666667</v>
      </c>
      <c r="L59" s="49">
        <v>-111.58833333333332</v>
      </c>
      <c r="M59" s="49"/>
      <c r="N59" s="49"/>
      <c r="O59" s="50">
        <v>15050100</v>
      </c>
      <c r="P59" s="50"/>
      <c r="Q59" s="47" t="s">
        <v>304</v>
      </c>
      <c r="R59" s="50">
        <v>2002</v>
      </c>
      <c r="S59" s="50">
        <v>45</v>
      </c>
      <c r="T59" s="52">
        <v>18818.900000000001</v>
      </c>
      <c r="U59" s="51">
        <v>4.7739472349061396E-2</v>
      </c>
      <c r="V59" s="47" t="s">
        <v>362</v>
      </c>
      <c r="W59" s="47" t="s">
        <v>363</v>
      </c>
      <c r="X59" s="47">
        <v>0</v>
      </c>
      <c r="Y59" s="47">
        <v>0</v>
      </c>
      <c r="Z59" s="47">
        <v>0</v>
      </c>
      <c r="AA59" s="47">
        <v>0</v>
      </c>
      <c r="AB59" s="47">
        <v>0</v>
      </c>
      <c r="AC59" s="47">
        <v>0</v>
      </c>
      <c r="AD59" s="47">
        <v>0</v>
      </c>
      <c r="AE59" s="47">
        <v>0</v>
      </c>
      <c r="AF59" s="47">
        <v>0</v>
      </c>
      <c r="AG59" s="47">
        <v>0</v>
      </c>
      <c r="AH59" s="46">
        <v>0</v>
      </c>
      <c r="AI59" s="46">
        <v>0</v>
      </c>
      <c r="AJ59" s="46">
        <v>0</v>
      </c>
      <c r="AK59" s="46">
        <v>0</v>
      </c>
      <c r="AL59" s="46">
        <v>1</v>
      </c>
      <c r="AM59" s="46">
        <v>1</v>
      </c>
      <c r="AN59" s="46">
        <v>0</v>
      </c>
      <c r="AO59" s="46">
        <v>0</v>
      </c>
      <c r="AP59" s="46">
        <v>0</v>
      </c>
      <c r="AQ59" s="46">
        <v>0</v>
      </c>
      <c r="AR59" s="53">
        <v>18818.900000000001</v>
      </c>
      <c r="AS59" s="53">
        <v>18818.900000000001</v>
      </c>
      <c r="AT59" s="54">
        <v>0</v>
      </c>
      <c r="AU59" s="54">
        <v>0</v>
      </c>
      <c r="AV59" s="54">
        <v>0</v>
      </c>
      <c r="AW59" s="54">
        <v>0</v>
      </c>
      <c r="AX59" s="46"/>
      <c r="AY59" s="46">
        <f t="shared" si="13"/>
        <v>0</v>
      </c>
      <c r="AZ59" s="46">
        <f t="shared" si="14"/>
        <v>0</v>
      </c>
      <c r="BA59" s="46">
        <f t="shared" si="15"/>
        <v>0</v>
      </c>
      <c r="BB59" s="46">
        <f t="shared" si="16"/>
        <v>0</v>
      </c>
      <c r="BC59" s="46">
        <f t="shared" si="17"/>
        <v>0</v>
      </c>
      <c r="BD59" s="46">
        <f t="shared" si="18"/>
        <v>0</v>
      </c>
      <c r="BF59" s="50">
        <v>15050201</v>
      </c>
      <c r="BG59" s="45">
        <f t="shared" ref="BG59:BL59" si="21">SUM(AY62:AY64)</f>
        <v>8392.3219705499996</v>
      </c>
      <c r="BH59" s="45">
        <f t="shared" si="21"/>
        <v>4177.4579849999991</v>
      </c>
      <c r="BI59" s="45">
        <f t="shared" si="21"/>
        <v>10018.9634814</v>
      </c>
      <c r="BJ59" s="45">
        <f t="shared" si="21"/>
        <v>5739.0976736100001</v>
      </c>
      <c r="BK59" s="45">
        <f t="shared" si="21"/>
        <v>4009.0986324</v>
      </c>
      <c r="BL59" s="45">
        <f t="shared" si="21"/>
        <v>9187.7053529999994</v>
      </c>
    </row>
    <row r="60" spans="1:64" x14ac:dyDescent="0.3">
      <c r="A60" s="50">
        <v>55522</v>
      </c>
      <c r="B60" s="47" t="s">
        <v>383</v>
      </c>
      <c r="C60" s="47" t="s">
        <v>48</v>
      </c>
      <c r="D60" s="47" t="s">
        <v>392</v>
      </c>
      <c r="E60" s="47" t="s">
        <v>303</v>
      </c>
      <c r="F60" s="47" t="s">
        <v>345</v>
      </c>
      <c r="G60" s="47" t="s">
        <v>288</v>
      </c>
      <c r="H60" s="47" t="s">
        <v>289</v>
      </c>
      <c r="I60" s="47" t="s">
        <v>289</v>
      </c>
      <c r="J60" s="47" t="s">
        <v>333</v>
      </c>
      <c r="K60" s="49">
        <v>32.921666666666667</v>
      </c>
      <c r="L60" s="49">
        <v>-111.58833333333332</v>
      </c>
      <c r="M60" s="49"/>
      <c r="N60" s="49"/>
      <c r="O60" s="50">
        <v>15050100</v>
      </c>
      <c r="P60" s="50"/>
      <c r="Q60" s="47" t="s">
        <v>304</v>
      </c>
      <c r="R60" s="50">
        <v>2002</v>
      </c>
      <c r="S60" s="50">
        <v>45</v>
      </c>
      <c r="T60" s="52">
        <v>18818.900000000001</v>
      </c>
      <c r="U60" s="51">
        <v>4.7739472349061396E-2</v>
      </c>
      <c r="V60" s="47" t="s">
        <v>362</v>
      </c>
      <c r="W60" s="47" t="s">
        <v>363</v>
      </c>
      <c r="X60" s="47">
        <v>0</v>
      </c>
      <c r="Y60" s="47">
        <v>0</v>
      </c>
      <c r="Z60" s="47">
        <v>0</v>
      </c>
      <c r="AA60" s="47">
        <v>0</v>
      </c>
      <c r="AB60" s="47">
        <v>0</v>
      </c>
      <c r="AC60" s="47">
        <v>0</v>
      </c>
      <c r="AD60" s="47">
        <v>0</v>
      </c>
      <c r="AE60" s="47">
        <v>0</v>
      </c>
      <c r="AF60" s="47">
        <v>0</v>
      </c>
      <c r="AG60" s="47">
        <v>0</v>
      </c>
      <c r="AH60" s="46">
        <v>0</v>
      </c>
      <c r="AI60" s="46">
        <v>0</v>
      </c>
      <c r="AJ60" s="46">
        <v>0</v>
      </c>
      <c r="AK60" s="46">
        <v>0</v>
      </c>
      <c r="AL60" s="46">
        <v>1</v>
      </c>
      <c r="AM60" s="46">
        <v>1</v>
      </c>
      <c r="AN60" s="46">
        <v>0</v>
      </c>
      <c r="AO60" s="46">
        <v>0</v>
      </c>
      <c r="AP60" s="46">
        <v>0</v>
      </c>
      <c r="AQ60" s="46">
        <v>0</v>
      </c>
      <c r="AR60" s="53">
        <v>18818.900000000001</v>
      </c>
      <c r="AS60" s="53">
        <v>18818.900000000001</v>
      </c>
      <c r="AT60" s="54">
        <v>0</v>
      </c>
      <c r="AU60" s="54">
        <v>0</v>
      </c>
      <c r="AV60" s="54">
        <v>0</v>
      </c>
      <c r="AW60" s="54">
        <v>0</v>
      </c>
      <c r="AX60" s="46"/>
      <c r="AY60" s="46">
        <f t="shared" si="13"/>
        <v>0</v>
      </c>
      <c r="AZ60" s="46">
        <f t="shared" si="14"/>
        <v>0</v>
      </c>
      <c r="BA60" s="46">
        <f t="shared" si="15"/>
        <v>0</v>
      </c>
      <c r="BB60" s="46">
        <f t="shared" si="16"/>
        <v>0</v>
      </c>
      <c r="BC60" s="46">
        <f t="shared" si="17"/>
        <v>0</v>
      </c>
      <c r="BD60" s="46">
        <f t="shared" si="18"/>
        <v>0</v>
      </c>
      <c r="BF60" s="45" t="s">
        <v>550</v>
      </c>
      <c r="BG60" s="45">
        <v>0</v>
      </c>
      <c r="BH60" s="45">
        <v>0</v>
      </c>
      <c r="BI60" s="45">
        <v>0</v>
      </c>
      <c r="BJ60" s="45">
        <v>0</v>
      </c>
      <c r="BK60" s="45">
        <v>0</v>
      </c>
      <c r="BL60" s="45">
        <v>0</v>
      </c>
    </row>
    <row r="61" spans="1:64" x14ac:dyDescent="0.3">
      <c r="A61" s="50">
        <v>55522</v>
      </c>
      <c r="B61" s="47" t="s">
        <v>383</v>
      </c>
      <c r="C61" s="47" t="s">
        <v>48</v>
      </c>
      <c r="D61" s="47" t="s">
        <v>393</v>
      </c>
      <c r="E61" s="47" t="s">
        <v>303</v>
      </c>
      <c r="F61" s="47" t="s">
        <v>345</v>
      </c>
      <c r="G61" s="47" t="s">
        <v>288</v>
      </c>
      <c r="H61" s="47" t="s">
        <v>289</v>
      </c>
      <c r="I61" s="47" t="s">
        <v>289</v>
      </c>
      <c r="J61" s="47" t="s">
        <v>333</v>
      </c>
      <c r="K61" s="49">
        <v>32.921666666666667</v>
      </c>
      <c r="L61" s="49">
        <v>-111.58833333333332</v>
      </c>
      <c r="M61" s="49"/>
      <c r="N61" s="49"/>
      <c r="O61" s="50">
        <v>15050100</v>
      </c>
      <c r="P61" s="50"/>
      <c r="Q61" s="47" t="s">
        <v>304</v>
      </c>
      <c r="R61" s="50">
        <v>2002</v>
      </c>
      <c r="S61" s="50">
        <v>45</v>
      </c>
      <c r="T61" s="52">
        <v>18818.900000000001</v>
      </c>
      <c r="U61" s="51">
        <v>4.7739472349061396E-2</v>
      </c>
      <c r="V61" s="47" t="s">
        <v>362</v>
      </c>
      <c r="W61" s="47" t="s">
        <v>363</v>
      </c>
      <c r="X61" s="47">
        <v>0</v>
      </c>
      <c r="Y61" s="47">
        <v>0</v>
      </c>
      <c r="Z61" s="47">
        <v>0</v>
      </c>
      <c r="AA61" s="47">
        <v>0</v>
      </c>
      <c r="AB61" s="47">
        <v>0</v>
      </c>
      <c r="AC61" s="47">
        <v>0</v>
      </c>
      <c r="AD61" s="47">
        <v>0</v>
      </c>
      <c r="AE61" s="47">
        <v>0</v>
      </c>
      <c r="AF61" s="47">
        <v>0</v>
      </c>
      <c r="AG61" s="47">
        <v>0</v>
      </c>
      <c r="AH61" s="46">
        <v>0</v>
      </c>
      <c r="AI61" s="46">
        <v>0</v>
      </c>
      <c r="AJ61" s="46">
        <v>0</v>
      </c>
      <c r="AK61" s="46">
        <v>0</v>
      </c>
      <c r="AL61" s="46">
        <v>1</v>
      </c>
      <c r="AM61" s="46">
        <v>1</v>
      </c>
      <c r="AN61" s="46">
        <v>0</v>
      </c>
      <c r="AO61" s="46">
        <v>0</v>
      </c>
      <c r="AP61" s="46">
        <v>0</v>
      </c>
      <c r="AQ61" s="46">
        <v>0</v>
      </c>
      <c r="AR61" s="53">
        <v>18818.900000000001</v>
      </c>
      <c r="AS61" s="53">
        <v>18818.900000000001</v>
      </c>
      <c r="AT61" s="54">
        <v>0</v>
      </c>
      <c r="AU61" s="54">
        <v>0</v>
      </c>
      <c r="AV61" s="54">
        <v>0</v>
      </c>
      <c r="AW61" s="54">
        <v>0</v>
      </c>
      <c r="AX61" s="46"/>
      <c r="AY61" s="46">
        <f t="shared" si="13"/>
        <v>0</v>
      </c>
      <c r="AZ61" s="46">
        <f t="shared" si="14"/>
        <v>0</v>
      </c>
      <c r="BA61" s="46">
        <f t="shared" si="15"/>
        <v>0</v>
      </c>
      <c r="BB61" s="46">
        <f t="shared" si="16"/>
        <v>0</v>
      </c>
      <c r="BC61" s="46">
        <f t="shared" si="17"/>
        <v>0</v>
      </c>
      <c r="BD61" s="46">
        <f t="shared" si="18"/>
        <v>0</v>
      </c>
      <c r="BF61" s="45" t="s">
        <v>551</v>
      </c>
      <c r="BG61" s="45">
        <v>0</v>
      </c>
      <c r="BH61" s="45">
        <v>0</v>
      </c>
      <c r="BI61" s="45">
        <v>0</v>
      </c>
      <c r="BJ61" s="45">
        <v>0</v>
      </c>
      <c r="BK61" s="45">
        <v>0</v>
      </c>
      <c r="BL61" s="45">
        <v>0</v>
      </c>
    </row>
    <row r="62" spans="1:64" x14ac:dyDescent="0.3">
      <c r="A62" s="50">
        <v>160</v>
      </c>
      <c r="B62" s="47" t="s">
        <v>394</v>
      </c>
      <c r="C62" s="47" t="s">
        <v>48</v>
      </c>
      <c r="D62" s="47" t="s">
        <v>395</v>
      </c>
      <c r="E62" s="47" t="s">
        <v>396</v>
      </c>
      <c r="F62" s="47" t="s">
        <v>296</v>
      </c>
      <c r="G62" s="47" t="s">
        <v>297</v>
      </c>
      <c r="H62" s="47" t="s">
        <v>298</v>
      </c>
      <c r="I62" s="47" t="s">
        <v>289</v>
      </c>
      <c r="J62" s="47" t="s">
        <v>299</v>
      </c>
      <c r="K62" s="49">
        <v>32.060277777777777</v>
      </c>
      <c r="L62" s="49">
        <v>-109.89305555555556</v>
      </c>
      <c r="M62" s="49"/>
      <c r="N62" s="49"/>
      <c r="O62" s="50">
        <v>15050201</v>
      </c>
      <c r="P62" s="50"/>
      <c r="Q62" s="47" t="s">
        <v>304</v>
      </c>
      <c r="R62" s="50">
        <v>1979</v>
      </c>
      <c r="S62" s="50">
        <v>204</v>
      </c>
      <c r="T62" s="52">
        <v>1473463</v>
      </c>
      <c r="U62" s="51">
        <v>0.82452715104306562</v>
      </c>
      <c r="V62" s="47" t="s">
        <v>309</v>
      </c>
      <c r="W62" s="47" t="s">
        <v>310</v>
      </c>
      <c r="X62" s="47">
        <v>707.71698696383999</v>
      </c>
      <c r="Y62" s="47">
        <v>589.76415580319997</v>
      </c>
      <c r="Z62" s="47">
        <v>1480.8303149999999</v>
      </c>
      <c r="AA62" s="47">
        <v>736.73149999999998</v>
      </c>
      <c r="AB62" s="47">
        <v>1768.1556</v>
      </c>
      <c r="AC62" s="47">
        <v>1012.269081</v>
      </c>
      <c r="AD62" s="47">
        <v>707.26224000000002</v>
      </c>
      <c r="AE62" s="47">
        <v>1620.8092999999999</v>
      </c>
      <c r="AF62" s="47">
        <v>1005</v>
      </c>
      <c r="AG62" s="47">
        <v>687</v>
      </c>
      <c r="AH62" s="46">
        <v>0</v>
      </c>
      <c r="AI62" s="46">
        <v>120</v>
      </c>
      <c r="AJ62" s="46">
        <v>0</v>
      </c>
      <c r="AK62" s="46">
        <v>3</v>
      </c>
      <c r="AL62" s="46">
        <v>1</v>
      </c>
      <c r="AM62" s="46">
        <v>0.93</v>
      </c>
      <c r="AN62" s="46">
        <v>0</v>
      </c>
      <c r="AO62" s="46">
        <v>24480000</v>
      </c>
      <c r="AP62" s="46">
        <v>0</v>
      </c>
      <c r="AQ62" s="46">
        <v>612000</v>
      </c>
      <c r="AR62" s="53">
        <v>1473463</v>
      </c>
      <c r="AS62" s="53">
        <v>1370320.59</v>
      </c>
      <c r="AT62" s="54">
        <v>1.3703927538461538</v>
      </c>
      <c r="AU62" s="54">
        <v>6.7908461538461543E-2</v>
      </c>
      <c r="AV62" s="54">
        <v>0.83391590769230772</v>
      </c>
      <c r="AW62" s="54">
        <v>6.7908461538461543E-2</v>
      </c>
      <c r="AX62" s="46"/>
      <c r="AY62" s="46">
        <f t="shared" si="13"/>
        <v>4546.1490670499998</v>
      </c>
      <c r="AZ62" s="46">
        <f t="shared" si="14"/>
        <v>2261.7657049999998</v>
      </c>
      <c r="BA62" s="46">
        <f t="shared" si="15"/>
        <v>5428.2376919999997</v>
      </c>
      <c r="BB62" s="46">
        <f t="shared" si="16"/>
        <v>3107.6660786699999</v>
      </c>
      <c r="BC62" s="46">
        <f t="shared" si="17"/>
        <v>2171.2950768000001</v>
      </c>
      <c r="BD62" s="46">
        <f t="shared" si="18"/>
        <v>4975.8845509999992</v>
      </c>
      <c r="BF62" s="50">
        <v>15050301</v>
      </c>
      <c r="BG62" s="45">
        <f t="shared" ref="BG62:BL62" si="22">SUM(AY65:AY77)</f>
        <v>3419.2742665886999</v>
      </c>
      <c r="BH62" s="45">
        <f t="shared" si="22"/>
        <v>1963.3841021850001</v>
      </c>
      <c r="BI62" s="45">
        <f t="shared" si="22"/>
        <v>4096.8754630356998</v>
      </c>
      <c r="BJ62" s="45">
        <f t="shared" si="22"/>
        <v>2344.1926540141999</v>
      </c>
      <c r="BK62" s="45">
        <f t="shared" si="22"/>
        <v>1698.8453599869999</v>
      </c>
      <c r="BL62" s="45">
        <f t="shared" si="22"/>
        <v>3638.5221589700004</v>
      </c>
    </row>
    <row r="63" spans="1:64" x14ac:dyDescent="0.3">
      <c r="A63" s="50">
        <v>160</v>
      </c>
      <c r="B63" s="47" t="s">
        <v>394</v>
      </c>
      <c r="C63" s="47" t="s">
        <v>48</v>
      </c>
      <c r="D63" s="47" t="s">
        <v>397</v>
      </c>
      <c r="E63" s="47" t="s">
        <v>396</v>
      </c>
      <c r="F63" s="47" t="s">
        <v>296</v>
      </c>
      <c r="G63" s="47" t="s">
        <v>297</v>
      </c>
      <c r="H63" s="47" t="s">
        <v>298</v>
      </c>
      <c r="I63" s="47" t="s">
        <v>289</v>
      </c>
      <c r="J63" s="47" t="s">
        <v>299</v>
      </c>
      <c r="K63" s="49">
        <v>32.060277777777777</v>
      </c>
      <c r="L63" s="49">
        <v>-109.89305555555556</v>
      </c>
      <c r="M63" s="49"/>
      <c r="N63" s="49"/>
      <c r="O63" s="50">
        <v>15050201</v>
      </c>
      <c r="P63" s="50"/>
      <c r="Q63" s="47" t="s">
        <v>304</v>
      </c>
      <c r="R63" s="50">
        <v>1979</v>
      </c>
      <c r="S63" s="50">
        <v>204</v>
      </c>
      <c r="T63" s="52">
        <v>1239206</v>
      </c>
      <c r="U63" s="51">
        <v>0.6934405497358761</v>
      </c>
      <c r="V63" s="47" t="s">
        <v>309</v>
      </c>
      <c r="W63" s="47" t="s">
        <v>310</v>
      </c>
      <c r="X63" s="47">
        <v>707.71698696383999</v>
      </c>
      <c r="Y63" s="47">
        <v>589.76415580319997</v>
      </c>
      <c r="Z63" s="47">
        <v>1245.40203</v>
      </c>
      <c r="AA63" s="47">
        <v>619.60299999999995</v>
      </c>
      <c r="AB63" s="47">
        <v>1487.0472</v>
      </c>
      <c r="AC63" s="47">
        <v>851.33452199999999</v>
      </c>
      <c r="AD63" s="47">
        <v>594.81888000000004</v>
      </c>
      <c r="AE63" s="47">
        <v>1363.1266000000001</v>
      </c>
      <c r="AF63" s="47">
        <v>1005</v>
      </c>
      <c r="AG63" s="47">
        <v>687</v>
      </c>
      <c r="AH63" s="46">
        <v>0</v>
      </c>
      <c r="AI63" s="46">
        <v>120</v>
      </c>
      <c r="AJ63" s="46">
        <v>0</v>
      </c>
      <c r="AK63" s="46">
        <v>3</v>
      </c>
      <c r="AL63" s="46">
        <v>1</v>
      </c>
      <c r="AM63" s="46">
        <v>0.93</v>
      </c>
      <c r="AN63" s="46">
        <v>0</v>
      </c>
      <c r="AO63" s="46">
        <v>24480000</v>
      </c>
      <c r="AP63" s="46">
        <v>0</v>
      </c>
      <c r="AQ63" s="46">
        <v>612000</v>
      </c>
      <c r="AR63" s="53">
        <v>1239206</v>
      </c>
      <c r="AS63" s="53">
        <v>1152461.58</v>
      </c>
      <c r="AT63" s="54">
        <v>2.7407855076923076</v>
      </c>
      <c r="AU63" s="54">
        <v>0.13581692307692309</v>
      </c>
      <c r="AV63" s="54">
        <v>1.6678318153846154</v>
      </c>
      <c r="AW63" s="54">
        <v>0.13581692307692309</v>
      </c>
      <c r="AX63" s="46"/>
      <c r="AY63" s="46">
        <f t="shared" si="13"/>
        <v>3823.3842320999997</v>
      </c>
      <c r="AZ63" s="46">
        <f t="shared" si="14"/>
        <v>1902.1812099999997</v>
      </c>
      <c r="BA63" s="46">
        <f t="shared" si="15"/>
        <v>4565.2349039999999</v>
      </c>
      <c r="BB63" s="46">
        <f t="shared" si="16"/>
        <v>2613.5969825399998</v>
      </c>
      <c r="BC63" s="46">
        <f t="shared" si="17"/>
        <v>1826.0939616000001</v>
      </c>
      <c r="BD63" s="46">
        <f t="shared" si="18"/>
        <v>4184.7986620000001</v>
      </c>
      <c r="BF63" s="45" t="s">
        <v>552</v>
      </c>
      <c r="BG63" s="45">
        <v>0</v>
      </c>
      <c r="BH63" s="45">
        <v>0</v>
      </c>
      <c r="BI63" s="45">
        <v>0</v>
      </c>
      <c r="BJ63" s="45">
        <v>0</v>
      </c>
      <c r="BK63" s="45">
        <v>0</v>
      </c>
      <c r="BL63" s="45">
        <v>0</v>
      </c>
    </row>
    <row r="64" spans="1:64" x14ac:dyDescent="0.3">
      <c r="A64" s="50">
        <v>160</v>
      </c>
      <c r="B64" s="47" t="s">
        <v>394</v>
      </c>
      <c r="C64" s="47" t="s">
        <v>48</v>
      </c>
      <c r="D64" s="47" t="s">
        <v>398</v>
      </c>
      <c r="E64" s="47" t="s">
        <v>396</v>
      </c>
      <c r="F64" s="47" t="s">
        <v>332</v>
      </c>
      <c r="G64" s="47" t="s">
        <v>297</v>
      </c>
      <c r="H64" s="47" t="s">
        <v>298</v>
      </c>
      <c r="I64" s="47" t="s">
        <v>289</v>
      </c>
      <c r="J64" s="47" t="s">
        <v>333</v>
      </c>
      <c r="K64" s="49">
        <v>32.060277777777777</v>
      </c>
      <c r="L64" s="49">
        <v>-109.89305555555556</v>
      </c>
      <c r="M64" s="49"/>
      <c r="N64" s="49"/>
      <c r="O64" s="50">
        <v>15050201</v>
      </c>
      <c r="P64" s="50"/>
      <c r="Q64" s="47" t="s">
        <v>304</v>
      </c>
      <c r="R64" s="50">
        <v>1964</v>
      </c>
      <c r="S64" s="50">
        <v>81.599999999999994</v>
      </c>
      <c r="T64" s="52">
        <v>29340</v>
      </c>
      <c r="U64" s="51">
        <v>4.1045527800161158E-2</v>
      </c>
      <c r="V64" s="47" t="s">
        <v>309</v>
      </c>
      <c r="W64" s="47" t="s">
        <v>310</v>
      </c>
      <c r="X64" s="47">
        <v>165.13396362489598</v>
      </c>
      <c r="Y64" s="47">
        <v>707.71698696383999</v>
      </c>
      <c r="Z64" s="47">
        <v>7.4230200000000002</v>
      </c>
      <c r="AA64" s="47">
        <v>4.4009999999999998</v>
      </c>
      <c r="AB64" s="47">
        <v>8.3032199999999996</v>
      </c>
      <c r="AC64" s="47">
        <v>5.8093199999999996</v>
      </c>
      <c r="AD64" s="47">
        <v>3.8142</v>
      </c>
      <c r="AE64" s="47">
        <v>8.8019999999999996</v>
      </c>
      <c r="AF64" s="47">
        <v>253</v>
      </c>
      <c r="AG64" s="47">
        <v>198</v>
      </c>
      <c r="AH64" s="46">
        <v>0</v>
      </c>
      <c r="AI64" s="46">
        <v>125</v>
      </c>
      <c r="AJ64" s="46">
        <v>0</v>
      </c>
      <c r="AK64" s="46">
        <v>8</v>
      </c>
      <c r="AL64" s="46">
        <v>1</v>
      </c>
      <c r="AM64" s="46">
        <v>0.98299999999999998</v>
      </c>
      <c r="AN64" s="46">
        <v>0</v>
      </c>
      <c r="AO64" s="46">
        <v>10200000</v>
      </c>
      <c r="AP64" s="46">
        <v>0</v>
      </c>
      <c r="AQ64" s="46">
        <v>652800</v>
      </c>
      <c r="AR64" s="53">
        <v>29340</v>
      </c>
      <c r="AS64" s="53">
        <v>28841.22</v>
      </c>
      <c r="AT64" s="54">
        <v>0.62192000000000003</v>
      </c>
      <c r="AU64" s="54">
        <v>5.4079999999999996E-3</v>
      </c>
      <c r="AV64" s="54">
        <v>0.61380800000000002</v>
      </c>
      <c r="AW64" s="54">
        <v>5.4079999999999996E-3</v>
      </c>
      <c r="AX64" s="46"/>
      <c r="AY64" s="46">
        <f t="shared" si="13"/>
        <v>22.788671399999998</v>
      </c>
      <c r="AZ64" s="46">
        <f t="shared" si="14"/>
        <v>13.511069999999998</v>
      </c>
      <c r="BA64" s="46">
        <f t="shared" si="15"/>
        <v>25.490885399999996</v>
      </c>
      <c r="BB64" s="46">
        <f t="shared" si="16"/>
        <v>17.834612399999997</v>
      </c>
      <c r="BC64" s="46">
        <f t="shared" si="17"/>
        <v>11.709593999999999</v>
      </c>
      <c r="BD64" s="46">
        <f t="shared" si="18"/>
        <v>27.022139999999997</v>
      </c>
      <c r="BF64" s="50">
        <v>15050303</v>
      </c>
      <c r="BG64" s="45">
        <f t="shared" ref="BG64:BL64" si="23">SUM(AY78:AY85)</f>
        <v>1347.5239078299999</v>
      </c>
      <c r="BH64" s="45">
        <f t="shared" si="23"/>
        <v>827.72864149999998</v>
      </c>
      <c r="BI64" s="45">
        <f t="shared" si="23"/>
        <v>1521.2201023799998</v>
      </c>
      <c r="BJ64" s="45">
        <f t="shared" si="23"/>
        <v>1040.53614178</v>
      </c>
      <c r="BK64" s="45">
        <f t="shared" si="23"/>
        <v>697.73882430000003</v>
      </c>
      <c r="BL64" s="45">
        <f t="shared" si="23"/>
        <v>1566.6536955000001</v>
      </c>
    </row>
    <row r="65" spans="1:64" x14ac:dyDescent="0.3">
      <c r="A65" s="50">
        <v>124</v>
      </c>
      <c r="B65" s="47" t="s">
        <v>399</v>
      </c>
      <c r="C65" s="47" t="s">
        <v>48</v>
      </c>
      <c r="D65" s="47" t="s">
        <v>400</v>
      </c>
      <c r="E65" s="47" t="s">
        <v>344</v>
      </c>
      <c r="F65" s="47" t="s">
        <v>345</v>
      </c>
      <c r="G65" s="47" t="s">
        <v>288</v>
      </c>
      <c r="H65" s="47" t="s">
        <v>289</v>
      </c>
      <c r="I65" s="47" t="s">
        <v>289</v>
      </c>
      <c r="J65" s="47" t="s">
        <v>333</v>
      </c>
      <c r="K65" s="49">
        <v>32.251111111111108</v>
      </c>
      <c r="L65" s="49">
        <v>-110.98888888888889</v>
      </c>
      <c r="M65" s="49"/>
      <c r="N65" s="49"/>
      <c r="O65" s="50">
        <v>15050301</v>
      </c>
      <c r="P65" s="50"/>
      <c r="Q65" s="47" t="s">
        <v>304</v>
      </c>
      <c r="R65" s="50">
        <v>2001</v>
      </c>
      <c r="S65" s="50">
        <v>85</v>
      </c>
      <c r="T65" s="52">
        <v>10143</v>
      </c>
      <c r="U65" s="51">
        <v>1.3622078968573731E-2</v>
      </c>
      <c r="V65" s="47" t="s">
        <v>309</v>
      </c>
      <c r="W65" s="47" t="s">
        <v>310</v>
      </c>
      <c r="X65" s="47">
        <v>0</v>
      </c>
      <c r="Y65" s="47">
        <v>0</v>
      </c>
      <c r="Z65" s="47">
        <v>0</v>
      </c>
      <c r="AA65" s="47">
        <v>0</v>
      </c>
      <c r="AB65" s="47">
        <v>0</v>
      </c>
      <c r="AC65" s="47">
        <v>0</v>
      </c>
      <c r="AD65" s="47">
        <v>0</v>
      </c>
      <c r="AE65" s="47">
        <v>0</v>
      </c>
      <c r="AF65" s="47">
        <v>0</v>
      </c>
      <c r="AG65" s="47">
        <v>0</v>
      </c>
      <c r="AH65" s="46">
        <v>0</v>
      </c>
      <c r="AI65" s="46">
        <v>0</v>
      </c>
      <c r="AJ65" s="46">
        <v>0</v>
      </c>
      <c r="AK65" s="46">
        <v>0</v>
      </c>
      <c r="AL65" s="46">
        <v>1</v>
      </c>
      <c r="AM65" s="46">
        <v>1</v>
      </c>
      <c r="AN65" s="46">
        <v>0</v>
      </c>
      <c r="AO65" s="46">
        <v>0</v>
      </c>
      <c r="AP65" s="46">
        <v>0</v>
      </c>
      <c r="AQ65" s="46">
        <v>0</v>
      </c>
      <c r="AR65" s="53">
        <v>10143</v>
      </c>
      <c r="AS65" s="53">
        <v>10143</v>
      </c>
      <c r="AT65" s="54">
        <v>0</v>
      </c>
      <c r="AU65" s="54">
        <v>0</v>
      </c>
      <c r="AV65" s="54">
        <v>0</v>
      </c>
      <c r="AW65" s="54">
        <v>0</v>
      </c>
      <c r="AX65" s="46"/>
      <c r="AY65" s="46">
        <f t="shared" si="13"/>
        <v>0</v>
      </c>
      <c r="AZ65" s="46">
        <f t="shared" si="14"/>
        <v>0</v>
      </c>
      <c r="BA65" s="46">
        <f t="shared" si="15"/>
        <v>0</v>
      </c>
      <c r="BB65" s="46">
        <f t="shared" si="16"/>
        <v>0</v>
      </c>
      <c r="BC65" s="46">
        <f t="shared" si="17"/>
        <v>0</v>
      </c>
      <c r="BD65" s="46">
        <f t="shared" si="18"/>
        <v>0</v>
      </c>
      <c r="BF65" s="50">
        <v>15050304</v>
      </c>
      <c r="BG65" s="45">
        <f t="shared" ref="BG65:BL65" si="24">SUM(AY86:AY92)</f>
        <v>0</v>
      </c>
      <c r="BH65" s="45">
        <f t="shared" si="24"/>
        <v>0</v>
      </c>
      <c r="BI65" s="45">
        <f t="shared" si="24"/>
        <v>0</v>
      </c>
      <c r="BJ65" s="45">
        <f t="shared" si="24"/>
        <v>0</v>
      </c>
      <c r="BK65" s="45">
        <f t="shared" si="24"/>
        <v>0</v>
      </c>
      <c r="BL65" s="45">
        <f t="shared" si="24"/>
        <v>0</v>
      </c>
    </row>
    <row r="66" spans="1:64" x14ac:dyDescent="0.3">
      <c r="A66" s="50">
        <v>126</v>
      </c>
      <c r="B66" s="47" t="s">
        <v>401</v>
      </c>
      <c r="C66" s="47" t="s">
        <v>48</v>
      </c>
      <c r="D66" s="47" t="s">
        <v>402</v>
      </c>
      <c r="E66" s="47" t="s">
        <v>344</v>
      </c>
      <c r="F66" s="47" t="s">
        <v>345</v>
      </c>
      <c r="G66" s="47" t="s">
        <v>288</v>
      </c>
      <c r="H66" s="47" t="s">
        <v>289</v>
      </c>
      <c r="I66" s="47" t="s">
        <v>289</v>
      </c>
      <c r="J66" s="47" t="s">
        <v>333</v>
      </c>
      <c r="K66" s="49">
        <v>32.161944444444444</v>
      </c>
      <c r="L66" s="49">
        <v>-110.92888888888889</v>
      </c>
      <c r="M66" s="49"/>
      <c r="N66" s="49"/>
      <c r="O66" s="50">
        <v>15050301</v>
      </c>
      <c r="P66" s="50"/>
      <c r="Q66" s="47" t="s">
        <v>304</v>
      </c>
      <c r="R66" s="50">
        <v>1972</v>
      </c>
      <c r="S66" s="50">
        <v>27</v>
      </c>
      <c r="T66" s="52">
        <v>7050.5</v>
      </c>
      <c r="U66" s="51">
        <v>2.9809318450870963E-2</v>
      </c>
      <c r="V66" s="47" t="s">
        <v>309</v>
      </c>
      <c r="W66" s="47" t="s">
        <v>310</v>
      </c>
      <c r="X66" s="47">
        <v>0</v>
      </c>
      <c r="Y66" s="47">
        <v>0</v>
      </c>
      <c r="Z66" s="47">
        <v>0</v>
      </c>
      <c r="AA66" s="47">
        <v>0</v>
      </c>
      <c r="AB66" s="47">
        <v>0</v>
      </c>
      <c r="AC66" s="47">
        <v>0</v>
      </c>
      <c r="AD66" s="47">
        <v>0</v>
      </c>
      <c r="AE66" s="47">
        <v>0</v>
      </c>
      <c r="AF66" s="47">
        <v>0</v>
      </c>
      <c r="AG66" s="47">
        <v>0</v>
      </c>
      <c r="AH66" s="46">
        <v>0</v>
      </c>
      <c r="AI66" s="46">
        <v>0</v>
      </c>
      <c r="AJ66" s="46">
        <v>0</v>
      </c>
      <c r="AK66" s="46">
        <v>0</v>
      </c>
      <c r="AL66" s="46">
        <v>1</v>
      </c>
      <c r="AM66" s="46">
        <v>1</v>
      </c>
      <c r="AN66" s="46">
        <v>0</v>
      </c>
      <c r="AO66" s="46">
        <v>0</v>
      </c>
      <c r="AP66" s="46">
        <v>0</v>
      </c>
      <c r="AQ66" s="46">
        <v>0</v>
      </c>
      <c r="AR66" s="53">
        <v>7050.5</v>
      </c>
      <c r="AS66" s="53">
        <v>7050.5</v>
      </c>
      <c r="AT66" s="54">
        <v>0</v>
      </c>
      <c r="AU66" s="54">
        <v>0</v>
      </c>
      <c r="AV66" s="54">
        <v>0</v>
      </c>
      <c r="AW66" s="54">
        <v>0</v>
      </c>
      <c r="AX66" s="46"/>
      <c r="AY66" s="46">
        <f t="shared" si="13"/>
        <v>0</v>
      </c>
      <c r="AZ66" s="46">
        <f t="shared" si="14"/>
        <v>0</v>
      </c>
      <c r="BA66" s="46">
        <f t="shared" si="15"/>
        <v>0</v>
      </c>
      <c r="BB66" s="46">
        <f t="shared" si="16"/>
        <v>0</v>
      </c>
      <c r="BC66" s="46">
        <f t="shared" si="17"/>
        <v>0</v>
      </c>
      <c r="BD66" s="46">
        <f t="shared" si="18"/>
        <v>0</v>
      </c>
      <c r="BF66" s="45" t="s">
        <v>553</v>
      </c>
      <c r="BG66" s="45">
        <v>0</v>
      </c>
      <c r="BH66" s="45">
        <v>0</v>
      </c>
      <c r="BI66" s="45">
        <v>0</v>
      </c>
      <c r="BJ66" s="45">
        <v>0</v>
      </c>
      <c r="BK66" s="45">
        <v>0</v>
      </c>
      <c r="BL66" s="45">
        <v>0</v>
      </c>
    </row>
    <row r="67" spans="1:64" x14ac:dyDescent="0.3">
      <c r="A67" s="50">
        <v>126</v>
      </c>
      <c r="B67" s="47" t="s">
        <v>401</v>
      </c>
      <c r="C67" s="47" t="s">
        <v>48</v>
      </c>
      <c r="D67" s="47" t="s">
        <v>403</v>
      </c>
      <c r="E67" s="47" t="s">
        <v>344</v>
      </c>
      <c r="F67" s="47" t="s">
        <v>345</v>
      </c>
      <c r="G67" s="47" t="s">
        <v>288</v>
      </c>
      <c r="H67" s="47" t="s">
        <v>289</v>
      </c>
      <c r="I67" s="47" t="s">
        <v>289</v>
      </c>
      <c r="J67" s="47" t="s">
        <v>333</v>
      </c>
      <c r="K67" s="49">
        <v>32.161944444444444</v>
      </c>
      <c r="L67" s="49">
        <v>-110.92888888888889</v>
      </c>
      <c r="M67" s="49"/>
      <c r="N67" s="49"/>
      <c r="O67" s="50">
        <v>15050301</v>
      </c>
      <c r="P67" s="50"/>
      <c r="Q67" s="47" t="s">
        <v>304</v>
      </c>
      <c r="R67" s="50">
        <v>1972</v>
      </c>
      <c r="S67" s="50">
        <v>27</v>
      </c>
      <c r="T67" s="52">
        <v>7050.5</v>
      </c>
      <c r="U67" s="51">
        <v>2.9809318450870963E-2</v>
      </c>
      <c r="V67" s="47" t="s">
        <v>309</v>
      </c>
      <c r="W67" s="47" t="s">
        <v>310</v>
      </c>
      <c r="X67" s="47">
        <v>0</v>
      </c>
      <c r="Y67" s="47">
        <v>0</v>
      </c>
      <c r="Z67" s="47">
        <v>0</v>
      </c>
      <c r="AA67" s="47">
        <v>0</v>
      </c>
      <c r="AB67" s="47">
        <v>0</v>
      </c>
      <c r="AC67" s="47">
        <v>0</v>
      </c>
      <c r="AD67" s="47">
        <v>0</v>
      </c>
      <c r="AE67" s="47">
        <v>0</v>
      </c>
      <c r="AF67" s="47">
        <v>0</v>
      </c>
      <c r="AG67" s="47">
        <v>0</v>
      </c>
      <c r="AH67" s="46">
        <v>0</v>
      </c>
      <c r="AI67" s="46">
        <v>0</v>
      </c>
      <c r="AJ67" s="46">
        <v>0</v>
      </c>
      <c r="AK67" s="46">
        <v>0</v>
      </c>
      <c r="AL67" s="46">
        <v>1</v>
      </c>
      <c r="AM67" s="46">
        <v>1</v>
      </c>
      <c r="AN67" s="46">
        <v>0</v>
      </c>
      <c r="AO67" s="46">
        <v>0</v>
      </c>
      <c r="AP67" s="46">
        <v>0</v>
      </c>
      <c r="AQ67" s="46">
        <v>0</v>
      </c>
      <c r="AR67" s="53">
        <v>7050.5</v>
      </c>
      <c r="AS67" s="53">
        <v>7050.5</v>
      </c>
      <c r="AT67" s="54">
        <v>0</v>
      </c>
      <c r="AU67" s="54">
        <v>0</v>
      </c>
      <c r="AV67" s="54">
        <v>0</v>
      </c>
      <c r="AW67" s="54">
        <v>0</v>
      </c>
      <c r="AX67" s="46"/>
      <c r="AY67" s="46">
        <f t="shared" si="13"/>
        <v>0</v>
      </c>
      <c r="AZ67" s="46">
        <f t="shared" si="14"/>
        <v>0</v>
      </c>
      <c r="BA67" s="46">
        <f t="shared" si="15"/>
        <v>0</v>
      </c>
      <c r="BB67" s="46">
        <f t="shared" si="16"/>
        <v>0</v>
      </c>
      <c r="BC67" s="46">
        <f t="shared" si="17"/>
        <v>0</v>
      </c>
      <c r="BD67" s="46">
        <f t="shared" si="18"/>
        <v>0</v>
      </c>
      <c r="BF67" s="45" t="s">
        <v>554</v>
      </c>
      <c r="BG67" s="45">
        <v>0</v>
      </c>
      <c r="BH67" s="45">
        <v>0</v>
      </c>
      <c r="BI67" s="45">
        <v>0</v>
      </c>
      <c r="BJ67" s="45">
        <v>0</v>
      </c>
      <c r="BK67" s="45">
        <v>0</v>
      </c>
      <c r="BL67" s="45">
        <v>0</v>
      </c>
    </row>
    <row r="68" spans="1:64" x14ac:dyDescent="0.3">
      <c r="A68" s="50">
        <v>126</v>
      </c>
      <c r="B68" s="47" t="s">
        <v>401</v>
      </c>
      <c r="C68" s="47" t="s">
        <v>48</v>
      </c>
      <c r="D68" s="47" t="s">
        <v>404</v>
      </c>
      <c r="E68" s="47" t="s">
        <v>344</v>
      </c>
      <c r="F68" s="47" t="s">
        <v>296</v>
      </c>
      <c r="G68" s="47" t="s">
        <v>297</v>
      </c>
      <c r="H68" s="47" t="s">
        <v>298</v>
      </c>
      <c r="I68" s="47" t="s">
        <v>289</v>
      </c>
      <c r="J68" s="47" t="s">
        <v>299</v>
      </c>
      <c r="K68" s="49">
        <v>32.161944444444444</v>
      </c>
      <c r="L68" s="49">
        <v>-110.92888888888889</v>
      </c>
      <c r="M68" s="49"/>
      <c r="N68" s="49"/>
      <c r="O68" s="50">
        <v>15050301</v>
      </c>
      <c r="P68" s="50"/>
      <c r="Q68" s="47" t="s">
        <v>304</v>
      </c>
      <c r="R68" s="50">
        <v>1967</v>
      </c>
      <c r="S68" s="50">
        <v>173.3</v>
      </c>
      <c r="T68" s="52">
        <v>808153</v>
      </c>
      <c r="U68" s="51">
        <v>0.53234223125100455</v>
      </c>
      <c r="V68" s="47" t="s">
        <v>309</v>
      </c>
      <c r="W68" s="47" t="s">
        <v>310</v>
      </c>
      <c r="X68" s="47">
        <v>471.81132464256001</v>
      </c>
      <c r="Y68" s="47">
        <v>401.03962594617593</v>
      </c>
      <c r="Z68" s="47">
        <v>812.19376499999998</v>
      </c>
      <c r="AA68" s="47">
        <v>404.07650000000001</v>
      </c>
      <c r="AB68" s="47">
        <v>969.78359999999998</v>
      </c>
      <c r="AC68" s="47">
        <v>555.20111099999997</v>
      </c>
      <c r="AD68" s="47">
        <v>387.91343999999998</v>
      </c>
      <c r="AE68" s="47">
        <v>888.9683</v>
      </c>
      <c r="AF68" s="47">
        <v>1005</v>
      </c>
      <c r="AG68" s="47">
        <v>687</v>
      </c>
      <c r="AH68" s="46">
        <v>0</v>
      </c>
      <c r="AI68" s="46">
        <v>120</v>
      </c>
      <c r="AJ68" s="46">
        <v>0</v>
      </c>
      <c r="AK68" s="46">
        <v>3</v>
      </c>
      <c r="AL68" s="46">
        <v>1</v>
      </c>
      <c r="AM68" s="46">
        <v>0.93</v>
      </c>
      <c r="AN68" s="46">
        <v>0</v>
      </c>
      <c r="AO68" s="46">
        <v>20796000</v>
      </c>
      <c r="AP68" s="46">
        <v>0</v>
      </c>
      <c r="AQ68" s="46">
        <v>519900.00000000006</v>
      </c>
      <c r="AR68" s="53">
        <v>808153</v>
      </c>
      <c r="AS68" s="53">
        <v>751582.29</v>
      </c>
      <c r="AT68" s="54">
        <v>0.91516299999999995</v>
      </c>
      <c r="AU68" s="54">
        <v>4.5350000000000001E-2</v>
      </c>
      <c r="AV68" s="54">
        <v>0.556898</v>
      </c>
      <c r="AW68" s="54">
        <v>4.5350000000000001E-2</v>
      </c>
      <c r="AX68" s="46"/>
      <c r="AY68" s="46">
        <f t="shared" si="13"/>
        <v>2493.4348585499997</v>
      </c>
      <c r="AZ68" s="46">
        <f t="shared" si="14"/>
        <v>1240.5148549999999</v>
      </c>
      <c r="BA68" s="46">
        <f t="shared" si="15"/>
        <v>2977.2356519999998</v>
      </c>
      <c r="BB68" s="46">
        <f t="shared" si="16"/>
        <v>1704.4674107699998</v>
      </c>
      <c r="BC68" s="46">
        <f t="shared" si="17"/>
        <v>1190.8942608</v>
      </c>
      <c r="BD68" s="46">
        <f t="shared" si="18"/>
        <v>2729.132681</v>
      </c>
      <c r="BF68" s="45" t="s">
        <v>555</v>
      </c>
      <c r="BG68" s="45">
        <v>0</v>
      </c>
      <c r="BH68" s="45">
        <v>0</v>
      </c>
      <c r="BI68" s="45">
        <v>0</v>
      </c>
      <c r="BJ68" s="45">
        <v>0</v>
      </c>
      <c r="BK68" s="45">
        <v>0</v>
      </c>
      <c r="BL68" s="45">
        <v>0</v>
      </c>
    </row>
    <row r="69" spans="1:64" x14ac:dyDescent="0.3">
      <c r="A69" s="50">
        <v>126</v>
      </c>
      <c r="B69" s="47" t="s">
        <v>401</v>
      </c>
      <c r="C69" s="47" t="s">
        <v>48</v>
      </c>
      <c r="D69" s="47" t="s">
        <v>405</v>
      </c>
      <c r="E69" s="47" t="s">
        <v>344</v>
      </c>
      <c r="F69" s="47" t="s">
        <v>350</v>
      </c>
      <c r="G69" s="47" t="s">
        <v>297</v>
      </c>
      <c r="H69" s="47" t="s">
        <v>298</v>
      </c>
      <c r="I69" s="47" t="s">
        <v>289</v>
      </c>
      <c r="J69" s="47" t="s">
        <v>333</v>
      </c>
      <c r="K69" s="49">
        <v>32.161944444444444</v>
      </c>
      <c r="L69" s="49">
        <v>-110.92888888888889</v>
      </c>
      <c r="M69" s="49"/>
      <c r="N69" s="49"/>
      <c r="O69" s="50">
        <v>15050301</v>
      </c>
      <c r="P69" s="50"/>
      <c r="Q69" s="47" t="s">
        <v>304</v>
      </c>
      <c r="R69" s="50">
        <v>1960</v>
      </c>
      <c r="S69" s="50">
        <v>108.8</v>
      </c>
      <c r="T69" s="52">
        <v>105201</v>
      </c>
      <c r="U69" s="51">
        <v>0.11037910455278002</v>
      </c>
      <c r="V69" s="47" t="s">
        <v>309</v>
      </c>
      <c r="W69" s="47" t="s">
        <v>310</v>
      </c>
      <c r="X69" s="47">
        <v>0</v>
      </c>
      <c r="Y69" s="47">
        <v>0</v>
      </c>
      <c r="Z69" s="47">
        <v>126.556803</v>
      </c>
      <c r="AA69" s="47">
        <v>99.940950000000001</v>
      </c>
      <c r="AB69" s="47">
        <v>153.59345999999999</v>
      </c>
      <c r="AC69" s="47">
        <v>86.896026000000006</v>
      </c>
      <c r="AD69" s="47">
        <v>69.643062</v>
      </c>
      <c r="AE69" s="47">
        <v>123.08517000000001</v>
      </c>
      <c r="AF69" s="47">
        <v>1203</v>
      </c>
      <c r="AG69" s="47">
        <v>826</v>
      </c>
      <c r="AH69" s="46">
        <v>0</v>
      </c>
      <c r="AI69" s="46">
        <v>120</v>
      </c>
      <c r="AJ69" s="46">
        <v>0</v>
      </c>
      <c r="AK69" s="46">
        <v>3</v>
      </c>
      <c r="AL69" s="46">
        <v>1</v>
      </c>
      <c r="AM69" s="46">
        <v>0.93</v>
      </c>
      <c r="AN69" s="46">
        <v>0</v>
      </c>
      <c r="AO69" s="46">
        <v>13056000</v>
      </c>
      <c r="AP69" s="46">
        <v>0</v>
      </c>
      <c r="AQ69" s="46">
        <v>326400</v>
      </c>
      <c r="AR69" s="53">
        <v>105201</v>
      </c>
      <c r="AS69" s="53">
        <v>97836.930000000008</v>
      </c>
      <c r="AT69" s="54">
        <v>1.091121</v>
      </c>
      <c r="AU69" s="54">
        <v>4.5350000000000001E-2</v>
      </c>
      <c r="AV69" s="54">
        <v>0.74918200000000001</v>
      </c>
      <c r="AW69" s="54">
        <v>4.5350000000000001E-2</v>
      </c>
      <c r="AX69" s="46"/>
      <c r="AY69" s="46">
        <f t="shared" si="13"/>
        <v>388.52938520999999</v>
      </c>
      <c r="AZ69" s="46">
        <f t="shared" si="14"/>
        <v>306.81871649999999</v>
      </c>
      <c r="BA69" s="46">
        <f t="shared" si="15"/>
        <v>471.53192219999994</v>
      </c>
      <c r="BB69" s="46">
        <f t="shared" si="16"/>
        <v>266.77079981999998</v>
      </c>
      <c r="BC69" s="46">
        <f t="shared" si="17"/>
        <v>213.80420033999999</v>
      </c>
      <c r="BD69" s="46">
        <f t="shared" si="18"/>
        <v>377.87147190000002</v>
      </c>
      <c r="BF69" s="45" t="s">
        <v>556</v>
      </c>
      <c r="BG69" s="45">
        <v>0</v>
      </c>
      <c r="BH69" s="45">
        <v>0</v>
      </c>
      <c r="BI69" s="45">
        <v>0</v>
      </c>
      <c r="BJ69" s="45">
        <v>0</v>
      </c>
      <c r="BK69" s="45">
        <v>0</v>
      </c>
      <c r="BL69" s="45">
        <v>0</v>
      </c>
    </row>
    <row r="70" spans="1:64" x14ac:dyDescent="0.3">
      <c r="A70" s="50">
        <v>126</v>
      </c>
      <c r="B70" s="47" t="s">
        <v>401</v>
      </c>
      <c r="C70" s="47" t="s">
        <v>48</v>
      </c>
      <c r="D70" s="47" t="s">
        <v>406</v>
      </c>
      <c r="E70" s="47" t="s">
        <v>344</v>
      </c>
      <c r="F70" s="47" t="s">
        <v>350</v>
      </c>
      <c r="G70" s="47" t="s">
        <v>297</v>
      </c>
      <c r="H70" s="47" t="s">
        <v>298</v>
      </c>
      <c r="I70" s="47" t="s">
        <v>289</v>
      </c>
      <c r="J70" s="47" t="s">
        <v>333</v>
      </c>
      <c r="K70" s="49">
        <v>32.161944444444444</v>
      </c>
      <c r="L70" s="49">
        <v>-110.92888888888889</v>
      </c>
      <c r="M70" s="49"/>
      <c r="N70" s="49"/>
      <c r="O70" s="50">
        <v>15050301</v>
      </c>
      <c r="P70" s="50"/>
      <c r="Q70" s="47" t="s">
        <v>304</v>
      </c>
      <c r="R70" s="50">
        <v>1962</v>
      </c>
      <c r="S70" s="50">
        <v>113.6</v>
      </c>
      <c r="T70" s="52">
        <v>106733</v>
      </c>
      <c r="U70" s="51">
        <v>0.10725468679657855</v>
      </c>
      <c r="V70" s="47" t="s">
        <v>309</v>
      </c>
      <c r="W70" s="47" t="s">
        <v>310</v>
      </c>
      <c r="X70" s="47">
        <v>70.771698696383993</v>
      </c>
      <c r="Y70" s="47">
        <v>70.771698696383993</v>
      </c>
      <c r="Z70" s="47">
        <v>128.399799</v>
      </c>
      <c r="AA70" s="47">
        <v>101.39635</v>
      </c>
      <c r="AB70" s="47">
        <v>155.83018000000001</v>
      </c>
      <c r="AC70" s="47">
        <v>88.161457999999996</v>
      </c>
      <c r="AD70" s="47">
        <v>70.657246000000001</v>
      </c>
      <c r="AE70" s="47">
        <v>124.87761</v>
      </c>
      <c r="AF70" s="47">
        <v>1203</v>
      </c>
      <c r="AG70" s="47">
        <v>826</v>
      </c>
      <c r="AH70" s="46">
        <v>0</v>
      </c>
      <c r="AI70" s="46">
        <v>120</v>
      </c>
      <c r="AJ70" s="46">
        <v>0</v>
      </c>
      <c r="AK70" s="46">
        <v>3</v>
      </c>
      <c r="AL70" s="46">
        <v>1</v>
      </c>
      <c r="AM70" s="46">
        <v>0.93</v>
      </c>
      <c r="AN70" s="46">
        <v>0</v>
      </c>
      <c r="AO70" s="46">
        <v>13632000</v>
      </c>
      <c r="AP70" s="46">
        <v>0</v>
      </c>
      <c r="AQ70" s="46">
        <v>340800</v>
      </c>
      <c r="AR70" s="53">
        <v>106733</v>
      </c>
      <c r="AS70" s="53">
        <v>99261.69</v>
      </c>
      <c r="AT70" s="54">
        <v>1.5073589999999997</v>
      </c>
      <c r="AU70" s="54">
        <v>6.2649999999999983E-2</v>
      </c>
      <c r="AV70" s="54">
        <v>1.0349779999999997</v>
      </c>
      <c r="AW70" s="54">
        <v>6.2649999999999983E-2</v>
      </c>
      <c r="AX70" s="46"/>
      <c r="AY70" s="46">
        <f t="shared" si="13"/>
        <v>394.18738293000001</v>
      </c>
      <c r="AZ70" s="46">
        <f t="shared" si="14"/>
        <v>311.28679449999998</v>
      </c>
      <c r="BA70" s="46">
        <f t="shared" si="15"/>
        <v>478.39865259999999</v>
      </c>
      <c r="BB70" s="46">
        <f t="shared" si="16"/>
        <v>270.65567605999996</v>
      </c>
      <c r="BC70" s="46">
        <f t="shared" si="17"/>
        <v>216.91774522</v>
      </c>
      <c r="BD70" s="46">
        <f t="shared" si="18"/>
        <v>383.37426269999997</v>
      </c>
      <c r="BF70" s="45" t="s">
        <v>557</v>
      </c>
      <c r="BG70" s="45">
        <v>0</v>
      </c>
      <c r="BH70" s="45">
        <v>0</v>
      </c>
      <c r="BI70" s="45">
        <v>0</v>
      </c>
      <c r="BJ70" s="45">
        <v>0</v>
      </c>
      <c r="BK70" s="45">
        <v>0</v>
      </c>
      <c r="BL70" s="45">
        <v>0</v>
      </c>
    </row>
    <row r="71" spans="1:64" x14ac:dyDescent="0.3">
      <c r="A71" s="50">
        <v>126</v>
      </c>
      <c r="B71" s="47" t="s">
        <v>401</v>
      </c>
      <c r="C71" s="47" t="s">
        <v>48</v>
      </c>
      <c r="D71" s="47" t="s">
        <v>407</v>
      </c>
      <c r="E71" s="47" t="s">
        <v>344</v>
      </c>
      <c r="F71" s="47" t="s">
        <v>350</v>
      </c>
      <c r="G71" s="47" t="s">
        <v>297</v>
      </c>
      <c r="H71" s="47" t="s">
        <v>298</v>
      </c>
      <c r="I71" s="47" t="s">
        <v>289</v>
      </c>
      <c r="J71" s="47" t="s">
        <v>333</v>
      </c>
      <c r="K71" s="49">
        <v>32.161944444444444</v>
      </c>
      <c r="L71" s="49">
        <v>-110.92888888888889</v>
      </c>
      <c r="M71" s="49"/>
      <c r="N71" s="49"/>
      <c r="O71" s="50">
        <v>15050301</v>
      </c>
      <c r="P71" s="50"/>
      <c r="Q71" s="47" t="s">
        <v>304</v>
      </c>
      <c r="R71" s="50">
        <v>1958</v>
      </c>
      <c r="S71" s="50">
        <v>108.8</v>
      </c>
      <c r="T71" s="52">
        <v>27390</v>
      </c>
      <c r="U71" s="51">
        <v>2.8738164786462531E-2</v>
      </c>
      <c r="V71" s="47" t="s">
        <v>309</v>
      </c>
      <c r="W71" s="47" t="s">
        <v>310</v>
      </c>
      <c r="X71" s="47">
        <v>70.771698696383993</v>
      </c>
      <c r="Y71" s="47">
        <v>70.771698696383993</v>
      </c>
      <c r="Z71" s="47">
        <v>32.95017</v>
      </c>
      <c r="AA71" s="47">
        <v>26.020499999999998</v>
      </c>
      <c r="AB71" s="47">
        <v>39.989400000000003</v>
      </c>
      <c r="AC71" s="47">
        <v>22.624140000000001</v>
      </c>
      <c r="AD71" s="47">
        <v>18.132180000000002</v>
      </c>
      <c r="AE71" s="47">
        <v>32.046300000000002</v>
      </c>
      <c r="AF71" s="47">
        <v>1203</v>
      </c>
      <c r="AG71" s="47">
        <v>826</v>
      </c>
      <c r="AH71" s="46">
        <v>0</v>
      </c>
      <c r="AI71" s="46">
        <v>120</v>
      </c>
      <c r="AJ71" s="46">
        <v>0</v>
      </c>
      <c r="AK71" s="46">
        <v>3</v>
      </c>
      <c r="AL71" s="46">
        <v>1</v>
      </c>
      <c r="AM71" s="46">
        <v>0.93</v>
      </c>
      <c r="AN71" s="46">
        <v>0</v>
      </c>
      <c r="AO71" s="46">
        <v>13056000</v>
      </c>
      <c r="AP71" s="46">
        <v>0</v>
      </c>
      <c r="AQ71" s="46">
        <v>326400</v>
      </c>
      <c r="AR71" s="53">
        <v>27390</v>
      </c>
      <c r="AS71" s="53">
        <v>25472.7</v>
      </c>
      <c r="AT71" s="54">
        <v>2.5122649999999997</v>
      </c>
      <c r="AU71" s="54">
        <v>0.10441666666666666</v>
      </c>
      <c r="AV71" s="54">
        <v>1.724963333333333</v>
      </c>
      <c r="AW71" s="54">
        <v>0.10441666666666666</v>
      </c>
      <c r="AX71" s="46"/>
      <c r="AY71" s="46">
        <f t="shared" si="13"/>
        <v>101.15702189999999</v>
      </c>
      <c r="AZ71" s="46">
        <f t="shared" si="14"/>
        <v>79.882934999999989</v>
      </c>
      <c r="BA71" s="46">
        <f t="shared" si="15"/>
        <v>122.767458</v>
      </c>
      <c r="BB71" s="46">
        <f t="shared" si="16"/>
        <v>69.456109799999993</v>
      </c>
      <c r="BC71" s="46">
        <f t="shared" si="17"/>
        <v>55.665792600000003</v>
      </c>
      <c r="BD71" s="46">
        <f t="shared" si="18"/>
        <v>98.382141000000004</v>
      </c>
      <c r="BF71" s="45" t="s">
        <v>558</v>
      </c>
      <c r="BG71" s="45">
        <v>0</v>
      </c>
      <c r="BH71" s="45">
        <v>0</v>
      </c>
      <c r="BI71" s="45">
        <v>0</v>
      </c>
      <c r="BJ71" s="45">
        <v>0</v>
      </c>
      <c r="BK71" s="45">
        <v>0</v>
      </c>
      <c r="BL71" s="45">
        <v>0</v>
      </c>
    </row>
    <row r="72" spans="1:64" x14ac:dyDescent="0.3">
      <c r="A72" s="50">
        <v>6088</v>
      </c>
      <c r="B72" s="47" t="s">
        <v>408</v>
      </c>
      <c r="C72" s="47" t="s">
        <v>48</v>
      </c>
      <c r="D72" s="47" t="s">
        <v>409</v>
      </c>
      <c r="E72" s="47" t="s">
        <v>344</v>
      </c>
      <c r="F72" s="47" t="s">
        <v>345</v>
      </c>
      <c r="G72" s="47" t="s">
        <v>288</v>
      </c>
      <c r="H72" s="47" t="s">
        <v>289</v>
      </c>
      <c r="I72" s="47" t="s">
        <v>289</v>
      </c>
      <c r="J72" s="47" t="s">
        <v>333</v>
      </c>
      <c r="K72" s="49">
        <v>32.399166666666666</v>
      </c>
      <c r="L72" s="49">
        <v>-111.12777777777777</v>
      </c>
      <c r="M72" s="49"/>
      <c r="N72" s="49"/>
      <c r="O72" s="50">
        <v>15050301</v>
      </c>
      <c r="P72" s="50"/>
      <c r="Q72" s="47" t="s">
        <v>304</v>
      </c>
      <c r="R72" s="50">
        <v>1972</v>
      </c>
      <c r="S72" s="50">
        <v>27</v>
      </c>
      <c r="T72" s="52">
        <v>862.34693877551024</v>
      </c>
      <c r="U72" s="51">
        <v>3.6459789395210142E-3</v>
      </c>
      <c r="V72" s="47" t="s">
        <v>309</v>
      </c>
      <c r="W72" s="47" t="s">
        <v>310</v>
      </c>
      <c r="X72" s="47">
        <v>0</v>
      </c>
      <c r="Y72" s="47">
        <v>0</v>
      </c>
      <c r="Z72" s="47">
        <v>0</v>
      </c>
      <c r="AA72" s="47">
        <v>0</v>
      </c>
      <c r="AB72" s="47">
        <v>0</v>
      </c>
      <c r="AC72" s="47">
        <v>0</v>
      </c>
      <c r="AD72" s="47">
        <v>0</v>
      </c>
      <c r="AE72" s="47">
        <v>0</v>
      </c>
      <c r="AF72" s="47">
        <v>0</v>
      </c>
      <c r="AG72" s="47">
        <v>0</v>
      </c>
      <c r="AH72" s="46">
        <v>0</v>
      </c>
      <c r="AI72" s="46">
        <v>0</v>
      </c>
      <c r="AJ72" s="46">
        <v>0</v>
      </c>
      <c r="AK72" s="46">
        <v>0</v>
      </c>
      <c r="AL72" s="46">
        <v>1</v>
      </c>
      <c r="AM72" s="46">
        <v>1</v>
      </c>
      <c r="AN72" s="46">
        <v>0</v>
      </c>
      <c r="AO72" s="46">
        <v>0</v>
      </c>
      <c r="AP72" s="46">
        <v>0</v>
      </c>
      <c r="AQ72" s="46">
        <v>0</v>
      </c>
      <c r="AR72" s="53">
        <v>862.34693877551024</v>
      </c>
      <c r="AS72" s="53">
        <v>862.34693877551024</v>
      </c>
      <c r="AT72" s="54">
        <v>0</v>
      </c>
      <c r="AU72" s="54">
        <v>0</v>
      </c>
      <c r="AV72" s="54">
        <v>0</v>
      </c>
      <c r="AW72" s="54">
        <v>0</v>
      </c>
      <c r="AX72" s="46"/>
      <c r="AY72" s="46">
        <f t="shared" si="13"/>
        <v>0</v>
      </c>
      <c r="AZ72" s="46">
        <f t="shared" si="14"/>
        <v>0</v>
      </c>
      <c r="BA72" s="46">
        <f t="shared" si="15"/>
        <v>0</v>
      </c>
      <c r="BB72" s="46">
        <f t="shared" si="16"/>
        <v>0</v>
      </c>
      <c r="BC72" s="46">
        <f t="shared" si="17"/>
        <v>0</v>
      </c>
      <c r="BD72" s="46">
        <f t="shared" si="18"/>
        <v>0</v>
      </c>
      <c r="BF72" s="45" t="s">
        <v>559</v>
      </c>
      <c r="BG72" s="45">
        <v>0</v>
      </c>
      <c r="BH72" s="45">
        <v>0</v>
      </c>
      <c r="BI72" s="45">
        <v>0</v>
      </c>
      <c r="BJ72" s="45">
        <v>0</v>
      </c>
      <c r="BK72" s="45">
        <v>0</v>
      </c>
      <c r="BL72" s="45">
        <v>0</v>
      </c>
    </row>
    <row r="73" spans="1:64" x14ac:dyDescent="0.3">
      <c r="A73" s="50">
        <v>6088</v>
      </c>
      <c r="B73" s="47" t="s">
        <v>408</v>
      </c>
      <c r="C73" s="47" t="s">
        <v>48</v>
      </c>
      <c r="D73" s="47" t="s">
        <v>410</v>
      </c>
      <c r="E73" s="47" t="s">
        <v>344</v>
      </c>
      <c r="F73" s="47" t="s">
        <v>345</v>
      </c>
      <c r="G73" s="47" t="s">
        <v>288</v>
      </c>
      <c r="H73" s="47" t="s">
        <v>289</v>
      </c>
      <c r="I73" s="47" t="s">
        <v>289</v>
      </c>
      <c r="J73" s="47" t="s">
        <v>333</v>
      </c>
      <c r="K73" s="49">
        <v>32.399166666666666</v>
      </c>
      <c r="L73" s="49">
        <v>-111.12777777777777</v>
      </c>
      <c r="M73" s="49"/>
      <c r="N73" s="49"/>
      <c r="O73" s="50">
        <v>15050301</v>
      </c>
      <c r="P73" s="50"/>
      <c r="Q73" s="47" t="s">
        <v>304</v>
      </c>
      <c r="R73" s="50">
        <v>1972</v>
      </c>
      <c r="S73" s="50">
        <v>27</v>
      </c>
      <c r="T73" s="52">
        <v>862.34693877551024</v>
      </c>
      <c r="U73" s="51">
        <v>3.6459789395210142E-3</v>
      </c>
      <c r="V73" s="47" t="s">
        <v>309</v>
      </c>
      <c r="W73" s="47" t="s">
        <v>310</v>
      </c>
      <c r="X73" s="47">
        <v>0</v>
      </c>
      <c r="Y73" s="47">
        <v>0</v>
      </c>
      <c r="Z73" s="47">
        <v>0</v>
      </c>
      <c r="AA73" s="47">
        <v>0</v>
      </c>
      <c r="AB73" s="47">
        <v>0</v>
      </c>
      <c r="AC73" s="47">
        <v>0</v>
      </c>
      <c r="AD73" s="47">
        <v>0</v>
      </c>
      <c r="AE73" s="47">
        <v>0</v>
      </c>
      <c r="AF73" s="47">
        <v>0</v>
      </c>
      <c r="AG73" s="47">
        <v>0</v>
      </c>
      <c r="AH73" s="46">
        <v>0</v>
      </c>
      <c r="AI73" s="46">
        <v>0</v>
      </c>
      <c r="AJ73" s="46">
        <v>0</v>
      </c>
      <c r="AK73" s="46">
        <v>0</v>
      </c>
      <c r="AL73" s="46">
        <v>1</v>
      </c>
      <c r="AM73" s="46">
        <v>1</v>
      </c>
      <c r="AN73" s="46">
        <v>0</v>
      </c>
      <c r="AO73" s="46">
        <v>0</v>
      </c>
      <c r="AP73" s="46">
        <v>0</v>
      </c>
      <c r="AQ73" s="46">
        <v>0</v>
      </c>
      <c r="AR73" s="53">
        <v>862.34693877551024</v>
      </c>
      <c r="AS73" s="53">
        <v>862.34693877551024</v>
      </c>
      <c r="AT73" s="54">
        <v>0</v>
      </c>
      <c r="AU73" s="54">
        <v>0</v>
      </c>
      <c r="AV73" s="54">
        <v>0</v>
      </c>
      <c r="AW73" s="54">
        <v>0</v>
      </c>
      <c r="AX73" s="46"/>
      <c r="AY73" s="46">
        <f t="shared" si="13"/>
        <v>0</v>
      </c>
      <c r="AZ73" s="46">
        <f t="shared" si="14"/>
        <v>0</v>
      </c>
      <c r="BA73" s="46">
        <f t="shared" si="15"/>
        <v>0</v>
      </c>
      <c r="BB73" s="46">
        <f t="shared" si="16"/>
        <v>0</v>
      </c>
      <c r="BC73" s="46">
        <f t="shared" si="17"/>
        <v>0</v>
      </c>
      <c r="BD73" s="46">
        <f t="shared" si="18"/>
        <v>0</v>
      </c>
      <c r="BF73" s="50">
        <v>15060106</v>
      </c>
      <c r="BG73" s="45">
        <f t="shared" ref="BG73:BL73" si="25">SUM(AY93:AY111)</f>
        <v>1540.9772027292136</v>
      </c>
      <c r="BH73" s="45">
        <f t="shared" si="25"/>
        <v>962.02159525842694</v>
      </c>
      <c r="BI73" s="45">
        <f t="shared" si="25"/>
        <v>1747.0778018108992</v>
      </c>
      <c r="BJ73" s="45">
        <f t="shared" si="25"/>
        <v>1182.3758512211239</v>
      </c>
      <c r="BK73" s="45">
        <f t="shared" si="25"/>
        <v>800.77195203730355</v>
      </c>
      <c r="BL73" s="45">
        <f t="shared" si="25"/>
        <v>1774.8150648168539</v>
      </c>
    </row>
    <row r="74" spans="1:64" x14ac:dyDescent="0.3">
      <c r="A74" s="50">
        <v>6088</v>
      </c>
      <c r="B74" s="47" t="s">
        <v>408</v>
      </c>
      <c r="C74" s="47" t="s">
        <v>48</v>
      </c>
      <c r="D74" s="47" t="s">
        <v>411</v>
      </c>
      <c r="E74" s="47" t="s">
        <v>344</v>
      </c>
      <c r="F74" s="47" t="s">
        <v>345</v>
      </c>
      <c r="G74" s="47" t="s">
        <v>288</v>
      </c>
      <c r="H74" s="47" t="s">
        <v>289</v>
      </c>
      <c r="I74" s="47" t="s">
        <v>289</v>
      </c>
      <c r="J74" s="47" t="s">
        <v>333</v>
      </c>
      <c r="K74" s="49">
        <v>32.399166666666666</v>
      </c>
      <c r="L74" s="49">
        <v>-111.12777777777777</v>
      </c>
      <c r="M74" s="49"/>
      <c r="N74" s="49"/>
      <c r="O74" s="50">
        <v>15050301</v>
      </c>
      <c r="P74" s="50"/>
      <c r="Q74" s="47" t="s">
        <v>304</v>
      </c>
      <c r="R74" s="50">
        <v>1972</v>
      </c>
      <c r="S74" s="50">
        <v>27</v>
      </c>
      <c r="T74" s="52">
        <v>862.34693877551024</v>
      </c>
      <c r="U74" s="51">
        <v>3.6459789395210142E-3</v>
      </c>
      <c r="V74" s="47" t="s">
        <v>309</v>
      </c>
      <c r="W74" s="47" t="s">
        <v>310</v>
      </c>
      <c r="X74" s="47">
        <v>0</v>
      </c>
      <c r="Y74" s="47">
        <v>0</v>
      </c>
      <c r="Z74" s="47">
        <v>0</v>
      </c>
      <c r="AA74" s="47">
        <v>0</v>
      </c>
      <c r="AB74" s="47">
        <v>0</v>
      </c>
      <c r="AC74" s="47">
        <v>0</v>
      </c>
      <c r="AD74" s="47">
        <v>0</v>
      </c>
      <c r="AE74" s="47">
        <v>0</v>
      </c>
      <c r="AF74" s="47">
        <v>0</v>
      </c>
      <c r="AG74" s="47">
        <v>0</v>
      </c>
      <c r="AH74" s="46">
        <v>0</v>
      </c>
      <c r="AI74" s="46">
        <v>0</v>
      </c>
      <c r="AJ74" s="46">
        <v>0</v>
      </c>
      <c r="AK74" s="46">
        <v>0</v>
      </c>
      <c r="AL74" s="46">
        <v>1</v>
      </c>
      <c r="AM74" s="46">
        <v>1</v>
      </c>
      <c r="AN74" s="46">
        <v>0</v>
      </c>
      <c r="AO74" s="46">
        <v>0</v>
      </c>
      <c r="AP74" s="46">
        <v>0</v>
      </c>
      <c r="AQ74" s="46">
        <v>0</v>
      </c>
      <c r="AR74" s="53">
        <v>862.34693877551024</v>
      </c>
      <c r="AS74" s="53">
        <v>862.34693877551024</v>
      </c>
      <c r="AT74" s="54">
        <v>0</v>
      </c>
      <c r="AU74" s="54">
        <v>0</v>
      </c>
      <c r="AV74" s="54">
        <v>0</v>
      </c>
      <c r="AW74" s="54">
        <v>0</v>
      </c>
      <c r="AX74" s="46"/>
      <c r="AY74" s="46">
        <f t="shared" si="13"/>
        <v>0</v>
      </c>
      <c r="AZ74" s="46">
        <f t="shared" si="14"/>
        <v>0</v>
      </c>
      <c r="BA74" s="46">
        <f t="shared" si="15"/>
        <v>0</v>
      </c>
      <c r="BB74" s="46">
        <f t="shared" si="16"/>
        <v>0</v>
      </c>
      <c r="BC74" s="46">
        <f t="shared" si="17"/>
        <v>0</v>
      </c>
      <c r="BD74" s="46">
        <f t="shared" si="18"/>
        <v>0</v>
      </c>
      <c r="BF74" s="45" t="s">
        <v>560</v>
      </c>
      <c r="BG74" s="45">
        <v>0</v>
      </c>
      <c r="BH74" s="45">
        <v>0</v>
      </c>
      <c r="BI74" s="45">
        <v>0</v>
      </c>
      <c r="BJ74" s="45">
        <v>0</v>
      </c>
      <c r="BK74" s="45">
        <v>0</v>
      </c>
      <c r="BL74" s="45">
        <v>0</v>
      </c>
    </row>
    <row r="75" spans="1:64" x14ac:dyDescent="0.3">
      <c r="A75" s="50">
        <v>6088</v>
      </c>
      <c r="B75" s="47" t="s">
        <v>408</v>
      </c>
      <c r="C75" s="47" t="s">
        <v>48</v>
      </c>
      <c r="D75" s="47" t="s">
        <v>412</v>
      </c>
      <c r="E75" s="47" t="s">
        <v>344</v>
      </c>
      <c r="F75" s="47" t="s">
        <v>345</v>
      </c>
      <c r="G75" s="47" t="s">
        <v>288</v>
      </c>
      <c r="H75" s="47" t="s">
        <v>289</v>
      </c>
      <c r="I75" s="47" t="s">
        <v>289</v>
      </c>
      <c r="J75" s="47" t="s">
        <v>333</v>
      </c>
      <c r="K75" s="49">
        <v>32.399166666666666</v>
      </c>
      <c r="L75" s="49">
        <v>-111.12777777777777</v>
      </c>
      <c r="M75" s="49"/>
      <c r="N75" s="49"/>
      <c r="O75" s="50">
        <v>15050301</v>
      </c>
      <c r="P75" s="50"/>
      <c r="Q75" s="47" t="s">
        <v>304</v>
      </c>
      <c r="R75" s="50">
        <v>2001</v>
      </c>
      <c r="S75" s="50">
        <v>26.8</v>
      </c>
      <c r="T75" s="52">
        <v>855.95918367346951</v>
      </c>
      <c r="U75" s="51">
        <v>3.6459789395210146E-3</v>
      </c>
      <c r="V75" s="47" t="s">
        <v>309</v>
      </c>
      <c r="W75" s="47" t="s">
        <v>310</v>
      </c>
      <c r="X75" s="47">
        <v>0</v>
      </c>
      <c r="Y75" s="47">
        <v>0</v>
      </c>
      <c r="Z75" s="47">
        <v>0</v>
      </c>
      <c r="AA75" s="47">
        <v>0</v>
      </c>
      <c r="AB75" s="47">
        <v>0</v>
      </c>
      <c r="AC75" s="47">
        <v>0</v>
      </c>
      <c r="AD75" s="47">
        <v>0</v>
      </c>
      <c r="AE75" s="47">
        <v>0</v>
      </c>
      <c r="AF75" s="47">
        <v>0</v>
      </c>
      <c r="AG75" s="47">
        <v>0</v>
      </c>
      <c r="AH75" s="46">
        <v>0</v>
      </c>
      <c r="AI75" s="46">
        <v>0</v>
      </c>
      <c r="AJ75" s="46">
        <v>0</v>
      </c>
      <c r="AK75" s="46">
        <v>0</v>
      </c>
      <c r="AL75" s="46">
        <v>1</v>
      </c>
      <c r="AM75" s="46">
        <v>1</v>
      </c>
      <c r="AN75" s="46">
        <v>0</v>
      </c>
      <c r="AO75" s="46">
        <v>0</v>
      </c>
      <c r="AP75" s="46">
        <v>0</v>
      </c>
      <c r="AQ75" s="46">
        <v>0</v>
      </c>
      <c r="AR75" s="53">
        <v>855.95918367346951</v>
      </c>
      <c r="AS75" s="53">
        <v>855.95918367346951</v>
      </c>
      <c r="AT75" s="54">
        <v>0</v>
      </c>
      <c r="AU75" s="54">
        <v>0</v>
      </c>
      <c r="AV75" s="54">
        <v>0</v>
      </c>
      <c r="AW75" s="54">
        <v>0</v>
      </c>
      <c r="AX75" s="46"/>
      <c r="AY75" s="46">
        <f t="shared" si="13"/>
        <v>0</v>
      </c>
      <c r="AZ75" s="46">
        <f t="shared" si="14"/>
        <v>0</v>
      </c>
      <c r="BA75" s="46">
        <f t="shared" si="15"/>
        <v>0</v>
      </c>
      <c r="BB75" s="46">
        <f t="shared" si="16"/>
        <v>0</v>
      </c>
      <c r="BC75" s="46">
        <f t="shared" si="17"/>
        <v>0</v>
      </c>
      <c r="BD75" s="46">
        <f t="shared" si="18"/>
        <v>0</v>
      </c>
      <c r="BF75" s="45" t="s">
        <v>561</v>
      </c>
      <c r="BG75" s="45">
        <v>0</v>
      </c>
      <c r="BH75" s="45">
        <v>0</v>
      </c>
      <c r="BI75" s="45">
        <v>0</v>
      </c>
      <c r="BJ75" s="45">
        <v>0</v>
      </c>
      <c r="BK75" s="45">
        <v>0</v>
      </c>
      <c r="BL75" s="45">
        <v>0</v>
      </c>
    </row>
    <row r="76" spans="1:64" x14ac:dyDescent="0.3">
      <c r="A76" s="50">
        <v>6515</v>
      </c>
      <c r="B76" s="47" t="s">
        <v>413</v>
      </c>
      <c r="C76" s="47" t="s">
        <v>48</v>
      </c>
      <c r="D76" s="47" t="s">
        <v>414</v>
      </c>
      <c r="E76" s="47" t="s">
        <v>344</v>
      </c>
      <c r="F76" s="47" t="s">
        <v>345</v>
      </c>
      <c r="G76" s="47" t="s">
        <v>288</v>
      </c>
      <c r="H76" s="47" t="s">
        <v>289</v>
      </c>
      <c r="I76" s="47" t="s">
        <v>289</v>
      </c>
      <c r="J76" s="47" t="s">
        <v>333</v>
      </c>
      <c r="K76" s="49">
        <v>31.361666666666668</v>
      </c>
      <c r="L76" s="49">
        <v>-110.93027777777779</v>
      </c>
      <c r="M76" s="49"/>
      <c r="N76" s="49"/>
      <c r="O76" s="50">
        <v>15050301</v>
      </c>
      <c r="P76" s="50"/>
      <c r="Q76" s="47" t="s">
        <v>304</v>
      </c>
      <c r="R76" s="50">
        <v>2006</v>
      </c>
      <c r="S76" s="50">
        <v>54</v>
      </c>
      <c r="T76" s="52">
        <v>15916</v>
      </c>
      <c r="U76" s="51">
        <v>3.3646203280906478E-2</v>
      </c>
      <c r="V76" s="47" t="s">
        <v>309</v>
      </c>
      <c r="W76" s="47" t="s">
        <v>310</v>
      </c>
      <c r="X76" s="47">
        <v>0</v>
      </c>
      <c r="Y76" s="47">
        <v>0</v>
      </c>
      <c r="Z76" s="47">
        <v>0</v>
      </c>
      <c r="AA76" s="47">
        <v>0</v>
      </c>
      <c r="AB76" s="47">
        <v>0</v>
      </c>
      <c r="AC76" s="47">
        <v>0</v>
      </c>
      <c r="AD76" s="47">
        <v>0</v>
      </c>
      <c r="AE76" s="47">
        <v>0</v>
      </c>
      <c r="AF76" s="47">
        <v>0</v>
      </c>
      <c r="AG76" s="47">
        <v>0</v>
      </c>
      <c r="AH76" s="46">
        <v>0</v>
      </c>
      <c r="AI76" s="46">
        <v>0</v>
      </c>
      <c r="AJ76" s="46">
        <v>0</v>
      </c>
      <c r="AK76" s="46">
        <v>0</v>
      </c>
      <c r="AL76" s="46">
        <v>1</v>
      </c>
      <c r="AM76" s="46">
        <v>1</v>
      </c>
      <c r="AN76" s="46">
        <v>0</v>
      </c>
      <c r="AO76" s="46">
        <v>0</v>
      </c>
      <c r="AP76" s="46">
        <v>0</v>
      </c>
      <c r="AQ76" s="46">
        <v>0</v>
      </c>
      <c r="AR76" s="53">
        <v>15916</v>
      </c>
      <c r="AS76" s="53">
        <v>15916</v>
      </c>
      <c r="AT76" s="54">
        <v>0</v>
      </c>
      <c r="AU76" s="54">
        <v>0</v>
      </c>
      <c r="AV76" s="54">
        <v>0</v>
      </c>
      <c r="AW76" s="54">
        <v>0</v>
      </c>
      <c r="AX76" s="46"/>
      <c r="AY76" s="46">
        <f t="shared" si="13"/>
        <v>0</v>
      </c>
      <c r="AZ76" s="46">
        <f t="shared" si="14"/>
        <v>0</v>
      </c>
      <c r="BA76" s="46">
        <f t="shared" si="15"/>
        <v>0</v>
      </c>
      <c r="BB76" s="46">
        <f t="shared" si="16"/>
        <v>0</v>
      </c>
      <c r="BC76" s="46">
        <f t="shared" si="17"/>
        <v>0</v>
      </c>
      <c r="BD76" s="46">
        <f t="shared" si="18"/>
        <v>0</v>
      </c>
      <c r="BF76" s="45" t="s">
        <v>562</v>
      </c>
      <c r="BG76" s="45">
        <v>0</v>
      </c>
      <c r="BH76" s="45">
        <v>0</v>
      </c>
      <c r="BI76" s="45">
        <v>0</v>
      </c>
      <c r="BJ76" s="45">
        <v>0</v>
      </c>
      <c r="BK76" s="45">
        <v>0</v>
      </c>
      <c r="BL76" s="45">
        <v>0</v>
      </c>
    </row>
    <row r="77" spans="1:64" x14ac:dyDescent="0.3">
      <c r="A77" s="50">
        <v>56229</v>
      </c>
      <c r="B77" s="47" t="s">
        <v>415</v>
      </c>
      <c r="C77" s="47" t="s">
        <v>48</v>
      </c>
      <c r="D77" s="47" t="s">
        <v>416</v>
      </c>
      <c r="E77" s="47" t="s">
        <v>417</v>
      </c>
      <c r="F77" s="47" t="s">
        <v>332</v>
      </c>
      <c r="G77" s="47" t="s">
        <v>297</v>
      </c>
      <c r="H77" s="47" t="s">
        <v>298</v>
      </c>
      <c r="I77" s="47" t="s">
        <v>289</v>
      </c>
      <c r="J77" s="47" t="s">
        <v>333</v>
      </c>
      <c r="K77" s="49">
        <v>32.231388888888894</v>
      </c>
      <c r="L77" s="49">
        <v>-110.94972222222222</v>
      </c>
      <c r="M77" s="49"/>
      <c r="N77" s="49"/>
      <c r="O77" s="50">
        <v>15050301</v>
      </c>
      <c r="P77" s="50"/>
      <c r="Q77" s="47" t="s">
        <v>304</v>
      </c>
      <c r="R77" s="50">
        <v>2002</v>
      </c>
      <c r="S77" s="50">
        <v>9</v>
      </c>
      <c r="T77" s="52">
        <v>54029.97</v>
      </c>
      <c r="U77" s="51">
        <v>0.68531164383561649</v>
      </c>
      <c r="V77" s="47" t="s">
        <v>309</v>
      </c>
      <c r="W77" s="47" t="s">
        <v>310</v>
      </c>
      <c r="X77" s="47">
        <v>0</v>
      </c>
      <c r="Y77" s="47">
        <v>0</v>
      </c>
      <c r="Z77" s="47">
        <v>13.66958241</v>
      </c>
      <c r="AA77" s="47">
        <v>8.1044955000000005</v>
      </c>
      <c r="AB77" s="47">
        <v>15.290481509999999</v>
      </c>
      <c r="AC77" s="47">
        <v>10.69793406</v>
      </c>
      <c r="AD77" s="47">
        <v>7.0238961000000009</v>
      </c>
      <c r="AE77" s="47">
        <v>16.208991000000001</v>
      </c>
      <c r="AF77" s="47">
        <v>253</v>
      </c>
      <c r="AG77" s="47">
        <v>198</v>
      </c>
      <c r="AH77" s="46">
        <v>0</v>
      </c>
      <c r="AI77" s="46">
        <v>125</v>
      </c>
      <c r="AJ77" s="46">
        <v>0</v>
      </c>
      <c r="AK77" s="46">
        <v>8</v>
      </c>
      <c r="AL77" s="46">
        <v>1</v>
      </c>
      <c r="AM77" s="46">
        <v>0.98299999999999998</v>
      </c>
      <c r="AN77" s="46">
        <v>0</v>
      </c>
      <c r="AO77" s="46">
        <v>1125000</v>
      </c>
      <c r="AP77" s="46">
        <v>0</v>
      </c>
      <c r="AQ77" s="46">
        <v>72000</v>
      </c>
      <c r="AR77" s="53">
        <v>54029.97</v>
      </c>
      <c r="AS77" s="53">
        <v>53111.460509999997</v>
      </c>
      <c r="AT77" s="54">
        <v>0.69965999999999984</v>
      </c>
      <c r="AU77" s="54">
        <v>6.0839999999999991E-3</v>
      </c>
      <c r="AV77" s="54">
        <v>0.69053399999999987</v>
      </c>
      <c r="AW77" s="54">
        <v>6.0839999999999991E-3</v>
      </c>
      <c r="AX77" s="46"/>
      <c r="AY77" s="46">
        <f t="shared" si="13"/>
        <v>41.965617998699997</v>
      </c>
      <c r="AZ77" s="46">
        <f t="shared" si="14"/>
        <v>24.880801184999999</v>
      </c>
      <c r="BA77" s="46">
        <f t="shared" si="15"/>
        <v>46.941778235699992</v>
      </c>
      <c r="BB77" s="46">
        <f t="shared" si="16"/>
        <v>32.842657564199996</v>
      </c>
      <c r="BC77" s="46">
        <f t="shared" si="17"/>
        <v>21.563361027000003</v>
      </c>
      <c r="BD77" s="46">
        <f t="shared" si="18"/>
        <v>49.761602369999999</v>
      </c>
      <c r="BF77" s="50">
        <v>15070101</v>
      </c>
      <c r="BG77" s="45">
        <f t="shared" ref="BG77:BL77" si="26">SUM(AY112:AY123)</f>
        <v>5890.0435840399996</v>
      </c>
      <c r="BH77" s="45">
        <f t="shared" si="26"/>
        <v>3492.1207019999988</v>
      </c>
      <c r="BI77" s="45">
        <f t="shared" si="26"/>
        <v>6588.4677244399991</v>
      </c>
      <c r="BJ77" s="45">
        <f t="shared" si="26"/>
        <v>4609.5993266400001</v>
      </c>
      <c r="BK77" s="45">
        <f t="shared" si="26"/>
        <v>3026.5046083999996</v>
      </c>
      <c r="BL77" s="45">
        <f t="shared" si="26"/>
        <v>6984.2414039999976</v>
      </c>
    </row>
    <row r="78" spans="1:64" x14ac:dyDescent="0.3">
      <c r="A78" s="50">
        <v>118</v>
      </c>
      <c r="B78" s="47" t="s">
        <v>418</v>
      </c>
      <c r="C78" s="47" t="s">
        <v>48</v>
      </c>
      <c r="D78" s="47" t="s">
        <v>419</v>
      </c>
      <c r="E78" s="47" t="s">
        <v>303</v>
      </c>
      <c r="F78" s="47" t="s">
        <v>345</v>
      </c>
      <c r="G78" s="47" t="s">
        <v>288</v>
      </c>
      <c r="H78" s="47" t="s">
        <v>289</v>
      </c>
      <c r="I78" s="47" t="s">
        <v>289</v>
      </c>
      <c r="J78" s="47" t="s">
        <v>333</v>
      </c>
      <c r="K78" s="49">
        <v>32.549999999999997</v>
      </c>
      <c r="L78" s="49">
        <v>-111.29777777777778</v>
      </c>
      <c r="M78" s="49"/>
      <c r="N78" s="49"/>
      <c r="O78" s="50">
        <v>15050303</v>
      </c>
      <c r="P78" s="50"/>
      <c r="Q78" s="47" t="s">
        <v>304</v>
      </c>
      <c r="R78" s="50">
        <v>1973</v>
      </c>
      <c r="S78" s="50">
        <v>53.1</v>
      </c>
      <c r="T78" s="52">
        <v>10729.921293800537</v>
      </c>
      <c r="U78" s="51">
        <v>2.3067360829056353E-2</v>
      </c>
      <c r="V78" s="47" t="s">
        <v>309</v>
      </c>
      <c r="W78" s="47" t="s">
        <v>310</v>
      </c>
      <c r="X78" s="47">
        <v>0</v>
      </c>
      <c r="Y78" s="47">
        <v>0</v>
      </c>
      <c r="Z78" s="47">
        <v>0</v>
      </c>
      <c r="AA78" s="47">
        <v>0</v>
      </c>
      <c r="AB78" s="47">
        <v>0</v>
      </c>
      <c r="AC78" s="47">
        <v>0</v>
      </c>
      <c r="AD78" s="47">
        <v>0</v>
      </c>
      <c r="AE78" s="47">
        <v>0</v>
      </c>
      <c r="AF78" s="47">
        <v>0</v>
      </c>
      <c r="AG78" s="47">
        <v>0</v>
      </c>
      <c r="AH78" s="46">
        <v>0</v>
      </c>
      <c r="AI78" s="46">
        <v>0</v>
      </c>
      <c r="AJ78" s="46">
        <v>0</v>
      </c>
      <c r="AK78" s="46">
        <v>0</v>
      </c>
      <c r="AL78" s="46">
        <v>1</v>
      </c>
      <c r="AM78" s="46">
        <v>1</v>
      </c>
      <c r="AN78" s="46">
        <v>0</v>
      </c>
      <c r="AO78" s="46">
        <v>0</v>
      </c>
      <c r="AP78" s="46">
        <v>0</v>
      </c>
      <c r="AQ78" s="46">
        <v>0</v>
      </c>
      <c r="AR78" s="53">
        <v>10729.921293800537</v>
      </c>
      <c r="AS78" s="53">
        <v>10729.921293800537</v>
      </c>
      <c r="AT78" s="54">
        <v>0</v>
      </c>
      <c r="AU78" s="54">
        <v>0</v>
      </c>
      <c r="AV78" s="54">
        <v>0</v>
      </c>
      <c r="AW78" s="54">
        <v>0</v>
      </c>
      <c r="AX78" s="46"/>
      <c r="AY78" s="46">
        <f t="shared" si="13"/>
        <v>0</v>
      </c>
      <c r="AZ78" s="46">
        <f t="shared" si="14"/>
        <v>0</v>
      </c>
      <c r="BA78" s="46">
        <f t="shared" si="15"/>
        <v>0</v>
      </c>
      <c r="BB78" s="46">
        <f t="shared" si="16"/>
        <v>0</v>
      </c>
      <c r="BC78" s="46">
        <f t="shared" si="17"/>
        <v>0</v>
      </c>
      <c r="BD78" s="46">
        <f t="shared" si="18"/>
        <v>0</v>
      </c>
      <c r="BF78" s="50">
        <v>15070102</v>
      </c>
      <c r="BG78" s="45">
        <f t="shared" ref="BG78:BL78" si="27">SUM(AY124:AY129)</f>
        <v>519.12498401999994</v>
      </c>
      <c r="BH78" s="45">
        <f t="shared" si="27"/>
        <v>409.949073</v>
      </c>
      <c r="BI78" s="45">
        <f t="shared" si="27"/>
        <v>630.02699640000003</v>
      </c>
      <c r="BJ78" s="45">
        <f t="shared" si="27"/>
        <v>356.43993083999999</v>
      </c>
      <c r="BK78" s="45">
        <f t="shared" si="27"/>
        <v>285.66977508000002</v>
      </c>
      <c r="BL78" s="45">
        <f t="shared" si="27"/>
        <v>504.88464779999998</v>
      </c>
    </row>
    <row r="79" spans="1:64" x14ac:dyDescent="0.3">
      <c r="A79" s="50">
        <v>118</v>
      </c>
      <c r="B79" s="47" t="s">
        <v>418</v>
      </c>
      <c r="C79" s="47" t="s">
        <v>48</v>
      </c>
      <c r="D79" s="47" t="s">
        <v>420</v>
      </c>
      <c r="E79" s="47" t="s">
        <v>303</v>
      </c>
      <c r="F79" s="47" t="s">
        <v>350</v>
      </c>
      <c r="G79" s="47" t="s">
        <v>297</v>
      </c>
      <c r="H79" s="47" t="s">
        <v>298</v>
      </c>
      <c r="I79" s="47" t="s">
        <v>289</v>
      </c>
      <c r="J79" s="47" t="s">
        <v>333</v>
      </c>
      <c r="K79" s="49">
        <v>32.549999999999997</v>
      </c>
      <c r="L79" s="49">
        <v>-111.29777777777778</v>
      </c>
      <c r="M79" s="49"/>
      <c r="N79" s="49"/>
      <c r="O79" s="50">
        <v>15050303</v>
      </c>
      <c r="P79" s="50"/>
      <c r="Q79" s="47" t="s">
        <v>304</v>
      </c>
      <c r="R79" s="50">
        <v>1955</v>
      </c>
      <c r="S79" s="50">
        <v>125</v>
      </c>
      <c r="T79" s="52">
        <v>20847</v>
      </c>
      <c r="U79" s="51">
        <v>1.9038356164383562E-2</v>
      </c>
      <c r="V79" s="47" t="s">
        <v>309</v>
      </c>
      <c r="W79" s="47" t="s">
        <v>310</v>
      </c>
      <c r="X79" s="47">
        <v>0</v>
      </c>
      <c r="Y79" s="47">
        <v>0</v>
      </c>
      <c r="Z79" s="47">
        <v>25.078941</v>
      </c>
      <c r="AA79" s="47">
        <v>19.804649999999999</v>
      </c>
      <c r="AB79" s="47">
        <v>30.436620000000001</v>
      </c>
      <c r="AC79" s="47">
        <v>17.219622000000001</v>
      </c>
      <c r="AD79" s="47">
        <v>13.800713999999999</v>
      </c>
      <c r="AE79" s="47">
        <v>24.390989999999999</v>
      </c>
      <c r="AF79" s="47">
        <v>1203</v>
      </c>
      <c r="AG79" s="47">
        <v>826</v>
      </c>
      <c r="AH79" s="46">
        <v>0</v>
      </c>
      <c r="AI79" s="46">
        <v>120</v>
      </c>
      <c r="AJ79" s="46">
        <v>0</v>
      </c>
      <c r="AK79" s="46">
        <v>3</v>
      </c>
      <c r="AL79" s="46">
        <v>1</v>
      </c>
      <c r="AM79" s="46">
        <v>0.93</v>
      </c>
      <c r="AN79" s="46">
        <v>0</v>
      </c>
      <c r="AO79" s="46">
        <v>15000000</v>
      </c>
      <c r="AP79" s="46">
        <v>0</v>
      </c>
      <c r="AQ79" s="46">
        <v>375000</v>
      </c>
      <c r="AR79" s="53">
        <v>20847</v>
      </c>
      <c r="AS79" s="53">
        <v>19387.710000000003</v>
      </c>
      <c r="AT79" s="54">
        <v>14.048432512315269</v>
      </c>
      <c r="AU79" s="54">
        <v>0.58389162561576347</v>
      </c>
      <c r="AV79" s="54">
        <v>9.6458896551724127</v>
      </c>
      <c r="AW79" s="54">
        <v>0.58389162561576347</v>
      </c>
      <c r="AX79" s="46"/>
      <c r="AY79" s="46">
        <f t="shared" si="13"/>
        <v>76.992348870000001</v>
      </c>
      <c r="AZ79" s="46">
        <f t="shared" si="14"/>
        <v>60.800275499999991</v>
      </c>
      <c r="BA79" s="46">
        <f t="shared" si="15"/>
        <v>93.4404234</v>
      </c>
      <c r="BB79" s="46">
        <f t="shared" si="16"/>
        <v>52.86423954</v>
      </c>
      <c r="BC79" s="46">
        <f t="shared" si="17"/>
        <v>42.368191979999999</v>
      </c>
      <c r="BD79" s="46">
        <f t="shared" si="18"/>
        <v>74.880339299999989</v>
      </c>
      <c r="BF79" s="45" t="s">
        <v>563</v>
      </c>
      <c r="BG79" s="45">
        <v>0</v>
      </c>
      <c r="BH79" s="45">
        <v>0</v>
      </c>
      <c r="BI79" s="45">
        <v>0</v>
      </c>
      <c r="BJ79" s="45">
        <v>0</v>
      </c>
      <c r="BK79" s="45">
        <v>0</v>
      </c>
      <c r="BL79" s="45">
        <v>0</v>
      </c>
    </row>
    <row r="80" spans="1:64" x14ac:dyDescent="0.3">
      <c r="A80" s="50">
        <v>118</v>
      </c>
      <c r="B80" s="47" t="s">
        <v>418</v>
      </c>
      <c r="C80" s="47" t="s">
        <v>48</v>
      </c>
      <c r="D80" s="47" t="s">
        <v>421</v>
      </c>
      <c r="E80" s="47" t="s">
        <v>303</v>
      </c>
      <c r="F80" s="47" t="s">
        <v>350</v>
      </c>
      <c r="G80" s="47" t="s">
        <v>297</v>
      </c>
      <c r="H80" s="47" t="s">
        <v>298</v>
      </c>
      <c r="I80" s="47" t="s">
        <v>289</v>
      </c>
      <c r="J80" s="47" t="s">
        <v>333</v>
      </c>
      <c r="K80" s="49">
        <v>32.549999999999997</v>
      </c>
      <c r="L80" s="49">
        <v>-111.29777777777778</v>
      </c>
      <c r="M80" s="49"/>
      <c r="N80" s="49"/>
      <c r="O80" s="50">
        <v>15050303</v>
      </c>
      <c r="P80" s="50"/>
      <c r="Q80" s="47" t="s">
        <v>304</v>
      </c>
      <c r="R80" s="50">
        <v>1954</v>
      </c>
      <c r="S80" s="50">
        <v>125</v>
      </c>
      <c r="T80" s="52">
        <v>18778</v>
      </c>
      <c r="U80" s="51">
        <v>1.7148858447488584E-2</v>
      </c>
      <c r="V80" s="47" t="s">
        <v>309</v>
      </c>
      <c r="W80" s="47" t="s">
        <v>310</v>
      </c>
      <c r="X80" s="47">
        <v>117.95283116064</v>
      </c>
      <c r="Y80" s="47">
        <v>47.181132464255995</v>
      </c>
      <c r="Z80" s="47">
        <v>22.589934</v>
      </c>
      <c r="AA80" s="47">
        <v>17.839099999999998</v>
      </c>
      <c r="AB80" s="47">
        <v>27.415880000000001</v>
      </c>
      <c r="AC80" s="47">
        <v>15.510628000000001</v>
      </c>
      <c r="AD80" s="47">
        <v>12.431036000000001</v>
      </c>
      <c r="AE80" s="47">
        <v>21.97026</v>
      </c>
      <c r="AF80" s="47">
        <v>1203</v>
      </c>
      <c r="AG80" s="47">
        <v>826</v>
      </c>
      <c r="AH80" s="46">
        <v>0</v>
      </c>
      <c r="AI80" s="46">
        <v>120</v>
      </c>
      <c r="AJ80" s="46">
        <v>0</v>
      </c>
      <c r="AK80" s="46">
        <v>3</v>
      </c>
      <c r="AL80" s="46">
        <v>1</v>
      </c>
      <c r="AM80" s="46">
        <v>0.93</v>
      </c>
      <c r="AN80" s="46">
        <v>0</v>
      </c>
      <c r="AO80" s="46">
        <v>15000000</v>
      </c>
      <c r="AP80" s="46">
        <v>0</v>
      </c>
      <c r="AQ80" s="46">
        <v>375000</v>
      </c>
      <c r="AR80" s="53">
        <v>18778</v>
      </c>
      <c r="AS80" s="53">
        <v>17463.54</v>
      </c>
      <c r="AT80" s="54">
        <v>7.0242162561576347</v>
      </c>
      <c r="AU80" s="54">
        <v>0.29194581280788173</v>
      </c>
      <c r="AV80" s="54">
        <v>4.8229448275862064</v>
      </c>
      <c r="AW80" s="54">
        <v>0.29194581280788173</v>
      </c>
      <c r="AX80" s="46"/>
      <c r="AY80" s="46">
        <f t="shared" si="13"/>
        <v>69.351097379999999</v>
      </c>
      <c r="AZ80" s="46">
        <f t="shared" si="14"/>
        <v>54.76603699999999</v>
      </c>
      <c r="BA80" s="46">
        <f t="shared" si="15"/>
        <v>84.166751599999998</v>
      </c>
      <c r="BB80" s="46">
        <f t="shared" si="16"/>
        <v>47.61762796</v>
      </c>
      <c r="BC80" s="46">
        <f t="shared" si="17"/>
        <v>38.163280520000001</v>
      </c>
      <c r="BD80" s="46">
        <f t="shared" si="18"/>
        <v>67.448698199999995</v>
      </c>
      <c r="BF80" s="50">
        <v>15070104</v>
      </c>
      <c r="BG80" s="45">
        <f t="shared" ref="BG80:BL80" si="28">SUM(AY130:AY153)</f>
        <v>111511.28239415999</v>
      </c>
      <c r="BH80" s="45">
        <f t="shared" si="28"/>
        <v>79334.806148000003</v>
      </c>
      <c r="BI80" s="45">
        <f t="shared" si="28"/>
        <v>247619.13504584003</v>
      </c>
      <c r="BJ80" s="45">
        <f t="shared" si="28"/>
        <v>70239.119390879991</v>
      </c>
      <c r="BK80" s="45">
        <f t="shared" si="28"/>
        <v>58669.408442720007</v>
      </c>
      <c r="BL80" s="45">
        <f t="shared" si="28"/>
        <v>90871.350142399999</v>
      </c>
    </row>
    <row r="81" spans="1:64" x14ac:dyDescent="0.3">
      <c r="A81" s="50">
        <v>118</v>
      </c>
      <c r="B81" s="47" t="s">
        <v>418</v>
      </c>
      <c r="C81" s="47" t="s">
        <v>48</v>
      </c>
      <c r="D81" s="47" t="s">
        <v>422</v>
      </c>
      <c r="E81" s="47" t="s">
        <v>303</v>
      </c>
      <c r="F81" s="47" t="s">
        <v>345</v>
      </c>
      <c r="G81" s="47" t="s">
        <v>288</v>
      </c>
      <c r="H81" s="47" t="s">
        <v>289</v>
      </c>
      <c r="I81" s="47" t="s">
        <v>289</v>
      </c>
      <c r="J81" s="47" t="s">
        <v>333</v>
      </c>
      <c r="K81" s="49">
        <v>32.549999999999997</v>
      </c>
      <c r="L81" s="49">
        <v>-111.29777777777778</v>
      </c>
      <c r="M81" s="49"/>
      <c r="N81" s="49"/>
      <c r="O81" s="50">
        <v>15050303</v>
      </c>
      <c r="P81" s="50"/>
      <c r="Q81" s="47" t="s">
        <v>304</v>
      </c>
      <c r="R81" s="50">
        <v>2002</v>
      </c>
      <c r="S81" s="50">
        <v>78.3</v>
      </c>
      <c r="T81" s="52">
        <v>15822.087331536382</v>
      </c>
      <c r="U81" s="51">
        <v>2.306736082905635E-2</v>
      </c>
      <c r="V81" s="47" t="s">
        <v>309</v>
      </c>
      <c r="W81" s="47" t="s">
        <v>310</v>
      </c>
      <c r="X81" s="47">
        <v>0</v>
      </c>
      <c r="Y81" s="47">
        <v>0</v>
      </c>
      <c r="Z81" s="47">
        <v>0</v>
      </c>
      <c r="AA81" s="47">
        <v>0</v>
      </c>
      <c r="AB81" s="47">
        <v>0</v>
      </c>
      <c r="AC81" s="47">
        <v>0</v>
      </c>
      <c r="AD81" s="47">
        <v>0</v>
      </c>
      <c r="AE81" s="47">
        <v>0</v>
      </c>
      <c r="AF81" s="47">
        <v>0</v>
      </c>
      <c r="AG81" s="47">
        <v>0</v>
      </c>
      <c r="AH81" s="46">
        <v>0</v>
      </c>
      <c r="AI81" s="46">
        <v>0</v>
      </c>
      <c r="AJ81" s="46">
        <v>0</v>
      </c>
      <c r="AK81" s="46">
        <v>0</v>
      </c>
      <c r="AL81" s="46">
        <v>1</v>
      </c>
      <c r="AM81" s="46">
        <v>1</v>
      </c>
      <c r="AN81" s="46">
        <v>0</v>
      </c>
      <c r="AO81" s="46">
        <v>0</v>
      </c>
      <c r="AP81" s="46">
        <v>0</v>
      </c>
      <c r="AQ81" s="46">
        <v>0</v>
      </c>
      <c r="AR81" s="53">
        <v>15822.087331536382</v>
      </c>
      <c r="AS81" s="53">
        <v>15822.087331536382</v>
      </c>
      <c r="AT81" s="54">
        <v>0</v>
      </c>
      <c r="AU81" s="54">
        <v>0</v>
      </c>
      <c r="AV81" s="54">
        <v>0</v>
      </c>
      <c r="AW81" s="54">
        <v>0</v>
      </c>
      <c r="AX81" s="46"/>
      <c r="AY81" s="46">
        <f t="shared" si="13"/>
        <v>0</v>
      </c>
      <c r="AZ81" s="46">
        <f t="shared" si="14"/>
        <v>0</v>
      </c>
      <c r="BA81" s="46">
        <f t="shared" si="15"/>
        <v>0</v>
      </c>
      <c r="BB81" s="46">
        <f t="shared" si="16"/>
        <v>0</v>
      </c>
      <c r="BC81" s="46">
        <f t="shared" si="17"/>
        <v>0</v>
      </c>
      <c r="BD81" s="46">
        <f t="shared" si="18"/>
        <v>0</v>
      </c>
      <c r="BF81" s="45" t="s">
        <v>564</v>
      </c>
      <c r="BG81" s="45">
        <v>0</v>
      </c>
      <c r="BH81" s="45">
        <v>0</v>
      </c>
      <c r="BI81" s="45">
        <v>0</v>
      </c>
      <c r="BJ81" s="45">
        <v>0</v>
      </c>
      <c r="BK81" s="45">
        <v>0</v>
      </c>
      <c r="BL81" s="45">
        <v>0</v>
      </c>
    </row>
    <row r="82" spans="1:64" x14ac:dyDescent="0.3">
      <c r="A82" s="50">
        <v>118</v>
      </c>
      <c r="B82" s="47" t="s">
        <v>418</v>
      </c>
      <c r="C82" s="47" t="s">
        <v>48</v>
      </c>
      <c r="D82" s="47" t="s">
        <v>423</v>
      </c>
      <c r="E82" s="47" t="s">
        <v>303</v>
      </c>
      <c r="F82" s="47" t="s">
        <v>345</v>
      </c>
      <c r="G82" s="47" t="s">
        <v>288</v>
      </c>
      <c r="H82" s="47" t="s">
        <v>289</v>
      </c>
      <c r="I82" s="47" t="s">
        <v>289</v>
      </c>
      <c r="J82" s="47" t="s">
        <v>333</v>
      </c>
      <c r="K82" s="49">
        <v>32.549999999999997</v>
      </c>
      <c r="L82" s="49">
        <v>-111.29777777777778</v>
      </c>
      <c r="M82" s="49"/>
      <c r="N82" s="49"/>
      <c r="O82" s="50">
        <v>15050303</v>
      </c>
      <c r="P82" s="50"/>
      <c r="Q82" s="47" t="s">
        <v>304</v>
      </c>
      <c r="R82" s="50">
        <v>1972</v>
      </c>
      <c r="S82" s="50">
        <v>53.1</v>
      </c>
      <c r="T82" s="52">
        <v>10729.921293800537</v>
      </c>
      <c r="U82" s="51">
        <v>2.3067360829056353E-2</v>
      </c>
      <c r="V82" s="47" t="s">
        <v>309</v>
      </c>
      <c r="W82" s="47" t="s">
        <v>310</v>
      </c>
      <c r="X82" s="47">
        <v>0</v>
      </c>
      <c r="Y82" s="47">
        <v>0</v>
      </c>
      <c r="Z82" s="47">
        <v>0</v>
      </c>
      <c r="AA82" s="47">
        <v>0</v>
      </c>
      <c r="AB82" s="47">
        <v>0</v>
      </c>
      <c r="AC82" s="47">
        <v>0</v>
      </c>
      <c r="AD82" s="47">
        <v>0</v>
      </c>
      <c r="AE82" s="47">
        <v>0</v>
      </c>
      <c r="AF82" s="47">
        <v>0</v>
      </c>
      <c r="AG82" s="47">
        <v>0</v>
      </c>
      <c r="AH82" s="46">
        <v>0</v>
      </c>
      <c r="AI82" s="46">
        <v>0</v>
      </c>
      <c r="AJ82" s="46">
        <v>0</v>
      </c>
      <c r="AK82" s="46">
        <v>0</v>
      </c>
      <c r="AL82" s="46">
        <v>1</v>
      </c>
      <c r="AM82" s="46">
        <v>1</v>
      </c>
      <c r="AN82" s="46">
        <v>0</v>
      </c>
      <c r="AO82" s="46">
        <v>0</v>
      </c>
      <c r="AP82" s="46">
        <v>0</v>
      </c>
      <c r="AQ82" s="46">
        <v>0</v>
      </c>
      <c r="AR82" s="53">
        <v>10729.921293800537</v>
      </c>
      <c r="AS82" s="53">
        <v>10729.921293800537</v>
      </c>
      <c r="AT82" s="54">
        <v>0</v>
      </c>
      <c r="AU82" s="54">
        <v>0</v>
      </c>
      <c r="AV82" s="54">
        <v>0</v>
      </c>
      <c r="AW82" s="54">
        <v>0</v>
      </c>
      <c r="AX82" s="48"/>
      <c r="AY82" s="46">
        <f t="shared" si="13"/>
        <v>0</v>
      </c>
      <c r="AZ82" s="46">
        <f t="shared" si="14"/>
        <v>0</v>
      </c>
      <c r="BA82" s="46">
        <f t="shared" si="15"/>
        <v>0</v>
      </c>
      <c r="BB82" s="46">
        <f t="shared" si="16"/>
        <v>0</v>
      </c>
      <c r="BC82" s="46">
        <f t="shared" si="17"/>
        <v>0</v>
      </c>
      <c r="BD82" s="46">
        <f t="shared" si="18"/>
        <v>0</v>
      </c>
      <c r="BF82" s="45" t="s">
        <v>565</v>
      </c>
      <c r="BG82" s="45">
        <v>0</v>
      </c>
      <c r="BH82" s="45">
        <v>0</v>
      </c>
      <c r="BI82" s="45">
        <v>0</v>
      </c>
      <c r="BJ82" s="45">
        <v>0</v>
      </c>
      <c r="BK82" s="45">
        <v>0</v>
      </c>
      <c r="BL82" s="45">
        <v>0</v>
      </c>
    </row>
    <row r="83" spans="1:64" x14ac:dyDescent="0.3">
      <c r="A83" s="50">
        <v>55129</v>
      </c>
      <c r="B83" s="47" t="s">
        <v>424</v>
      </c>
      <c r="C83" s="47" t="s">
        <v>48</v>
      </c>
      <c r="D83" s="47" t="s">
        <v>425</v>
      </c>
      <c r="E83" s="47" t="s">
        <v>308</v>
      </c>
      <c r="F83" s="47" t="s">
        <v>332</v>
      </c>
      <c r="G83" s="47" t="s">
        <v>297</v>
      </c>
      <c r="H83" s="47" t="s">
        <v>298</v>
      </c>
      <c r="I83" s="47" t="s">
        <v>289</v>
      </c>
      <c r="J83" s="47" t="s">
        <v>333</v>
      </c>
      <c r="K83" s="49">
        <v>32.904166666666669</v>
      </c>
      <c r="L83" s="49">
        <v>-111.78888888888889</v>
      </c>
      <c r="M83" s="49"/>
      <c r="N83" s="49"/>
      <c r="O83" s="50">
        <v>15050303</v>
      </c>
      <c r="P83" s="50"/>
      <c r="Q83" s="47" t="s">
        <v>304</v>
      </c>
      <c r="R83" s="50">
        <v>2001</v>
      </c>
      <c r="S83" s="50">
        <v>187</v>
      </c>
      <c r="T83" s="52">
        <v>474423.5</v>
      </c>
      <c r="U83" s="51">
        <v>0.28961461919761677</v>
      </c>
      <c r="V83" s="47" t="s">
        <v>426</v>
      </c>
      <c r="W83" s="47" t="s">
        <v>368</v>
      </c>
      <c r="X83" s="47">
        <v>0</v>
      </c>
      <c r="Y83" s="47">
        <v>0</v>
      </c>
      <c r="Z83" s="47">
        <v>120.0291455</v>
      </c>
      <c r="AA83" s="47">
        <v>71.163525000000007</v>
      </c>
      <c r="AB83" s="47">
        <v>134.26185050000001</v>
      </c>
      <c r="AC83" s="47">
        <v>93.935852999999994</v>
      </c>
      <c r="AD83" s="47">
        <v>61.675055</v>
      </c>
      <c r="AE83" s="47">
        <v>142.32705000000001</v>
      </c>
      <c r="AF83" s="47">
        <v>253</v>
      </c>
      <c r="AG83" s="47">
        <v>198</v>
      </c>
      <c r="AH83" s="46">
        <v>0</v>
      </c>
      <c r="AI83" s="46">
        <v>125</v>
      </c>
      <c r="AJ83" s="46">
        <v>0</v>
      </c>
      <c r="AK83" s="46">
        <v>8</v>
      </c>
      <c r="AL83" s="46">
        <v>1</v>
      </c>
      <c r="AM83" s="46">
        <v>0.98299999999999998</v>
      </c>
      <c r="AN83" s="46">
        <v>0</v>
      </c>
      <c r="AO83" s="46">
        <v>23375000</v>
      </c>
      <c r="AP83" s="46">
        <v>0</v>
      </c>
      <c r="AQ83" s="46">
        <v>1496000</v>
      </c>
      <c r="AR83" s="53">
        <v>474423.5</v>
      </c>
      <c r="AS83" s="53">
        <v>466358.30050000001</v>
      </c>
      <c r="AT83" s="54">
        <v>28.160798879999994</v>
      </c>
      <c r="AU83" s="54">
        <v>0.24487651199999996</v>
      </c>
      <c r="AV83" s="54">
        <v>27.793484111999994</v>
      </c>
      <c r="AW83" s="54">
        <v>0.24487651199999996</v>
      </c>
      <c r="AX83" s="46"/>
      <c r="AY83" s="46">
        <f t="shared" si="13"/>
        <v>368.489476685</v>
      </c>
      <c r="AZ83" s="46">
        <f t="shared" si="14"/>
        <v>218.47202175000001</v>
      </c>
      <c r="BA83" s="46">
        <f t="shared" si="15"/>
        <v>412.18388103500001</v>
      </c>
      <c r="BB83" s="46">
        <f t="shared" si="16"/>
        <v>288.38306870999997</v>
      </c>
      <c r="BC83" s="46">
        <f t="shared" si="17"/>
        <v>189.34241885</v>
      </c>
      <c r="BD83" s="46">
        <f t="shared" si="18"/>
        <v>436.94404350000002</v>
      </c>
      <c r="BF83" s="45" t="s">
        <v>566</v>
      </c>
      <c r="BG83" s="45">
        <v>0</v>
      </c>
      <c r="BH83" s="45">
        <v>0</v>
      </c>
      <c r="BI83" s="45">
        <v>0</v>
      </c>
      <c r="BJ83" s="45">
        <v>0</v>
      </c>
      <c r="BK83" s="45">
        <v>0</v>
      </c>
      <c r="BL83" s="45">
        <v>0</v>
      </c>
    </row>
    <row r="84" spans="1:64" x14ac:dyDescent="0.3">
      <c r="A84" s="50">
        <v>55129</v>
      </c>
      <c r="B84" s="47" t="s">
        <v>424</v>
      </c>
      <c r="C84" s="47" t="s">
        <v>48</v>
      </c>
      <c r="D84" s="47" t="s">
        <v>427</v>
      </c>
      <c r="E84" s="47" t="s">
        <v>308</v>
      </c>
      <c r="F84" s="47" t="s">
        <v>332</v>
      </c>
      <c r="G84" s="47" t="s">
        <v>297</v>
      </c>
      <c r="H84" s="47" t="s">
        <v>298</v>
      </c>
      <c r="I84" s="47" t="s">
        <v>289</v>
      </c>
      <c r="J84" s="47" t="s">
        <v>333</v>
      </c>
      <c r="K84" s="49">
        <v>32.904166666666669</v>
      </c>
      <c r="L84" s="49">
        <v>-111.78888888888889</v>
      </c>
      <c r="M84" s="49"/>
      <c r="N84" s="49"/>
      <c r="O84" s="50">
        <v>15050303</v>
      </c>
      <c r="P84" s="50"/>
      <c r="Q84" s="47" t="s">
        <v>304</v>
      </c>
      <c r="R84" s="50">
        <v>2001</v>
      </c>
      <c r="S84" s="50">
        <v>187</v>
      </c>
      <c r="T84" s="52">
        <v>474423.5</v>
      </c>
      <c r="U84" s="51">
        <v>0.28961461919761677</v>
      </c>
      <c r="V84" s="47" t="s">
        <v>426</v>
      </c>
      <c r="W84" s="47" t="s">
        <v>368</v>
      </c>
      <c r="X84" s="47">
        <v>0</v>
      </c>
      <c r="Y84" s="47">
        <v>0</v>
      </c>
      <c r="Z84" s="47">
        <v>120.0291455</v>
      </c>
      <c r="AA84" s="47">
        <v>71.163525000000007</v>
      </c>
      <c r="AB84" s="47">
        <v>134.26185050000001</v>
      </c>
      <c r="AC84" s="47">
        <v>93.935852999999994</v>
      </c>
      <c r="AD84" s="47">
        <v>61.675055</v>
      </c>
      <c r="AE84" s="47">
        <v>142.32705000000001</v>
      </c>
      <c r="AF84" s="47">
        <v>253</v>
      </c>
      <c r="AG84" s="47">
        <v>198</v>
      </c>
      <c r="AH84" s="46">
        <v>0</v>
      </c>
      <c r="AI84" s="46">
        <v>125</v>
      </c>
      <c r="AJ84" s="46">
        <v>0</v>
      </c>
      <c r="AK84" s="46">
        <v>8</v>
      </c>
      <c r="AL84" s="46">
        <v>1</v>
      </c>
      <c r="AM84" s="46">
        <v>0.98299999999999998</v>
      </c>
      <c r="AN84" s="46">
        <v>0</v>
      </c>
      <c r="AO84" s="46">
        <v>23375000</v>
      </c>
      <c r="AP84" s="46">
        <v>0</v>
      </c>
      <c r="AQ84" s="46">
        <v>1496000</v>
      </c>
      <c r="AR84" s="53">
        <v>474423.5</v>
      </c>
      <c r="AS84" s="53">
        <v>466358.30050000001</v>
      </c>
      <c r="AT84" s="54">
        <v>33.003130560000002</v>
      </c>
      <c r="AU84" s="54">
        <v>0.28698374399999999</v>
      </c>
      <c r="AV84" s="54">
        <v>32.572654944</v>
      </c>
      <c r="AW84" s="54">
        <v>0.28698374399999999</v>
      </c>
      <c r="AX84" s="46"/>
      <c r="AY84" s="46">
        <f t="shared" si="13"/>
        <v>368.489476685</v>
      </c>
      <c r="AZ84" s="46">
        <f t="shared" si="14"/>
        <v>218.47202175000001</v>
      </c>
      <c r="BA84" s="46">
        <f t="shared" si="15"/>
        <v>412.18388103500001</v>
      </c>
      <c r="BB84" s="46">
        <f t="shared" si="16"/>
        <v>288.38306870999997</v>
      </c>
      <c r="BC84" s="46">
        <f t="shared" si="17"/>
        <v>189.34241885</v>
      </c>
      <c r="BD84" s="46">
        <f t="shared" si="18"/>
        <v>436.94404350000002</v>
      </c>
      <c r="BF84" s="45" t="s">
        <v>567</v>
      </c>
      <c r="BG84" s="45">
        <v>0</v>
      </c>
      <c r="BH84" s="45">
        <v>0</v>
      </c>
      <c r="BI84" s="45">
        <v>0</v>
      </c>
      <c r="BJ84" s="45">
        <v>0</v>
      </c>
      <c r="BK84" s="45">
        <v>0</v>
      </c>
      <c r="BL84" s="45">
        <v>0</v>
      </c>
    </row>
    <row r="85" spans="1:64" x14ac:dyDescent="0.3">
      <c r="A85" s="50">
        <v>55129</v>
      </c>
      <c r="B85" s="47" t="s">
        <v>424</v>
      </c>
      <c r="C85" s="47" t="s">
        <v>48</v>
      </c>
      <c r="D85" s="47" t="s">
        <v>428</v>
      </c>
      <c r="E85" s="47" t="s">
        <v>308</v>
      </c>
      <c r="F85" s="47" t="s">
        <v>332</v>
      </c>
      <c r="G85" s="47" t="s">
        <v>297</v>
      </c>
      <c r="H85" s="47" t="s">
        <v>298</v>
      </c>
      <c r="I85" s="47" t="s">
        <v>289</v>
      </c>
      <c r="J85" s="47" t="s">
        <v>333</v>
      </c>
      <c r="K85" s="49">
        <v>32.904166666666669</v>
      </c>
      <c r="L85" s="49">
        <v>-111.78888888888889</v>
      </c>
      <c r="M85" s="49"/>
      <c r="N85" s="49"/>
      <c r="O85" s="50">
        <v>15050303</v>
      </c>
      <c r="P85" s="50"/>
      <c r="Q85" s="47" t="s">
        <v>304</v>
      </c>
      <c r="R85" s="50">
        <v>2001</v>
      </c>
      <c r="S85" s="50">
        <v>272.10000000000002</v>
      </c>
      <c r="T85" s="52">
        <v>597651</v>
      </c>
      <c r="U85" s="51">
        <v>0.25073502388827634</v>
      </c>
      <c r="V85" s="47" t="s">
        <v>426</v>
      </c>
      <c r="W85" s="47" t="s">
        <v>368</v>
      </c>
      <c r="X85" s="47">
        <v>542.58302333894392</v>
      </c>
      <c r="Y85" s="47">
        <v>542.58302333894392</v>
      </c>
      <c r="Z85" s="47">
        <v>151.205703</v>
      </c>
      <c r="AA85" s="47">
        <v>89.647649999999999</v>
      </c>
      <c r="AB85" s="47">
        <v>169.135233</v>
      </c>
      <c r="AC85" s="47">
        <v>118.334898</v>
      </c>
      <c r="AD85" s="47">
        <v>77.694630000000004</v>
      </c>
      <c r="AE85" s="47">
        <v>179.2953</v>
      </c>
      <c r="AF85" s="47">
        <v>253</v>
      </c>
      <c r="AG85" s="47">
        <v>198</v>
      </c>
      <c r="AH85" s="46">
        <v>0</v>
      </c>
      <c r="AI85" s="46">
        <v>125</v>
      </c>
      <c r="AJ85" s="46">
        <v>0</v>
      </c>
      <c r="AK85" s="46">
        <v>8</v>
      </c>
      <c r="AL85" s="46">
        <v>1</v>
      </c>
      <c r="AM85" s="46">
        <v>0.98299999999999998</v>
      </c>
      <c r="AN85" s="46">
        <v>0</v>
      </c>
      <c r="AO85" s="46">
        <v>34012500</v>
      </c>
      <c r="AP85" s="46">
        <v>0</v>
      </c>
      <c r="AQ85" s="46">
        <v>2176800</v>
      </c>
      <c r="AR85" s="53">
        <v>597651</v>
      </c>
      <c r="AS85" s="53">
        <v>587490.93299999996</v>
      </c>
      <c r="AT85" s="54">
        <v>29.242172400000001</v>
      </c>
      <c r="AU85" s="54">
        <v>0.25427976000000002</v>
      </c>
      <c r="AV85" s="54">
        <v>28.86075276</v>
      </c>
      <c r="AW85" s="54">
        <v>0.25427976000000002</v>
      </c>
      <c r="AX85" s="46"/>
      <c r="AY85" s="46">
        <f t="shared" si="13"/>
        <v>464.20150820999999</v>
      </c>
      <c r="AZ85" s="46">
        <f t="shared" si="14"/>
        <v>275.21828549999998</v>
      </c>
      <c r="BA85" s="46">
        <f t="shared" si="15"/>
        <v>519.24516530999995</v>
      </c>
      <c r="BB85" s="46">
        <f t="shared" si="16"/>
        <v>363.28813685999995</v>
      </c>
      <c r="BC85" s="46">
        <f t="shared" si="17"/>
        <v>238.5225141</v>
      </c>
      <c r="BD85" s="46">
        <f t="shared" si="18"/>
        <v>550.43657099999996</v>
      </c>
      <c r="BF85" s="45" t="s">
        <v>568</v>
      </c>
      <c r="BG85" s="45">
        <v>0</v>
      </c>
      <c r="BH85" s="45">
        <v>0</v>
      </c>
      <c r="BI85" s="45">
        <v>0</v>
      </c>
      <c r="BJ85" s="45">
        <v>0</v>
      </c>
      <c r="BK85" s="45">
        <v>0</v>
      </c>
      <c r="BL85" s="45">
        <v>0</v>
      </c>
    </row>
    <row r="86" spans="1:64" x14ac:dyDescent="0.3">
      <c r="A86" s="50">
        <v>55257</v>
      </c>
      <c r="B86" s="47" t="s">
        <v>429</v>
      </c>
      <c r="C86" s="47" t="s">
        <v>48</v>
      </c>
      <c r="D86" s="47" t="s">
        <v>430</v>
      </c>
      <c r="E86" s="47" t="s">
        <v>431</v>
      </c>
      <c r="F86" s="47" t="s">
        <v>345</v>
      </c>
      <c r="G86" s="47" t="s">
        <v>288</v>
      </c>
      <c r="H86" s="47" t="s">
        <v>289</v>
      </c>
      <c r="I86" s="47" t="s">
        <v>289</v>
      </c>
      <c r="J86" s="47" t="s">
        <v>333</v>
      </c>
      <c r="K86" s="49">
        <v>32.363888888888887</v>
      </c>
      <c r="L86" s="49">
        <v>-111.19583333333334</v>
      </c>
      <c r="M86" s="49"/>
      <c r="N86" s="49"/>
      <c r="O86" s="50">
        <v>15050304</v>
      </c>
      <c r="P86" s="50"/>
      <c r="Q86" s="47" t="s">
        <v>304</v>
      </c>
      <c r="R86" s="50">
        <v>1977</v>
      </c>
      <c r="S86" s="50">
        <v>0.6</v>
      </c>
      <c r="T86" s="52">
        <v>2209.5714285714284</v>
      </c>
      <c r="U86" s="51">
        <v>0.42039030223961726</v>
      </c>
      <c r="V86" s="47" t="s">
        <v>295</v>
      </c>
      <c r="W86" s="47" t="s">
        <v>305</v>
      </c>
      <c r="X86" s="47">
        <v>0</v>
      </c>
      <c r="Y86" s="47">
        <v>0</v>
      </c>
      <c r="Z86" s="47">
        <v>0</v>
      </c>
      <c r="AA86" s="47">
        <v>0</v>
      </c>
      <c r="AB86" s="47">
        <v>0</v>
      </c>
      <c r="AC86" s="47">
        <v>0</v>
      </c>
      <c r="AD86" s="47">
        <v>0</v>
      </c>
      <c r="AE86" s="47">
        <v>0</v>
      </c>
      <c r="AF86" s="47">
        <v>0</v>
      </c>
      <c r="AG86" s="47">
        <v>0</v>
      </c>
      <c r="AH86" s="46">
        <v>0</v>
      </c>
      <c r="AI86" s="46">
        <v>0</v>
      </c>
      <c r="AJ86" s="46">
        <v>0</v>
      </c>
      <c r="AK86" s="46">
        <v>0</v>
      </c>
      <c r="AL86" s="46">
        <v>1</v>
      </c>
      <c r="AM86" s="46">
        <v>1</v>
      </c>
      <c r="AN86" s="46">
        <v>0</v>
      </c>
      <c r="AO86" s="46">
        <v>0</v>
      </c>
      <c r="AP86" s="46">
        <v>0</v>
      </c>
      <c r="AQ86" s="46">
        <v>0</v>
      </c>
      <c r="AR86" s="53">
        <v>2209.5714285714284</v>
      </c>
      <c r="AS86" s="53">
        <v>2209.5714285714284</v>
      </c>
      <c r="AT86" s="54">
        <v>0</v>
      </c>
      <c r="AU86" s="54">
        <v>0</v>
      </c>
      <c r="AV86" s="54">
        <v>0</v>
      </c>
      <c r="AW86" s="54">
        <v>0</v>
      </c>
      <c r="AX86" s="46"/>
      <c r="AY86" s="46">
        <f t="shared" si="13"/>
        <v>0</v>
      </c>
      <c r="AZ86" s="46">
        <f t="shared" si="14"/>
        <v>0</v>
      </c>
      <c r="BA86" s="46">
        <f t="shared" si="15"/>
        <v>0</v>
      </c>
      <c r="BB86" s="46">
        <f t="shared" si="16"/>
        <v>0</v>
      </c>
      <c r="BC86" s="46">
        <f t="shared" si="17"/>
        <v>0</v>
      </c>
      <c r="BD86" s="46">
        <f t="shared" si="18"/>
        <v>0</v>
      </c>
      <c r="BF86" s="45" t="s">
        <v>569</v>
      </c>
      <c r="BG86" s="45">
        <v>0</v>
      </c>
      <c r="BH86" s="45">
        <v>0</v>
      </c>
      <c r="BI86" s="45">
        <v>0</v>
      </c>
      <c r="BJ86" s="45">
        <v>0</v>
      </c>
      <c r="BK86" s="45">
        <v>0</v>
      </c>
      <c r="BL86" s="45">
        <v>0</v>
      </c>
    </row>
    <row r="87" spans="1:64" x14ac:dyDescent="0.3">
      <c r="A87" s="50">
        <v>55257</v>
      </c>
      <c r="B87" s="47" t="s">
        <v>429</v>
      </c>
      <c r="C87" s="47" t="s">
        <v>48</v>
      </c>
      <c r="D87" s="47" t="s">
        <v>432</v>
      </c>
      <c r="E87" s="47" t="s">
        <v>431</v>
      </c>
      <c r="F87" s="47" t="s">
        <v>345</v>
      </c>
      <c r="G87" s="47" t="s">
        <v>288</v>
      </c>
      <c r="H87" s="47" t="s">
        <v>289</v>
      </c>
      <c r="I87" s="47" t="s">
        <v>289</v>
      </c>
      <c r="J87" s="47" t="s">
        <v>333</v>
      </c>
      <c r="K87" s="49">
        <v>32.363888888888887</v>
      </c>
      <c r="L87" s="49">
        <v>-111.19583333333334</v>
      </c>
      <c r="M87" s="49"/>
      <c r="N87" s="49"/>
      <c r="O87" s="50">
        <v>15050304</v>
      </c>
      <c r="P87" s="50"/>
      <c r="Q87" s="47" t="s">
        <v>304</v>
      </c>
      <c r="R87" s="50">
        <v>1977</v>
      </c>
      <c r="S87" s="50">
        <v>0.6</v>
      </c>
      <c r="T87" s="52">
        <v>2209.5714285714284</v>
      </c>
      <c r="U87" s="51">
        <v>0.42039030223961726</v>
      </c>
      <c r="V87" s="47" t="s">
        <v>295</v>
      </c>
      <c r="W87" s="47" t="s">
        <v>305</v>
      </c>
      <c r="X87" s="47">
        <v>0</v>
      </c>
      <c r="Y87" s="47">
        <v>0</v>
      </c>
      <c r="Z87" s="47">
        <v>0</v>
      </c>
      <c r="AA87" s="47">
        <v>0</v>
      </c>
      <c r="AB87" s="47">
        <v>0</v>
      </c>
      <c r="AC87" s="47">
        <v>0</v>
      </c>
      <c r="AD87" s="47">
        <v>0</v>
      </c>
      <c r="AE87" s="47">
        <v>0</v>
      </c>
      <c r="AF87" s="47">
        <v>0</v>
      </c>
      <c r="AG87" s="47">
        <v>0</v>
      </c>
      <c r="AH87" s="46">
        <v>0</v>
      </c>
      <c r="AI87" s="46">
        <v>0</v>
      </c>
      <c r="AJ87" s="46">
        <v>0</v>
      </c>
      <c r="AK87" s="46">
        <v>0</v>
      </c>
      <c r="AL87" s="46">
        <v>1</v>
      </c>
      <c r="AM87" s="46">
        <v>1</v>
      </c>
      <c r="AN87" s="46">
        <v>0</v>
      </c>
      <c r="AO87" s="46">
        <v>0</v>
      </c>
      <c r="AP87" s="46">
        <v>0</v>
      </c>
      <c r="AQ87" s="46">
        <v>0</v>
      </c>
      <c r="AR87" s="53">
        <v>2209.5714285714284</v>
      </c>
      <c r="AS87" s="53">
        <v>2209.5714285714284</v>
      </c>
      <c r="AT87" s="54">
        <v>0</v>
      </c>
      <c r="AU87" s="54">
        <v>0</v>
      </c>
      <c r="AV87" s="54">
        <v>0</v>
      </c>
      <c r="AW87" s="54">
        <v>0</v>
      </c>
      <c r="AX87" s="46"/>
      <c r="AY87" s="46">
        <f t="shared" si="13"/>
        <v>0</v>
      </c>
      <c r="AZ87" s="46">
        <f t="shared" si="14"/>
        <v>0</v>
      </c>
      <c r="BA87" s="46">
        <f t="shared" si="15"/>
        <v>0</v>
      </c>
      <c r="BB87" s="46">
        <f t="shared" si="16"/>
        <v>0</v>
      </c>
      <c r="BC87" s="46">
        <f t="shared" si="17"/>
        <v>0</v>
      </c>
      <c r="BD87" s="46">
        <f t="shared" si="18"/>
        <v>0</v>
      </c>
      <c r="BF87" s="45" t="s">
        <v>570</v>
      </c>
      <c r="BG87" s="45">
        <v>0</v>
      </c>
      <c r="BH87" s="45">
        <v>0</v>
      </c>
      <c r="BI87" s="45">
        <v>0</v>
      </c>
      <c r="BJ87" s="45">
        <v>0</v>
      </c>
      <c r="BK87" s="45">
        <v>0</v>
      </c>
      <c r="BL87" s="45">
        <v>0</v>
      </c>
    </row>
    <row r="88" spans="1:64" x14ac:dyDescent="0.3">
      <c r="A88" s="50">
        <v>55257</v>
      </c>
      <c r="B88" s="47" t="s">
        <v>429</v>
      </c>
      <c r="C88" s="47" t="s">
        <v>48</v>
      </c>
      <c r="D88" s="47" t="s">
        <v>433</v>
      </c>
      <c r="E88" s="47" t="s">
        <v>431</v>
      </c>
      <c r="F88" s="47" t="s">
        <v>345</v>
      </c>
      <c r="G88" s="47" t="s">
        <v>288</v>
      </c>
      <c r="H88" s="47" t="s">
        <v>289</v>
      </c>
      <c r="I88" s="47" t="s">
        <v>289</v>
      </c>
      <c r="J88" s="47" t="s">
        <v>333</v>
      </c>
      <c r="K88" s="49">
        <v>32.363888888888887</v>
      </c>
      <c r="L88" s="49">
        <v>-111.19583333333334</v>
      </c>
      <c r="M88" s="49"/>
      <c r="N88" s="49"/>
      <c r="O88" s="50">
        <v>15050304</v>
      </c>
      <c r="P88" s="50"/>
      <c r="Q88" s="47" t="s">
        <v>304</v>
      </c>
      <c r="R88" s="50">
        <v>1977</v>
      </c>
      <c r="S88" s="50">
        <v>0.6</v>
      </c>
      <c r="T88" s="52">
        <v>2209.5714285714284</v>
      </c>
      <c r="U88" s="51">
        <v>0.42039030223961726</v>
      </c>
      <c r="V88" s="47" t="s">
        <v>295</v>
      </c>
      <c r="W88" s="47" t="s">
        <v>305</v>
      </c>
      <c r="X88" s="47">
        <v>0</v>
      </c>
      <c r="Y88" s="47">
        <v>0</v>
      </c>
      <c r="Z88" s="47">
        <v>0</v>
      </c>
      <c r="AA88" s="47">
        <v>0</v>
      </c>
      <c r="AB88" s="47">
        <v>0</v>
      </c>
      <c r="AC88" s="47">
        <v>0</v>
      </c>
      <c r="AD88" s="47">
        <v>0</v>
      </c>
      <c r="AE88" s="47">
        <v>0</v>
      </c>
      <c r="AF88" s="47">
        <v>0</v>
      </c>
      <c r="AG88" s="47">
        <v>0</v>
      </c>
      <c r="AH88" s="46">
        <v>0</v>
      </c>
      <c r="AI88" s="46">
        <v>0</v>
      </c>
      <c r="AJ88" s="46">
        <v>0</v>
      </c>
      <c r="AK88" s="46">
        <v>0</v>
      </c>
      <c r="AL88" s="46">
        <v>1</v>
      </c>
      <c r="AM88" s="46">
        <v>1</v>
      </c>
      <c r="AN88" s="46">
        <v>0</v>
      </c>
      <c r="AO88" s="46">
        <v>0</v>
      </c>
      <c r="AP88" s="46">
        <v>0</v>
      </c>
      <c r="AQ88" s="46">
        <v>0</v>
      </c>
      <c r="AR88" s="53">
        <v>2209.5714285714284</v>
      </c>
      <c r="AS88" s="53">
        <v>2209.5714285714284</v>
      </c>
      <c r="AT88" s="54">
        <v>0</v>
      </c>
      <c r="AU88" s="54">
        <v>0</v>
      </c>
      <c r="AV88" s="54">
        <v>0</v>
      </c>
      <c r="AW88" s="54">
        <v>0</v>
      </c>
      <c r="AX88" s="46"/>
      <c r="AY88" s="46">
        <f t="shared" si="13"/>
        <v>0</v>
      </c>
      <c r="AZ88" s="46">
        <f t="shared" si="14"/>
        <v>0</v>
      </c>
      <c r="BA88" s="46">
        <f t="shared" si="15"/>
        <v>0</v>
      </c>
      <c r="BB88" s="46">
        <f t="shared" si="16"/>
        <v>0</v>
      </c>
      <c r="BC88" s="46">
        <f t="shared" si="17"/>
        <v>0</v>
      </c>
      <c r="BD88" s="46">
        <f t="shared" si="18"/>
        <v>0</v>
      </c>
      <c r="BF88" s="50">
        <v>15080301</v>
      </c>
      <c r="BG88" s="45">
        <f t="shared" ref="BG88:BL88" si="29">AY154</f>
        <v>0</v>
      </c>
      <c r="BH88" s="45">
        <f t="shared" si="29"/>
        <v>0</v>
      </c>
      <c r="BI88" s="45">
        <f t="shared" si="29"/>
        <v>0</v>
      </c>
      <c r="BJ88" s="45">
        <f t="shared" si="29"/>
        <v>0</v>
      </c>
      <c r="BK88" s="45">
        <f t="shared" si="29"/>
        <v>0</v>
      </c>
      <c r="BL88" s="45">
        <f t="shared" si="29"/>
        <v>0</v>
      </c>
    </row>
    <row r="89" spans="1:64" x14ac:dyDescent="0.3">
      <c r="A89" s="50">
        <v>55257</v>
      </c>
      <c r="B89" s="47" t="s">
        <v>429</v>
      </c>
      <c r="C89" s="47" t="s">
        <v>48</v>
      </c>
      <c r="D89" s="47" t="s">
        <v>434</v>
      </c>
      <c r="E89" s="47" t="s">
        <v>431</v>
      </c>
      <c r="F89" s="47" t="s">
        <v>345</v>
      </c>
      <c r="G89" s="47" t="s">
        <v>288</v>
      </c>
      <c r="H89" s="47" t="s">
        <v>289</v>
      </c>
      <c r="I89" s="47" t="s">
        <v>289</v>
      </c>
      <c r="J89" s="47" t="s">
        <v>333</v>
      </c>
      <c r="K89" s="49">
        <v>32.363888888888887</v>
      </c>
      <c r="L89" s="49">
        <v>-111.19583333333334</v>
      </c>
      <c r="M89" s="49"/>
      <c r="N89" s="49"/>
      <c r="O89" s="50">
        <v>15050304</v>
      </c>
      <c r="P89" s="50"/>
      <c r="Q89" s="47" t="s">
        <v>304</v>
      </c>
      <c r="R89" s="50">
        <v>1977</v>
      </c>
      <c r="S89" s="50">
        <v>0.6</v>
      </c>
      <c r="T89" s="52">
        <v>2209.5714285714284</v>
      </c>
      <c r="U89" s="51">
        <v>0.42039030223961726</v>
      </c>
      <c r="V89" s="47" t="s">
        <v>295</v>
      </c>
      <c r="W89" s="47" t="s">
        <v>305</v>
      </c>
      <c r="X89" s="47">
        <v>0</v>
      </c>
      <c r="Y89" s="47">
        <v>0</v>
      </c>
      <c r="Z89" s="47">
        <v>0</v>
      </c>
      <c r="AA89" s="47">
        <v>0</v>
      </c>
      <c r="AB89" s="47">
        <v>0</v>
      </c>
      <c r="AC89" s="47">
        <v>0</v>
      </c>
      <c r="AD89" s="47">
        <v>0</v>
      </c>
      <c r="AE89" s="47">
        <v>0</v>
      </c>
      <c r="AF89" s="47">
        <v>0</v>
      </c>
      <c r="AG89" s="47">
        <v>0</v>
      </c>
      <c r="AH89" s="46">
        <v>0</v>
      </c>
      <c r="AI89" s="46">
        <v>0</v>
      </c>
      <c r="AJ89" s="46">
        <v>0</v>
      </c>
      <c r="AK89" s="46">
        <v>0</v>
      </c>
      <c r="AL89" s="46">
        <v>1</v>
      </c>
      <c r="AM89" s="46">
        <v>1</v>
      </c>
      <c r="AN89" s="46">
        <v>0</v>
      </c>
      <c r="AO89" s="46">
        <v>0</v>
      </c>
      <c r="AP89" s="46">
        <v>0</v>
      </c>
      <c r="AQ89" s="46">
        <v>0</v>
      </c>
      <c r="AR89" s="53">
        <v>2209.5714285714284</v>
      </c>
      <c r="AS89" s="53">
        <v>2209.5714285714284</v>
      </c>
      <c r="AT89" s="54">
        <v>0</v>
      </c>
      <c r="AU89" s="54">
        <v>0</v>
      </c>
      <c r="AV89" s="54">
        <v>0</v>
      </c>
      <c r="AW89" s="54">
        <v>0</v>
      </c>
      <c r="AX89" s="46"/>
      <c r="AY89" s="46">
        <f t="shared" si="13"/>
        <v>0</v>
      </c>
      <c r="AZ89" s="46">
        <f t="shared" si="14"/>
        <v>0</v>
      </c>
      <c r="BA89" s="46">
        <f t="shared" si="15"/>
        <v>0</v>
      </c>
      <c r="BB89" s="46">
        <f t="shared" si="16"/>
        <v>0</v>
      </c>
      <c r="BC89" s="46">
        <f t="shared" si="17"/>
        <v>0</v>
      </c>
      <c r="BD89" s="46">
        <f t="shared" si="18"/>
        <v>0</v>
      </c>
      <c r="BF89" s="45">
        <v>15080302</v>
      </c>
      <c r="BG89" s="45">
        <v>0</v>
      </c>
      <c r="BH89" s="45">
        <v>0</v>
      </c>
      <c r="BI89" s="45">
        <v>0</v>
      </c>
      <c r="BJ89" s="45">
        <v>0</v>
      </c>
      <c r="BK89" s="45">
        <v>0</v>
      </c>
      <c r="BL89" s="45">
        <v>0</v>
      </c>
    </row>
    <row r="90" spans="1:64" x14ac:dyDescent="0.3">
      <c r="A90" s="50">
        <v>55257</v>
      </c>
      <c r="B90" s="47" t="s">
        <v>429</v>
      </c>
      <c r="C90" s="47" t="s">
        <v>48</v>
      </c>
      <c r="D90" s="47" t="s">
        <v>435</v>
      </c>
      <c r="E90" s="47" t="s">
        <v>431</v>
      </c>
      <c r="F90" s="47" t="s">
        <v>345</v>
      </c>
      <c r="G90" s="47" t="s">
        <v>288</v>
      </c>
      <c r="H90" s="47" t="s">
        <v>289</v>
      </c>
      <c r="I90" s="47" t="s">
        <v>289</v>
      </c>
      <c r="J90" s="47" t="s">
        <v>333</v>
      </c>
      <c r="K90" s="49">
        <v>32.363888888888887</v>
      </c>
      <c r="L90" s="49">
        <v>-111.19583333333334</v>
      </c>
      <c r="M90" s="49"/>
      <c r="N90" s="49"/>
      <c r="O90" s="50">
        <v>15050304</v>
      </c>
      <c r="P90" s="50"/>
      <c r="Q90" s="47" t="s">
        <v>304</v>
      </c>
      <c r="R90" s="50">
        <v>1977</v>
      </c>
      <c r="S90" s="50">
        <v>0.6</v>
      </c>
      <c r="T90" s="52">
        <v>2209.5714285714284</v>
      </c>
      <c r="U90" s="51">
        <v>0.42039030223961726</v>
      </c>
      <c r="V90" s="47" t="s">
        <v>295</v>
      </c>
      <c r="W90" s="47" t="s">
        <v>305</v>
      </c>
      <c r="X90" s="47">
        <v>0</v>
      </c>
      <c r="Y90" s="47">
        <v>0</v>
      </c>
      <c r="Z90" s="47">
        <v>0</v>
      </c>
      <c r="AA90" s="47">
        <v>0</v>
      </c>
      <c r="AB90" s="47">
        <v>0</v>
      </c>
      <c r="AC90" s="47">
        <v>0</v>
      </c>
      <c r="AD90" s="47">
        <v>0</v>
      </c>
      <c r="AE90" s="47">
        <v>0</v>
      </c>
      <c r="AF90" s="47">
        <v>0</v>
      </c>
      <c r="AG90" s="47">
        <v>0</v>
      </c>
      <c r="AH90" s="46">
        <v>0</v>
      </c>
      <c r="AI90" s="46">
        <v>0</v>
      </c>
      <c r="AJ90" s="46">
        <v>0</v>
      </c>
      <c r="AK90" s="46">
        <v>0</v>
      </c>
      <c r="AL90" s="46">
        <v>1</v>
      </c>
      <c r="AM90" s="46">
        <v>1</v>
      </c>
      <c r="AN90" s="46">
        <v>0</v>
      </c>
      <c r="AO90" s="46">
        <v>0</v>
      </c>
      <c r="AP90" s="46">
        <v>0</v>
      </c>
      <c r="AQ90" s="46">
        <v>0</v>
      </c>
      <c r="AR90" s="53">
        <v>2209.5714285714284</v>
      </c>
      <c r="AS90" s="53">
        <v>2209.5714285714284</v>
      </c>
      <c r="AT90" s="54">
        <v>0</v>
      </c>
      <c r="AU90" s="54">
        <v>0</v>
      </c>
      <c r="AV90" s="54">
        <v>0</v>
      </c>
      <c r="AW90" s="54">
        <v>0</v>
      </c>
      <c r="AX90" s="46"/>
      <c r="AY90" s="46">
        <f t="shared" si="13"/>
        <v>0</v>
      </c>
      <c r="AZ90" s="46">
        <f t="shared" si="14"/>
        <v>0</v>
      </c>
      <c r="BA90" s="46">
        <f t="shared" si="15"/>
        <v>0</v>
      </c>
      <c r="BB90" s="46">
        <f t="shared" si="16"/>
        <v>0</v>
      </c>
      <c r="BC90" s="46">
        <f t="shared" si="17"/>
        <v>0</v>
      </c>
      <c r="BD90" s="46">
        <f t="shared" si="18"/>
        <v>0</v>
      </c>
    </row>
    <row r="91" spans="1:64" x14ac:dyDescent="0.3">
      <c r="A91" s="50">
        <v>55257</v>
      </c>
      <c r="B91" s="47" t="s">
        <v>429</v>
      </c>
      <c r="C91" s="47" t="s">
        <v>48</v>
      </c>
      <c r="D91" s="47" t="s">
        <v>436</v>
      </c>
      <c r="E91" s="47" t="s">
        <v>431</v>
      </c>
      <c r="F91" s="47" t="s">
        <v>345</v>
      </c>
      <c r="G91" s="47" t="s">
        <v>288</v>
      </c>
      <c r="H91" s="47" t="s">
        <v>289</v>
      </c>
      <c r="I91" s="47" t="s">
        <v>289</v>
      </c>
      <c r="J91" s="47" t="s">
        <v>333</v>
      </c>
      <c r="K91" s="49">
        <v>32.363888888888887</v>
      </c>
      <c r="L91" s="49">
        <v>-111.19583333333334</v>
      </c>
      <c r="M91" s="49"/>
      <c r="N91" s="49"/>
      <c r="O91" s="50">
        <v>15050304</v>
      </c>
      <c r="P91" s="50"/>
      <c r="Q91" s="47" t="s">
        <v>304</v>
      </c>
      <c r="R91" s="50">
        <v>1977</v>
      </c>
      <c r="S91" s="50">
        <v>0.6</v>
      </c>
      <c r="T91" s="52">
        <v>2209.5714285714284</v>
      </c>
      <c r="U91" s="51">
        <v>0.42039030223961726</v>
      </c>
      <c r="V91" s="47" t="s">
        <v>295</v>
      </c>
      <c r="W91" s="47" t="s">
        <v>305</v>
      </c>
      <c r="X91" s="47">
        <v>0</v>
      </c>
      <c r="Y91" s="47">
        <v>0</v>
      </c>
      <c r="Z91" s="47">
        <v>0</v>
      </c>
      <c r="AA91" s="47">
        <v>0</v>
      </c>
      <c r="AB91" s="47">
        <v>0</v>
      </c>
      <c r="AC91" s="47">
        <v>0</v>
      </c>
      <c r="AD91" s="47">
        <v>0</v>
      </c>
      <c r="AE91" s="47">
        <v>0</v>
      </c>
      <c r="AF91" s="47">
        <v>0</v>
      </c>
      <c r="AG91" s="47">
        <v>0</v>
      </c>
      <c r="AH91" s="46">
        <v>0</v>
      </c>
      <c r="AI91" s="46">
        <v>0</v>
      </c>
      <c r="AJ91" s="46">
        <v>0</v>
      </c>
      <c r="AK91" s="46">
        <v>0</v>
      </c>
      <c r="AL91" s="46">
        <v>1</v>
      </c>
      <c r="AM91" s="46">
        <v>1</v>
      </c>
      <c r="AN91" s="46">
        <v>0</v>
      </c>
      <c r="AO91" s="46">
        <v>0</v>
      </c>
      <c r="AP91" s="46">
        <v>0</v>
      </c>
      <c r="AQ91" s="46">
        <v>0</v>
      </c>
      <c r="AR91" s="53">
        <v>2209.5714285714284</v>
      </c>
      <c r="AS91" s="53">
        <v>2209.5714285714284</v>
      </c>
      <c r="AT91" s="54">
        <v>0</v>
      </c>
      <c r="AU91" s="54">
        <v>0</v>
      </c>
      <c r="AV91" s="54">
        <v>0</v>
      </c>
      <c r="AW91" s="54">
        <v>0</v>
      </c>
      <c r="AX91" s="46"/>
      <c r="AY91" s="46">
        <f t="shared" si="13"/>
        <v>0</v>
      </c>
      <c r="AZ91" s="46">
        <f t="shared" si="14"/>
        <v>0</v>
      </c>
      <c r="BA91" s="46">
        <f t="shared" si="15"/>
        <v>0</v>
      </c>
      <c r="BB91" s="46">
        <f t="shared" si="16"/>
        <v>0</v>
      </c>
      <c r="BC91" s="46">
        <f t="shared" si="17"/>
        <v>0</v>
      </c>
      <c r="BD91" s="46">
        <f t="shared" si="18"/>
        <v>0</v>
      </c>
    </row>
    <row r="92" spans="1:64" x14ac:dyDescent="0.3">
      <c r="A92" s="50">
        <v>55257</v>
      </c>
      <c r="B92" s="47" t="s">
        <v>429</v>
      </c>
      <c r="C92" s="47" t="s">
        <v>48</v>
      </c>
      <c r="D92" s="47" t="s">
        <v>437</v>
      </c>
      <c r="E92" s="47" t="s">
        <v>431</v>
      </c>
      <c r="F92" s="47" t="s">
        <v>345</v>
      </c>
      <c r="G92" s="47" t="s">
        <v>288</v>
      </c>
      <c r="H92" s="47" t="s">
        <v>289</v>
      </c>
      <c r="I92" s="47" t="s">
        <v>289</v>
      </c>
      <c r="J92" s="47" t="s">
        <v>333</v>
      </c>
      <c r="K92" s="49">
        <v>32.363888888888887</v>
      </c>
      <c r="L92" s="49">
        <v>-111.19583333333334</v>
      </c>
      <c r="M92" s="49"/>
      <c r="N92" s="49"/>
      <c r="O92" s="50">
        <v>15050304</v>
      </c>
      <c r="P92" s="50"/>
      <c r="Q92" s="47" t="s">
        <v>304</v>
      </c>
      <c r="R92" s="50">
        <v>1977</v>
      </c>
      <c r="S92" s="50">
        <v>0.6</v>
      </c>
      <c r="T92" s="52">
        <v>2209.5714285714284</v>
      </c>
      <c r="U92" s="51">
        <v>0.42039030223961726</v>
      </c>
      <c r="V92" s="47" t="s">
        <v>295</v>
      </c>
      <c r="W92" s="47" t="s">
        <v>305</v>
      </c>
      <c r="X92" s="47">
        <v>0</v>
      </c>
      <c r="Y92" s="47">
        <v>0</v>
      </c>
      <c r="Z92" s="47">
        <v>0</v>
      </c>
      <c r="AA92" s="47">
        <v>0</v>
      </c>
      <c r="AB92" s="47">
        <v>0</v>
      </c>
      <c r="AC92" s="47">
        <v>0</v>
      </c>
      <c r="AD92" s="47">
        <v>0</v>
      </c>
      <c r="AE92" s="47">
        <v>0</v>
      </c>
      <c r="AF92" s="47">
        <v>0</v>
      </c>
      <c r="AG92" s="47">
        <v>0</v>
      </c>
      <c r="AH92" s="46">
        <v>0</v>
      </c>
      <c r="AI92" s="46">
        <v>0</v>
      </c>
      <c r="AJ92" s="46">
        <v>0</v>
      </c>
      <c r="AK92" s="46">
        <v>0</v>
      </c>
      <c r="AL92" s="46">
        <v>1</v>
      </c>
      <c r="AM92" s="46">
        <v>1</v>
      </c>
      <c r="AN92" s="46">
        <v>0</v>
      </c>
      <c r="AO92" s="46">
        <v>0</v>
      </c>
      <c r="AP92" s="46">
        <v>0</v>
      </c>
      <c r="AQ92" s="46">
        <v>0</v>
      </c>
      <c r="AR92" s="53">
        <v>2209.5714285714284</v>
      </c>
      <c r="AS92" s="53">
        <v>2209.5714285714284</v>
      </c>
      <c r="AT92" s="54">
        <v>0</v>
      </c>
      <c r="AU92" s="54">
        <v>0</v>
      </c>
      <c r="AV92" s="54">
        <v>0</v>
      </c>
      <c r="AW92" s="54">
        <v>0</v>
      </c>
      <c r="AX92" s="46"/>
      <c r="AY92" s="46">
        <f t="shared" si="13"/>
        <v>0</v>
      </c>
      <c r="AZ92" s="46">
        <f t="shared" si="14"/>
        <v>0</v>
      </c>
      <c r="BA92" s="46">
        <f t="shared" si="15"/>
        <v>0</v>
      </c>
      <c r="BB92" s="46">
        <f t="shared" si="16"/>
        <v>0</v>
      </c>
      <c r="BC92" s="46">
        <f t="shared" si="17"/>
        <v>0</v>
      </c>
      <c r="BD92" s="46">
        <f t="shared" si="18"/>
        <v>0</v>
      </c>
    </row>
    <row r="93" spans="1:64" x14ac:dyDescent="0.3">
      <c r="A93" s="50">
        <v>100</v>
      </c>
      <c r="B93" s="47" t="s">
        <v>438</v>
      </c>
      <c r="C93" s="47" t="s">
        <v>48</v>
      </c>
      <c r="D93" s="47" t="s">
        <v>439</v>
      </c>
      <c r="E93" s="47" t="s">
        <v>308</v>
      </c>
      <c r="F93" s="47" t="s">
        <v>287</v>
      </c>
      <c r="G93" s="47" t="s">
        <v>288</v>
      </c>
      <c r="H93" s="47" t="s">
        <v>289</v>
      </c>
      <c r="I93" s="47" t="s">
        <v>289</v>
      </c>
      <c r="J93" s="47" t="s">
        <v>290</v>
      </c>
      <c r="K93" s="49">
        <v>33.467222222222226</v>
      </c>
      <c r="L93" s="49">
        <v>-111.77888888888889</v>
      </c>
      <c r="M93" s="49"/>
      <c r="N93" s="49"/>
      <c r="O93" s="50">
        <v>15060106</v>
      </c>
      <c r="P93" s="50"/>
      <c r="Q93" s="47" t="s">
        <v>304</v>
      </c>
      <c r="R93" s="50">
        <v>1981</v>
      </c>
      <c r="S93" s="50">
        <v>1.4</v>
      </c>
      <c r="T93" s="52">
        <v>2423</v>
      </c>
      <c r="U93" s="51">
        <v>0.19757012393998696</v>
      </c>
      <c r="V93" s="47" t="s">
        <v>440</v>
      </c>
      <c r="W93" s="47" t="s">
        <v>292</v>
      </c>
      <c r="X93" s="47">
        <v>0</v>
      </c>
      <c r="Y93" s="47">
        <v>0</v>
      </c>
      <c r="Z93" s="47">
        <v>0</v>
      </c>
      <c r="AA93" s="47">
        <v>0</v>
      </c>
      <c r="AB93" s="47">
        <v>0</v>
      </c>
      <c r="AC93" s="47">
        <v>0</v>
      </c>
      <c r="AD93" s="47">
        <v>0</v>
      </c>
      <c r="AE93" s="47">
        <v>0</v>
      </c>
      <c r="AF93" s="47">
        <v>0</v>
      </c>
      <c r="AG93" s="47">
        <v>0</v>
      </c>
      <c r="AH93" s="46">
        <v>0</v>
      </c>
      <c r="AI93" s="46">
        <v>0</v>
      </c>
      <c r="AJ93" s="46">
        <v>0</v>
      </c>
      <c r="AK93" s="46">
        <v>0</v>
      </c>
      <c r="AL93" s="46">
        <v>1</v>
      </c>
      <c r="AM93" s="46">
        <v>1</v>
      </c>
      <c r="AN93" s="46">
        <v>0</v>
      </c>
      <c r="AO93" s="46">
        <v>0</v>
      </c>
      <c r="AP93" s="46">
        <v>0</v>
      </c>
      <c r="AQ93" s="46">
        <v>0</v>
      </c>
      <c r="AR93" s="53">
        <v>2423</v>
      </c>
      <c r="AS93" s="53">
        <v>2423</v>
      </c>
      <c r="AT93" s="54">
        <v>0</v>
      </c>
      <c r="AU93" s="54">
        <v>0</v>
      </c>
      <c r="AV93" s="54">
        <v>0</v>
      </c>
      <c r="AW93" s="54">
        <v>0</v>
      </c>
      <c r="AX93" s="46"/>
      <c r="AY93" s="46">
        <f t="shared" si="13"/>
        <v>0</v>
      </c>
      <c r="AZ93" s="46">
        <f t="shared" si="14"/>
        <v>0</v>
      </c>
      <c r="BA93" s="46">
        <f t="shared" si="15"/>
        <v>0</v>
      </c>
      <c r="BB93" s="46">
        <f t="shared" si="16"/>
        <v>0</v>
      </c>
      <c r="BC93" s="46">
        <f t="shared" si="17"/>
        <v>0</v>
      </c>
      <c r="BD93" s="46">
        <f t="shared" si="18"/>
        <v>0</v>
      </c>
    </row>
    <row r="94" spans="1:64" x14ac:dyDescent="0.3">
      <c r="A94" s="50">
        <v>116</v>
      </c>
      <c r="B94" s="47" t="s">
        <v>441</v>
      </c>
      <c r="C94" s="47" t="s">
        <v>48</v>
      </c>
      <c r="D94" s="47" t="s">
        <v>442</v>
      </c>
      <c r="E94" s="47" t="s">
        <v>303</v>
      </c>
      <c r="F94" s="47" t="s">
        <v>345</v>
      </c>
      <c r="G94" s="47" t="s">
        <v>288</v>
      </c>
      <c r="H94" s="47" t="s">
        <v>289</v>
      </c>
      <c r="I94" s="47" t="s">
        <v>289</v>
      </c>
      <c r="J94" s="47" t="s">
        <v>333</v>
      </c>
      <c r="K94" s="49">
        <v>33.42722222222222</v>
      </c>
      <c r="L94" s="49">
        <v>-111.91166666666668</v>
      </c>
      <c r="M94" s="49"/>
      <c r="N94" s="49"/>
      <c r="O94" s="50">
        <v>15060106</v>
      </c>
      <c r="P94" s="50"/>
      <c r="Q94" s="47" t="s">
        <v>304</v>
      </c>
      <c r="R94" s="50">
        <v>1972</v>
      </c>
      <c r="S94" s="50">
        <v>53.1</v>
      </c>
      <c r="T94" s="52">
        <v>1327.9971910112351</v>
      </c>
      <c r="U94" s="51">
        <v>2.8549501479315223E-3</v>
      </c>
      <c r="V94" s="47" t="s">
        <v>309</v>
      </c>
      <c r="W94" s="47" t="s">
        <v>310</v>
      </c>
      <c r="X94" s="47">
        <v>0</v>
      </c>
      <c r="Y94" s="47">
        <v>0</v>
      </c>
      <c r="Z94" s="47">
        <v>0</v>
      </c>
      <c r="AA94" s="47">
        <v>0</v>
      </c>
      <c r="AB94" s="47">
        <v>0</v>
      </c>
      <c r="AC94" s="47">
        <v>0</v>
      </c>
      <c r="AD94" s="47">
        <v>0</v>
      </c>
      <c r="AE94" s="47">
        <v>0</v>
      </c>
      <c r="AF94" s="47">
        <v>0</v>
      </c>
      <c r="AG94" s="47">
        <v>0</v>
      </c>
      <c r="AH94" s="46">
        <v>0</v>
      </c>
      <c r="AI94" s="46">
        <v>0</v>
      </c>
      <c r="AJ94" s="46">
        <v>0</v>
      </c>
      <c r="AK94" s="46">
        <v>0</v>
      </c>
      <c r="AL94" s="46">
        <v>1</v>
      </c>
      <c r="AM94" s="46">
        <v>1</v>
      </c>
      <c r="AN94" s="46">
        <v>0</v>
      </c>
      <c r="AO94" s="46">
        <v>0</v>
      </c>
      <c r="AP94" s="46">
        <v>0</v>
      </c>
      <c r="AQ94" s="46">
        <v>0</v>
      </c>
      <c r="AR94" s="53">
        <v>1327.9971910112351</v>
      </c>
      <c r="AS94" s="53">
        <v>1327.9971910112351</v>
      </c>
      <c r="AT94" s="54">
        <v>0</v>
      </c>
      <c r="AU94" s="54">
        <v>0</v>
      </c>
      <c r="AV94" s="54">
        <v>0</v>
      </c>
      <c r="AW94" s="54">
        <v>0</v>
      </c>
      <c r="AX94" s="46"/>
      <c r="AY94" s="46">
        <f t="shared" si="13"/>
        <v>0</v>
      </c>
      <c r="AZ94" s="46">
        <f t="shared" si="14"/>
        <v>0</v>
      </c>
      <c r="BA94" s="46">
        <f t="shared" si="15"/>
        <v>0</v>
      </c>
      <c r="BB94" s="46">
        <f t="shared" si="16"/>
        <v>0</v>
      </c>
      <c r="BC94" s="46">
        <f t="shared" si="17"/>
        <v>0</v>
      </c>
      <c r="BD94" s="46">
        <f t="shared" si="18"/>
        <v>0</v>
      </c>
    </row>
    <row r="95" spans="1:64" x14ac:dyDescent="0.3">
      <c r="A95" s="50">
        <v>116</v>
      </c>
      <c r="B95" s="47" t="s">
        <v>441</v>
      </c>
      <c r="C95" s="47" t="s">
        <v>48</v>
      </c>
      <c r="D95" s="47" t="s">
        <v>443</v>
      </c>
      <c r="E95" s="47" t="s">
        <v>303</v>
      </c>
      <c r="F95" s="47" t="s">
        <v>345</v>
      </c>
      <c r="G95" s="47" t="s">
        <v>288</v>
      </c>
      <c r="H95" s="47" t="s">
        <v>289</v>
      </c>
      <c r="I95" s="47" t="s">
        <v>289</v>
      </c>
      <c r="J95" s="47" t="s">
        <v>333</v>
      </c>
      <c r="K95" s="49">
        <v>33.42722222222222</v>
      </c>
      <c r="L95" s="49">
        <v>-111.91166666666668</v>
      </c>
      <c r="M95" s="49"/>
      <c r="N95" s="49"/>
      <c r="O95" s="50">
        <v>15060106</v>
      </c>
      <c r="P95" s="50"/>
      <c r="Q95" s="47" t="s">
        <v>304</v>
      </c>
      <c r="R95" s="50">
        <v>1973</v>
      </c>
      <c r="S95" s="50">
        <v>53.1</v>
      </c>
      <c r="T95" s="52">
        <v>1327.9971910112351</v>
      </c>
      <c r="U95" s="51">
        <v>2.8549501479315223E-3</v>
      </c>
      <c r="V95" s="47" t="s">
        <v>309</v>
      </c>
      <c r="W95" s="47" t="s">
        <v>310</v>
      </c>
      <c r="X95" s="47">
        <v>0</v>
      </c>
      <c r="Y95" s="47">
        <v>0</v>
      </c>
      <c r="Z95" s="47">
        <v>0</v>
      </c>
      <c r="AA95" s="47">
        <v>0</v>
      </c>
      <c r="AB95" s="47">
        <v>0</v>
      </c>
      <c r="AC95" s="47">
        <v>0</v>
      </c>
      <c r="AD95" s="47">
        <v>0</v>
      </c>
      <c r="AE95" s="47">
        <v>0</v>
      </c>
      <c r="AF95" s="47">
        <v>0</v>
      </c>
      <c r="AG95" s="47">
        <v>0</v>
      </c>
      <c r="AH95" s="46">
        <v>0</v>
      </c>
      <c r="AI95" s="46">
        <v>0</v>
      </c>
      <c r="AJ95" s="46">
        <v>0</v>
      </c>
      <c r="AK95" s="46">
        <v>0</v>
      </c>
      <c r="AL95" s="46">
        <v>1</v>
      </c>
      <c r="AM95" s="46">
        <v>1</v>
      </c>
      <c r="AN95" s="46">
        <v>0</v>
      </c>
      <c r="AO95" s="46">
        <v>0</v>
      </c>
      <c r="AP95" s="46">
        <v>0</v>
      </c>
      <c r="AQ95" s="46">
        <v>0</v>
      </c>
      <c r="AR95" s="53">
        <v>1327.9971910112351</v>
      </c>
      <c r="AS95" s="53">
        <v>1327.9971910112351</v>
      </c>
      <c r="AT95" s="54">
        <v>0</v>
      </c>
      <c r="AU95" s="54">
        <v>0</v>
      </c>
      <c r="AV95" s="54">
        <v>0</v>
      </c>
      <c r="AW95" s="54">
        <v>0</v>
      </c>
      <c r="AX95" s="46"/>
      <c r="AY95" s="46">
        <f t="shared" si="13"/>
        <v>0</v>
      </c>
      <c r="AZ95" s="46">
        <f t="shared" si="14"/>
        <v>0</v>
      </c>
      <c r="BA95" s="46">
        <f t="shared" si="15"/>
        <v>0</v>
      </c>
      <c r="BB95" s="46">
        <f t="shared" si="16"/>
        <v>0</v>
      </c>
      <c r="BC95" s="46">
        <f t="shared" si="17"/>
        <v>0</v>
      </c>
      <c r="BD95" s="46">
        <f t="shared" si="18"/>
        <v>0</v>
      </c>
    </row>
    <row r="96" spans="1:64" x14ac:dyDescent="0.3">
      <c r="A96" s="50">
        <v>116</v>
      </c>
      <c r="B96" s="47" t="s">
        <v>441</v>
      </c>
      <c r="C96" s="47" t="s">
        <v>48</v>
      </c>
      <c r="D96" s="47" t="s">
        <v>444</v>
      </c>
      <c r="E96" s="47" t="s">
        <v>303</v>
      </c>
      <c r="F96" s="47" t="s">
        <v>350</v>
      </c>
      <c r="G96" s="47" t="s">
        <v>297</v>
      </c>
      <c r="H96" s="47" t="s">
        <v>298</v>
      </c>
      <c r="I96" s="47" t="s">
        <v>289</v>
      </c>
      <c r="J96" s="47" t="s">
        <v>333</v>
      </c>
      <c r="K96" s="49">
        <v>33.42722222222222</v>
      </c>
      <c r="L96" s="49">
        <v>-111.91166666666668</v>
      </c>
      <c r="M96" s="49"/>
      <c r="N96" s="49"/>
      <c r="O96" s="50">
        <v>15060106</v>
      </c>
      <c r="P96" s="50"/>
      <c r="Q96" s="47" t="s">
        <v>304</v>
      </c>
      <c r="R96" s="50">
        <v>1960</v>
      </c>
      <c r="S96" s="50">
        <v>113.6</v>
      </c>
      <c r="T96" s="52">
        <v>31101</v>
      </c>
      <c r="U96" s="51">
        <v>3.12530146633224E-2</v>
      </c>
      <c r="V96" s="47" t="s">
        <v>309</v>
      </c>
      <c r="W96" s="47" t="s">
        <v>310</v>
      </c>
      <c r="X96" s="47">
        <v>94.362264928511991</v>
      </c>
      <c r="Y96" s="47">
        <v>70.771698696383993</v>
      </c>
      <c r="Z96" s="47">
        <v>37.414503000000003</v>
      </c>
      <c r="AA96" s="47">
        <v>29.545950000000001</v>
      </c>
      <c r="AB96" s="47">
        <v>45.40746</v>
      </c>
      <c r="AC96" s="47">
        <v>25.689426000000001</v>
      </c>
      <c r="AD96" s="47">
        <v>20.588861999999999</v>
      </c>
      <c r="AE96" s="47">
        <v>36.388170000000002</v>
      </c>
      <c r="AF96" s="47">
        <v>1203</v>
      </c>
      <c r="AG96" s="47">
        <v>826</v>
      </c>
      <c r="AH96" s="46">
        <v>0</v>
      </c>
      <c r="AI96" s="46">
        <v>120</v>
      </c>
      <c r="AJ96" s="46">
        <v>0</v>
      </c>
      <c r="AK96" s="46">
        <v>3</v>
      </c>
      <c r="AL96" s="46">
        <v>1</v>
      </c>
      <c r="AM96" s="46">
        <v>0.93</v>
      </c>
      <c r="AN96" s="46">
        <v>0</v>
      </c>
      <c r="AO96" s="46">
        <v>13632000</v>
      </c>
      <c r="AP96" s="46">
        <v>0</v>
      </c>
      <c r="AQ96" s="46">
        <v>340800</v>
      </c>
      <c r="AR96" s="53">
        <v>31101</v>
      </c>
      <c r="AS96" s="53">
        <v>28923.93</v>
      </c>
      <c r="AT96" s="54">
        <v>0.31528224000000005</v>
      </c>
      <c r="AU96" s="54">
        <v>1.3104000000000001E-2</v>
      </c>
      <c r="AV96" s="54">
        <v>0.21647808000000004</v>
      </c>
      <c r="AW96" s="54">
        <v>1.3104000000000001E-2</v>
      </c>
      <c r="AX96" s="46"/>
      <c r="AY96" s="46">
        <f t="shared" si="13"/>
        <v>114.86252421</v>
      </c>
      <c r="AZ96" s="46">
        <f t="shared" si="14"/>
        <v>90.706066500000006</v>
      </c>
      <c r="BA96" s="46">
        <f t="shared" si="15"/>
        <v>139.40090219999999</v>
      </c>
      <c r="BB96" s="46">
        <f t="shared" si="16"/>
        <v>78.866537820000005</v>
      </c>
      <c r="BC96" s="46">
        <f t="shared" si="17"/>
        <v>63.207806339999991</v>
      </c>
      <c r="BD96" s="46">
        <f t="shared" si="18"/>
        <v>111.7116819</v>
      </c>
    </row>
    <row r="97" spans="1:56" x14ac:dyDescent="0.3">
      <c r="A97" s="50">
        <v>116</v>
      </c>
      <c r="B97" s="47" t="s">
        <v>441</v>
      </c>
      <c r="C97" s="47" t="s">
        <v>48</v>
      </c>
      <c r="D97" s="47" t="s">
        <v>445</v>
      </c>
      <c r="E97" s="47" t="s">
        <v>303</v>
      </c>
      <c r="F97" s="47" t="s">
        <v>350</v>
      </c>
      <c r="G97" s="47" t="s">
        <v>297</v>
      </c>
      <c r="H97" s="47" t="s">
        <v>298</v>
      </c>
      <c r="I97" s="47" t="s">
        <v>289</v>
      </c>
      <c r="J97" s="47" t="s">
        <v>333</v>
      </c>
      <c r="K97" s="49">
        <v>33.42722222222222</v>
      </c>
      <c r="L97" s="49">
        <v>-111.91166666666668</v>
      </c>
      <c r="M97" s="49"/>
      <c r="N97" s="49"/>
      <c r="O97" s="50">
        <v>15060106</v>
      </c>
      <c r="P97" s="50"/>
      <c r="Q97" s="47" t="s">
        <v>304</v>
      </c>
      <c r="R97" s="50">
        <v>1960</v>
      </c>
      <c r="S97" s="50">
        <v>113.6</v>
      </c>
      <c r="T97" s="52">
        <v>35486</v>
      </c>
      <c r="U97" s="51">
        <v>3.5659447552897294E-2</v>
      </c>
      <c r="V97" s="47" t="s">
        <v>309</v>
      </c>
      <c r="W97" s="47" t="s">
        <v>310</v>
      </c>
      <c r="X97" s="47">
        <v>0</v>
      </c>
      <c r="Y97" s="47">
        <v>0</v>
      </c>
      <c r="Z97" s="47">
        <v>42.689658000000001</v>
      </c>
      <c r="AA97" s="47">
        <v>33.7117</v>
      </c>
      <c r="AB97" s="47">
        <v>51.809559999999998</v>
      </c>
      <c r="AC97" s="47">
        <v>29.311436</v>
      </c>
      <c r="AD97" s="47">
        <v>23.491731999999999</v>
      </c>
      <c r="AE97" s="47">
        <v>41.518619999999999</v>
      </c>
      <c r="AF97" s="47">
        <v>1203</v>
      </c>
      <c r="AG97" s="47">
        <v>826</v>
      </c>
      <c r="AH97" s="46">
        <v>0</v>
      </c>
      <c r="AI97" s="46">
        <v>120</v>
      </c>
      <c r="AJ97" s="46">
        <v>0</v>
      </c>
      <c r="AK97" s="46">
        <v>3</v>
      </c>
      <c r="AL97" s="46">
        <v>1</v>
      </c>
      <c r="AM97" s="46">
        <v>0.93</v>
      </c>
      <c r="AN97" s="46">
        <v>0</v>
      </c>
      <c r="AO97" s="46">
        <v>13632000</v>
      </c>
      <c r="AP97" s="46">
        <v>0</v>
      </c>
      <c r="AQ97" s="46">
        <v>340800</v>
      </c>
      <c r="AR97" s="53">
        <v>35486</v>
      </c>
      <c r="AS97" s="53">
        <v>33001.980000000003</v>
      </c>
      <c r="AT97" s="54">
        <v>0.31528224000000005</v>
      </c>
      <c r="AU97" s="54">
        <v>1.3104000000000001E-2</v>
      </c>
      <c r="AV97" s="54">
        <v>0.21647808000000004</v>
      </c>
      <c r="AW97" s="54">
        <v>1.3104000000000001E-2</v>
      </c>
      <c r="AX97" s="46"/>
      <c r="AY97" s="46">
        <f t="shared" si="13"/>
        <v>131.05725006</v>
      </c>
      <c r="AZ97" s="46">
        <f t="shared" si="14"/>
        <v>103.494919</v>
      </c>
      <c r="BA97" s="46">
        <f t="shared" si="15"/>
        <v>159.05534919999999</v>
      </c>
      <c r="BB97" s="46">
        <f t="shared" si="16"/>
        <v>89.986108520000002</v>
      </c>
      <c r="BC97" s="46">
        <f t="shared" si="17"/>
        <v>72.119617239999997</v>
      </c>
      <c r="BD97" s="46">
        <f t="shared" si="18"/>
        <v>127.46216339999999</v>
      </c>
    </row>
    <row r="98" spans="1:56" x14ac:dyDescent="0.3">
      <c r="A98" s="50">
        <v>117</v>
      </c>
      <c r="B98" s="47" t="s">
        <v>446</v>
      </c>
      <c r="C98" s="47" t="s">
        <v>48</v>
      </c>
      <c r="D98" s="47" t="s">
        <v>447</v>
      </c>
      <c r="E98" s="47" t="s">
        <v>303</v>
      </c>
      <c r="F98" s="47" t="s">
        <v>332</v>
      </c>
      <c r="G98" s="47" t="s">
        <v>297</v>
      </c>
      <c r="H98" s="47" t="s">
        <v>298</v>
      </c>
      <c r="I98" s="47" t="s">
        <v>289</v>
      </c>
      <c r="J98" s="47" t="s">
        <v>333</v>
      </c>
      <c r="K98" s="49">
        <v>33.441388888888888</v>
      </c>
      <c r="L98" s="49">
        <v>-112.16111111111111</v>
      </c>
      <c r="M98" s="49"/>
      <c r="N98" s="49"/>
      <c r="O98" s="50">
        <v>15060106</v>
      </c>
      <c r="P98" s="50"/>
      <c r="Q98" s="47" t="s">
        <v>304</v>
      </c>
      <c r="R98" s="50">
        <v>1976</v>
      </c>
      <c r="S98" s="50">
        <v>132</v>
      </c>
      <c r="T98" s="52">
        <v>182575.28089887646</v>
      </c>
      <c r="U98" s="51">
        <v>0.15789338669129346</v>
      </c>
      <c r="V98" s="47" t="s">
        <v>309</v>
      </c>
      <c r="W98" s="47" t="s">
        <v>310</v>
      </c>
      <c r="X98" s="47">
        <v>0</v>
      </c>
      <c r="Y98" s="47">
        <v>0</v>
      </c>
      <c r="Z98" s="47">
        <v>46.191546067415743</v>
      </c>
      <c r="AA98" s="47">
        <v>27.386292134831468</v>
      </c>
      <c r="AB98" s="47">
        <v>51.668804494382037</v>
      </c>
      <c r="AC98" s="47">
        <v>36.149905617977538</v>
      </c>
      <c r="AD98" s="47">
        <v>23.734786516853941</v>
      </c>
      <c r="AE98" s="47">
        <v>54.772584269662936</v>
      </c>
      <c r="AF98" s="47">
        <v>253</v>
      </c>
      <c r="AG98" s="47">
        <v>198</v>
      </c>
      <c r="AH98" s="46">
        <v>0</v>
      </c>
      <c r="AI98" s="46">
        <v>125</v>
      </c>
      <c r="AJ98" s="46">
        <v>0</v>
      </c>
      <c r="AK98" s="46">
        <v>8</v>
      </c>
      <c r="AL98" s="46">
        <v>1</v>
      </c>
      <c r="AM98" s="46">
        <v>0.98299999999999998</v>
      </c>
      <c r="AN98" s="46">
        <v>0</v>
      </c>
      <c r="AO98" s="46">
        <v>16500000</v>
      </c>
      <c r="AP98" s="46">
        <v>0</v>
      </c>
      <c r="AQ98" s="46">
        <v>1056000</v>
      </c>
      <c r="AR98" s="53">
        <v>182575.28089887646</v>
      </c>
      <c r="AS98" s="53">
        <v>179471.50112359555</v>
      </c>
      <c r="AT98" s="54">
        <v>3.0139200000000005E-2</v>
      </c>
      <c r="AU98" s="54">
        <v>2.6208000000000004E-4</v>
      </c>
      <c r="AV98" s="54">
        <v>2.9746080000000005E-2</v>
      </c>
      <c r="AW98" s="54">
        <v>2.6208000000000004E-4</v>
      </c>
      <c r="AX98" s="46"/>
      <c r="AY98" s="46">
        <f t="shared" si="13"/>
        <v>141.80804642696631</v>
      </c>
      <c r="AZ98" s="46">
        <f t="shared" si="14"/>
        <v>84.075916853932597</v>
      </c>
      <c r="BA98" s="46">
        <f t="shared" si="15"/>
        <v>158.62322979775286</v>
      </c>
      <c r="BB98" s="46">
        <f t="shared" si="16"/>
        <v>110.98021024719104</v>
      </c>
      <c r="BC98" s="46">
        <f t="shared" si="17"/>
        <v>72.865794606741588</v>
      </c>
      <c r="BD98" s="46">
        <f t="shared" si="18"/>
        <v>168.15183370786519</v>
      </c>
    </row>
    <row r="99" spans="1:56" x14ac:dyDescent="0.3">
      <c r="A99" s="50">
        <v>117</v>
      </c>
      <c r="B99" s="47" t="s">
        <v>446</v>
      </c>
      <c r="C99" s="47" t="s">
        <v>48</v>
      </c>
      <c r="D99" s="47" t="s">
        <v>448</v>
      </c>
      <c r="E99" s="47" t="s">
        <v>303</v>
      </c>
      <c r="F99" s="47" t="s">
        <v>332</v>
      </c>
      <c r="G99" s="47" t="s">
        <v>297</v>
      </c>
      <c r="H99" s="47" t="s">
        <v>298</v>
      </c>
      <c r="I99" s="47" t="s">
        <v>289</v>
      </c>
      <c r="J99" s="47" t="s">
        <v>333</v>
      </c>
      <c r="K99" s="49">
        <v>33.441388888888888</v>
      </c>
      <c r="L99" s="49">
        <v>-112.16111111111111</v>
      </c>
      <c r="M99" s="49"/>
      <c r="N99" s="49"/>
      <c r="O99" s="50">
        <v>15060106</v>
      </c>
      <c r="P99" s="50"/>
      <c r="Q99" s="47" t="s">
        <v>304</v>
      </c>
      <c r="R99" s="50">
        <v>2001</v>
      </c>
      <c r="S99" s="50">
        <v>91</v>
      </c>
      <c r="T99" s="52">
        <v>125866.2921348315</v>
      </c>
      <c r="U99" s="51">
        <v>0.15789338669129346</v>
      </c>
      <c r="V99" s="47" t="s">
        <v>309</v>
      </c>
      <c r="W99" s="47" t="s">
        <v>310</v>
      </c>
      <c r="X99" s="47">
        <v>0</v>
      </c>
      <c r="Y99" s="47">
        <v>0</v>
      </c>
      <c r="Z99" s="47">
        <v>31.844171910112369</v>
      </c>
      <c r="AA99" s="47">
        <v>18.879943820224725</v>
      </c>
      <c r="AB99" s="47">
        <v>35.620160674157312</v>
      </c>
      <c r="AC99" s="47">
        <v>24.921525842696639</v>
      </c>
      <c r="AD99" s="47">
        <v>16.362617977528096</v>
      </c>
      <c r="AE99" s="47">
        <v>37.759887640449449</v>
      </c>
      <c r="AF99" s="47">
        <v>253</v>
      </c>
      <c r="AG99" s="47">
        <v>198</v>
      </c>
      <c r="AH99" s="46">
        <v>0</v>
      </c>
      <c r="AI99" s="46">
        <v>125</v>
      </c>
      <c r="AJ99" s="46">
        <v>0</v>
      </c>
      <c r="AK99" s="46">
        <v>8</v>
      </c>
      <c r="AL99" s="46">
        <v>1</v>
      </c>
      <c r="AM99" s="46">
        <v>0.98299999999999998</v>
      </c>
      <c r="AN99" s="46">
        <v>0</v>
      </c>
      <c r="AO99" s="46">
        <v>11375000</v>
      </c>
      <c r="AP99" s="46">
        <v>0</v>
      </c>
      <c r="AQ99" s="46">
        <v>728000</v>
      </c>
      <c r="AR99" s="53">
        <v>125866.2921348315</v>
      </c>
      <c r="AS99" s="53">
        <v>123726.56516853937</v>
      </c>
      <c r="AT99" s="54">
        <v>6.0632600000000002E-2</v>
      </c>
      <c r="AU99" s="54">
        <v>5.2724E-4</v>
      </c>
      <c r="AV99" s="54">
        <v>5.9841739999999997E-2</v>
      </c>
      <c r="AW99" s="54">
        <v>5.2724E-4</v>
      </c>
      <c r="AX99" s="46"/>
      <c r="AY99" s="46">
        <f t="shared" si="13"/>
        <v>97.761607764044967</v>
      </c>
      <c r="AZ99" s="46">
        <f t="shared" si="14"/>
        <v>57.961427528089899</v>
      </c>
      <c r="BA99" s="46">
        <f t="shared" si="15"/>
        <v>109.35389326966295</v>
      </c>
      <c r="BB99" s="46">
        <f t="shared" si="16"/>
        <v>76.509084337078676</v>
      </c>
      <c r="BC99" s="46">
        <f t="shared" si="17"/>
        <v>50.233237191011256</v>
      </c>
      <c r="BD99" s="46">
        <f t="shared" si="18"/>
        <v>115.9228550561798</v>
      </c>
    </row>
    <row r="100" spans="1:56" x14ac:dyDescent="0.3">
      <c r="A100" s="50">
        <v>117</v>
      </c>
      <c r="B100" s="47" t="s">
        <v>446</v>
      </c>
      <c r="C100" s="47" t="s">
        <v>48</v>
      </c>
      <c r="D100" s="47" t="s">
        <v>449</v>
      </c>
      <c r="E100" s="47" t="s">
        <v>303</v>
      </c>
      <c r="F100" s="47" t="s">
        <v>332</v>
      </c>
      <c r="G100" s="47" t="s">
        <v>297</v>
      </c>
      <c r="H100" s="47" t="s">
        <v>298</v>
      </c>
      <c r="I100" s="47" t="s">
        <v>289</v>
      </c>
      <c r="J100" s="47" t="s">
        <v>333</v>
      </c>
      <c r="K100" s="49">
        <v>33.441388888888888</v>
      </c>
      <c r="L100" s="49">
        <v>-112.16111111111111</v>
      </c>
      <c r="M100" s="49"/>
      <c r="N100" s="49"/>
      <c r="O100" s="50">
        <v>15060106</v>
      </c>
      <c r="P100" s="50"/>
      <c r="Q100" s="47" t="s">
        <v>304</v>
      </c>
      <c r="R100" s="50">
        <v>2003</v>
      </c>
      <c r="S100" s="50">
        <v>184</v>
      </c>
      <c r="T100" s="52">
        <v>254498.87640449445</v>
      </c>
      <c r="U100" s="51">
        <v>0.15789338669129346</v>
      </c>
      <c r="V100" s="47" t="s">
        <v>309</v>
      </c>
      <c r="W100" s="47" t="s">
        <v>310</v>
      </c>
      <c r="X100" s="47">
        <v>0</v>
      </c>
      <c r="Y100" s="47">
        <v>0</v>
      </c>
      <c r="Z100" s="47">
        <v>64.388215730337095</v>
      </c>
      <c r="AA100" s="47">
        <v>38.17483146067417</v>
      </c>
      <c r="AB100" s="47">
        <v>72.023182022471929</v>
      </c>
      <c r="AC100" s="47">
        <v>50.390777528089906</v>
      </c>
      <c r="AD100" s="47">
        <v>33.084853932584281</v>
      </c>
      <c r="AE100" s="47">
        <v>76.34966292134834</v>
      </c>
      <c r="AF100" s="47">
        <v>253</v>
      </c>
      <c r="AG100" s="47">
        <v>198</v>
      </c>
      <c r="AH100" s="46">
        <v>0</v>
      </c>
      <c r="AI100" s="46">
        <v>125</v>
      </c>
      <c r="AJ100" s="46">
        <v>0</v>
      </c>
      <c r="AK100" s="46">
        <v>8</v>
      </c>
      <c r="AL100" s="46">
        <v>1</v>
      </c>
      <c r="AM100" s="46">
        <v>0.98299999999999998</v>
      </c>
      <c r="AN100" s="46">
        <v>0</v>
      </c>
      <c r="AO100" s="46">
        <v>23000000</v>
      </c>
      <c r="AP100" s="46">
        <v>0</v>
      </c>
      <c r="AQ100" s="46">
        <v>1472000</v>
      </c>
      <c r="AR100" s="53">
        <v>254498.87640449445</v>
      </c>
      <c r="AS100" s="53">
        <v>250172.39550561804</v>
      </c>
      <c r="AT100" s="54">
        <v>0.87446000000000002</v>
      </c>
      <c r="AU100" s="54">
        <v>7.6039999999999996E-3</v>
      </c>
      <c r="AV100" s="54">
        <v>0.86305399999999999</v>
      </c>
      <c r="AW100" s="54">
        <v>7.6039999999999996E-3</v>
      </c>
      <c r="AX100" s="46"/>
      <c r="AY100" s="46">
        <f t="shared" si="13"/>
        <v>197.67182229213486</v>
      </c>
      <c r="AZ100" s="46">
        <f t="shared" si="14"/>
        <v>117.1967325842697</v>
      </c>
      <c r="BA100" s="46">
        <f t="shared" si="15"/>
        <v>221.11116880898882</v>
      </c>
      <c r="BB100" s="46">
        <f t="shared" si="16"/>
        <v>154.69968701123599</v>
      </c>
      <c r="BC100" s="46">
        <f t="shared" si="17"/>
        <v>101.57050157303374</v>
      </c>
      <c r="BD100" s="46">
        <f t="shared" si="18"/>
        <v>234.39346516853939</v>
      </c>
    </row>
    <row r="101" spans="1:56" x14ac:dyDescent="0.3">
      <c r="A101" s="50">
        <v>117</v>
      </c>
      <c r="B101" s="47" t="s">
        <v>446</v>
      </c>
      <c r="C101" s="47" t="s">
        <v>48</v>
      </c>
      <c r="D101" s="47" t="s">
        <v>450</v>
      </c>
      <c r="E101" s="47" t="s">
        <v>303</v>
      </c>
      <c r="F101" s="47" t="s">
        <v>332</v>
      </c>
      <c r="G101" s="47" t="s">
        <v>297</v>
      </c>
      <c r="H101" s="47" t="s">
        <v>298</v>
      </c>
      <c r="I101" s="47" t="s">
        <v>289</v>
      </c>
      <c r="J101" s="47" t="s">
        <v>333</v>
      </c>
      <c r="K101" s="49">
        <v>33.441388888888888</v>
      </c>
      <c r="L101" s="49">
        <v>-112.16111111111111</v>
      </c>
      <c r="M101" s="49"/>
      <c r="N101" s="49"/>
      <c r="O101" s="50">
        <v>15060106</v>
      </c>
      <c r="P101" s="50"/>
      <c r="Q101" s="47" t="s">
        <v>304</v>
      </c>
      <c r="R101" s="50">
        <v>2003</v>
      </c>
      <c r="S101" s="50">
        <v>184</v>
      </c>
      <c r="T101" s="52">
        <v>254498.87640449445</v>
      </c>
      <c r="U101" s="51">
        <v>0.15789338669129346</v>
      </c>
      <c r="V101" s="47" t="s">
        <v>309</v>
      </c>
      <c r="W101" s="47" t="s">
        <v>310</v>
      </c>
      <c r="X101" s="47">
        <v>0</v>
      </c>
      <c r="Y101" s="47">
        <v>0</v>
      </c>
      <c r="Z101" s="47">
        <v>64.388215730337095</v>
      </c>
      <c r="AA101" s="47">
        <v>38.17483146067417</v>
      </c>
      <c r="AB101" s="47">
        <v>72.023182022471929</v>
      </c>
      <c r="AC101" s="47">
        <v>50.390777528089906</v>
      </c>
      <c r="AD101" s="47">
        <v>33.084853932584281</v>
      </c>
      <c r="AE101" s="47">
        <v>76.34966292134834</v>
      </c>
      <c r="AF101" s="47">
        <v>253</v>
      </c>
      <c r="AG101" s="47">
        <v>198</v>
      </c>
      <c r="AH101" s="46">
        <v>0</v>
      </c>
      <c r="AI101" s="46">
        <v>125</v>
      </c>
      <c r="AJ101" s="46">
        <v>0</v>
      </c>
      <c r="AK101" s="46">
        <v>8</v>
      </c>
      <c r="AL101" s="46">
        <v>1</v>
      </c>
      <c r="AM101" s="46">
        <v>0.98299999999999998</v>
      </c>
      <c r="AN101" s="46">
        <v>0</v>
      </c>
      <c r="AO101" s="46">
        <v>23000000</v>
      </c>
      <c r="AP101" s="46">
        <v>0</v>
      </c>
      <c r="AQ101" s="46">
        <v>1472000</v>
      </c>
      <c r="AR101" s="53">
        <v>254498.87640449445</v>
      </c>
      <c r="AS101" s="53">
        <v>250172.39550561804</v>
      </c>
      <c r="AT101" s="54">
        <v>0.16306999999999999</v>
      </c>
      <c r="AU101" s="54">
        <v>1.418E-3</v>
      </c>
      <c r="AV101" s="54">
        <v>0.160943</v>
      </c>
      <c r="AW101" s="54">
        <v>1.418E-3</v>
      </c>
      <c r="AX101" s="46"/>
      <c r="AY101" s="46">
        <f t="shared" si="13"/>
        <v>197.67182229213486</v>
      </c>
      <c r="AZ101" s="46">
        <f t="shared" si="14"/>
        <v>117.1967325842697</v>
      </c>
      <c r="BA101" s="46">
        <f t="shared" si="15"/>
        <v>221.11116880898882</v>
      </c>
      <c r="BB101" s="46">
        <f t="shared" si="16"/>
        <v>154.69968701123599</v>
      </c>
      <c r="BC101" s="46">
        <f t="shared" si="17"/>
        <v>101.57050157303374</v>
      </c>
      <c r="BD101" s="46">
        <f t="shared" si="18"/>
        <v>234.39346516853939</v>
      </c>
    </row>
    <row r="102" spans="1:56" x14ac:dyDescent="0.3">
      <c r="A102" s="50">
        <v>117</v>
      </c>
      <c r="B102" s="47" t="s">
        <v>446</v>
      </c>
      <c r="C102" s="47" t="s">
        <v>48</v>
      </c>
      <c r="D102" s="47" t="s">
        <v>451</v>
      </c>
      <c r="E102" s="47" t="s">
        <v>303</v>
      </c>
      <c r="F102" s="47" t="s">
        <v>332</v>
      </c>
      <c r="G102" s="47" t="s">
        <v>297</v>
      </c>
      <c r="H102" s="47" t="s">
        <v>298</v>
      </c>
      <c r="I102" s="47" t="s">
        <v>289</v>
      </c>
      <c r="J102" s="47" t="s">
        <v>333</v>
      </c>
      <c r="K102" s="49">
        <v>33.441388888888888</v>
      </c>
      <c r="L102" s="49">
        <v>-112.16111111111111</v>
      </c>
      <c r="M102" s="49"/>
      <c r="N102" s="49"/>
      <c r="O102" s="50">
        <v>15060106</v>
      </c>
      <c r="P102" s="50"/>
      <c r="Q102" s="47" t="s">
        <v>304</v>
      </c>
      <c r="R102" s="50">
        <v>2003</v>
      </c>
      <c r="S102" s="50">
        <v>201</v>
      </c>
      <c r="T102" s="52">
        <v>484773</v>
      </c>
      <c r="U102" s="51">
        <v>0.27532031622708375</v>
      </c>
      <c r="V102" s="47" t="s">
        <v>309</v>
      </c>
      <c r="W102" s="47" t="s">
        <v>310</v>
      </c>
      <c r="X102" s="47">
        <v>0</v>
      </c>
      <c r="Y102" s="47">
        <v>0</v>
      </c>
      <c r="Z102" s="47">
        <v>122.647569</v>
      </c>
      <c r="AA102" s="47">
        <v>72.715950000000007</v>
      </c>
      <c r="AB102" s="47">
        <v>137.19075900000001</v>
      </c>
      <c r="AC102" s="47">
        <v>95.985054000000005</v>
      </c>
      <c r="AD102" s="47">
        <v>63.020490000000002</v>
      </c>
      <c r="AE102" s="47">
        <v>145.43190000000001</v>
      </c>
      <c r="AF102" s="47">
        <v>253</v>
      </c>
      <c r="AG102" s="47">
        <v>198</v>
      </c>
      <c r="AH102" s="46">
        <v>0</v>
      </c>
      <c r="AI102" s="46">
        <v>125</v>
      </c>
      <c r="AJ102" s="46">
        <v>0</v>
      </c>
      <c r="AK102" s="46">
        <v>8</v>
      </c>
      <c r="AL102" s="46">
        <v>1</v>
      </c>
      <c r="AM102" s="46">
        <v>0.98299999999999998</v>
      </c>
      <c r="AN102" s="46">
        <v>0</v>
      </c>
      <c r="AO102" s="46">
        <v>25125000</v>
      </c>
      <c r="AP102" s="46">
        <v>0</v>
      </c>
      <c r="AQ102" s="46">
        <v>1608000</v>
      </c>
      <c r="AR102" s="53">
        <v>484773</v>
      </c>
      <c r="AS102" s="53">
        <v>476531.859</v>
      </c>
      <c r="AT102" s="54">
        <v>6.5228000000000008E-2</v>
      </c>
      <c r="AU102" s="54">
        <v>5.6720000000000002E-4</v>
      </c>
      <c r="AV102" s="54">
        <v>6.4377200000000009E-2</v>
      </c>
      <c r="AW102" s="54">
        <v>5.6720000000000002E-4</v>
      </c>
      <c r="AX102" s="46"/>
      <c r="AY102" s="46">
        <f t="shared" si="13"/>
        <v>376.52803683000002</v>
      </c>
      <c r="AZ102" s="46">
        <f t="shared" si="14"/>
        <v>223.2379665</v>
      </c>
      <c r="BA102" s="46">
        <f t="shared" si="15"/>
        <v>421.17563013</v>
      </c>
      <c r="BB102" s="46">
        <f t="shared" si="16"/>
        <v>294.67411578000002</v>
      </c>
      <c r="BC102" s="46">
        <f t="shared" si="17"/>
        <v>193.47290430000001</v>
      </c>
      <c r="BD102" s="46">
        <f t="shared" si="18"/>
        <v>446.475933</v>
      </c>
    </row>
    <row r="103" spans="1:56" x14ac:dyDescent="0.3">
      <c r="A103" s="50">
        <v>117</v>
      </c>
      <c r="B103" s="47" t="s">
        <v>446</v>
      </c>
      <c r="C103" s="47" t="s">
        <v>48</v>
      </c>
      <c r="D103" s="47" t="s">
        <v>452</v>
      </c>
      <c r="E103" s="47" t="s">
        <v>303</v>
      </c>
      <c r="F103" s="47" t="s">
        <v>345</v>
      </c>
      <c r="G103" s="47" t="s">
        <v>288</v>
      </c>
      <c r="H103" s="47" t="s">
        <v>289</v>
      </c>
      <c r="I103" s="47" t="s">
        <v>289</v>
      </c>
      <c r="J103" s="47" t="s">
        <v>333</v>
      </c>
      <c r="K103" s="49">
        <v>33.441388888888888</v>
      </c>
      <c r="L103" s="49">
        <v>-112.16111111111111</v>
      </c>
      <c r="M103" s="49"/>
      <c r="N103" s="49"/>
      <c r="O103" s="50">
        <v>15060106</v>
      </c>
      <c r="P103" s="50"/>
      <c r="Q103" s="47" t="s">
        <v>304</v>
      </c>
      <c r="R103" s="50">
        <v>1972</v>
      </c>
      <c r="S103" s="50">
        <v>53.1</v>
      </c>
      <c r="T103" s="52">
        <v>73445.056179775303</v>
      </c>
      <c r="U103" s="51">
        <v>0.15789338669129346</v>
      </c>
      <c r="V103" s="47" t="s">
        <v>309</v>
      </c>
      <c r="W103" s="47" t="s">
        <v>310</v>
      </c>
      <c r="X103" s="47">
        <v>0</v>
      </c>
      <c r="Y103" s="47">
        <v>0</v>
      </c>
      <c r="Z103" s="47">
        <v>0</v>
      </c>
      <c r="AA103" s="47">
        <v>0</v>
      </c>
      <c r="AB103" s="47">
        <v>0</v>
      </c>
      <c r="AC103" s="47">
        <v>0</v>
      </c>
      <c r="AD103" s="47">
        <v>0</v>
      </c>
      <c r="AE103" s="47">
        <v>0</v>
      </c>
      <c r="AF103" s="47">
        <v>0</v>
      </c>
      <c r="AG103" s="47">
        <v>0</v>
      </c>
      <c r="AH103" s="46">
        <v>0</v>
      </c>
      <c r="AI103" s="46">
        <v>0</v>
      </c>
      <c r="AJ103" s="46">
        <v>0</v>
      </c>
      <c r="AK103" s="46">
        <v>0</v>
      </c>
      <c r="AL103" s="46">
        <v>1</v>
      </c>
      <c r="AM103" s="46">
        <v>1</v>
      </c>
      <c r="AN103" s="46">
        <v>0</v>
      </c>
      <c r="AO103" s="46">
        <v>0</v>
      </c>
      <c r="AP103" s="46">
        <v>0</v>
      </c>
      <c r="AQ103" s="46">
        <v>0</v>
      </c>
      <c r="AR103" s="53">
        <v>73445.056179775303</v>
      </c>
      <c r="AS103" s="53">
        <v>73445.056179775303</v>
      </c>
      <c r="AT103" s="54">
        <v>0</v>
      </c>
      <c r="AU103" s="54">
        <v>0</v>
      </c>
      <c r="AV103" s="54">
        <v>0</v>
      </c>
      <c r="AW103" s="54">
        <v>0</v>
      </c>
      <c r="AX103" s="46"/>
      <c r="AY103" s="46">
        <f t="shared" ref="AY103:AY152" si="30">Z103*3.07</f>
        <v>0</v>
      </c>
      <c r="AZ103" s="46">
        <f t="shared" ref="AZ103:AZ152" si="31">AA103*3.07</f>
        <v>0</v>
      </c>
      <c r="BA103" s="46">
        <f t="shared" ref="BA103:BA152" si="32">AB103*3.07</f>
        <v>0</v>
      </c>
      <c r="BB103" s="46">
        <f t="shared" ref="BB103:BB152" si="33">AC103*3.07</f>
        <v>0</v>
      </c>
      <c r="BC103" s="46">
        <f t="shared" ref="BC103:BC152" si="34">AD103*3.07</f>
        <v>0</v>
      </c>
      <c r="BD103" s="46">
        <f t="shared" ref="BD103:BD152" si="35">AE103*3.07</f>
        <v>0</v>
      </c>
    </row>
    <row r="104" spans="1:56" x14ac:dyDescent="0.3">
      <c r="A104" s="50">
        <v>117</v>
      </c>
      <c r="B104" s="47" t="s">
        <v>446</v>
      </c>
      <c r="C104" s="47" t="s">
        <v>48</v>
      </c>
      <c r="D104" s="47" t="s">
        <v>453</v>
      </c>
      <c r="E104" s="47" t="s">
        <v>303</v>
      </c>
      <c r="F104" s="47" t="s">
        <v>345</v>
      </c>
      <c r="G104" s="47" t="s">
        <v>288</v>
      </c>
      <c r="H104" s="47" t="s">
        <v>289</v>
      </c>
      <c r="I104" s="47" t="s">
        <v>289</v>
      </c>
      <c r="J104" s="47" t="s">
        <v>333</v>
      </c>
      <c r="K104" s="49">
        <v>33.441388888888888</v>
      </c>
      <c r="L104" s="49">
        <v>-112.16111111111111</v>
      </c>
      <c r="M104" s="49"/>
      <c r="N104" s="49"/>
      <c r="O104" s="50">
        <v>15060106</v>
      </c>
      <c r="P104" s="50"/>
      <c r="Q104" s="47" t="s">
        <v>304</v>
      </c>
      <c r="R104" s="50">
        <v>1973</v>
      </c>
      <c r="S104" s="50">
        <v>53.1</v>
      </c>
      <c r="T104" s="52">
        <v>73445.056179775303</v>
      </c>
      <c r="U104" s="51">
        <v>0.15789338669129346</v>
      </c>
      <c r="V104" s="47" t="s">
        <v>309</v>
      </c>
      <c r="W104" s="47" t="s">
        <v>310</v>
      </c>
      <c r="X104" s="47">
        <v>0</v>
      </c>
      <c r="Y104" s="47">
        <v>0</v>
      </c>
      <c r="Z104" s="47">
        <v>0</v>
      </c>
      <c r="AA104" s="47">
        <v>0</v>
      </c>
      <c r="AB104" s="47">
        <v>0</v>
      </c>
      <c r="AC104" s="47">
        <v>0</v>
      </c>
      <c r="AD104" s="47">
        <v>0</v>
      </c>
      <c r="AE104" s="47">
        <v>0</v>
      </c>
      <c r="AF104" s="47">
        <v>0</v>
      </c>
      <c r="AG104" s="47">
        <v>0</v>
      </c>
      <c r="AH104" s="46">
        <v>0</v>
      </c>
      <c r="AI104" s="46">
        <v>0</v>
      </c>
      <c r="AJ104" s="46">
        <v>0</v>
      </c>
      <c r="AK104" s="46">
        <v>0</v>
      </c>
      <c r="AL104" s="46">
        <v>1</v>
      </c>
      <c r="AM104" s="46">
        <v>1</v>
      </c>
      <c r="AN104" s="46">
        <v>0</v>
      </c>
      <c r="AO104" s="46">
        <v>0</v>
      </c>
      <c r="AP104" s="46">
        <v>0</v>
      </c>
      <c r="AQ104" s="46">
        <v>0</v>
      </c>
      <c r="AR104" s="53">
        <v>73445.056179775303</v>
      </c>
      <c r="AS104" s="53">
        <v>73445.056179775303</v>
      </c>
      <c r="AT104" s="54">
        <v>0</v>
      </c>
      <c r="AU104" s="54">
        <v>0</v>
      </c>
      <c r="AV104" s="54">
        <v>0</v>
      </c>
      <c r="AW104" s="54">
        <v>0</v>
      </c>
      <c r="AX104" s="46"/>
      <c r="AY104" s="46">
        <f t="shared" si="30"/>
        <v>0</v>
      </c>
      <c r="AZ104" s="46">
        <f t="shared" si="31"/>
        <v>0</v>
      </c>
      <c r="BA104" s="46">
        <f t="shared" si="32"/>
        <v>0</v>
      </c>
      <c r="BB104" s="46">
        <f t="shared" si="33"/>
        <v>0</v>
      </c>
      <c r="BC104" s="46">
        <f t="shared" si="34"/>
        <v>0</v>
      </c>
      <c r="BD104" s="46">
        <f t="shared" si="35"/>
        <v>0</v>
      </c>
    </row>
    <row r="105" spans="1:56" x14ac:dyDescent="0.3">
      <c r="A105" s="50">
        <v>117</v>
      </c>
      <c r="B105" s="47" t="s">
        <v>446</v>
      </c>
      <c r="C105" s="47" t="s">
        <v>48</v>
      </c>
      <c r="D105" s="47" t="s">
        <v>454</v>
      </c>
      <c r="E105" s="47" t="s">
        <v>303</v>
      </c>
      <c r="F105" s="47" t="s">
        <v>332</v>
      </c>
      <c r="G105" s="47" t="s">
        <v>297</v>
      </c>
      <c r="H105" s="47" t="s">
        <v>298</v>
      </c>
      <c r="I105" s="47" t="s">
        <v>289</v>
      </c>
      <c r="J105" s="47" t="s">
        <v>333</v>
      </c>
      <c r="K105" s="49">
        <v>33.441388888888888</v>
      </c>
      <c r="L105" s="49">
        <v>-112.16111111111111</v>
      </c>
      <c r="M105" s="49"/>
      <c r="N105" s="49"/>
      <c r="O105" s="50">
        <v>15060106</v>
      </c>
      <c r="P105" s="50"/>
      <c r="Q105" s="47" t="s">
        <v>304</v>
      </c>
      <c r="R105" s="50">
        <v>1976</v>
      </c>
      <c r="S105" s="50">
        <v>132</v>
      </c>
      <c r="T105" s="52">
        <v>182575.28089887646</v>
      </c>
      <c r="U105" s="51">
        <v>0.15789338669129346</v>
      </c>
      <c r="V105" s="47" t="s">
        <v>309</v>
      </c>
      <c r="W105" s="47" t="s">
        <v>310</v>
      </c>
      <c r="X105" s="47">
        <v>0</v>
      </c>
      <c r="Y105" s="47">
        <v>0</v>
      </c>
      <c r="Z105" s="47">
        <v>46.191546067415743</v>
      </c>
      <c r="AA105" s="47">
        <v>27.386292134831468</v>
      </c>
      <c r="AB105" s="47">
        <v>51.668804494382037</v>
      </c>
      <c r="AC105" s="47">
        <v>36.149905617977538</v>
      </c>
      <c r="AD105" s="47">
        <v>23.734786516853941</v>
      </c>
      <c r="AE105" s="47">
        <v>54.772584269662936</v>
      </c>
      <c r="AF105" s="47">
        <v>253</v>
      </c>
      <c r="AG105" s="47">
        <v>198</v>
      </c>
      <c r="AH105" s="46">
        <v>0</v>
      </c>
      <c r="AI105" s="46">
        <v>125</v>
      </c>
      <c r="AJ105" s="46">
        <v>0</v>
      </c>
      <c r="AK105" s="46">
        <v>8</v>
      </c>
      <c r="AL105" s="46">
        <v>1</v>
      </c>
      <c r="AM105" s="46">
        <v>0.98299999999999998</v>
      </c>
      <c r="AN105" s="46">
        <v>0</v>
      </c>
      <c r="AO105" s="46">
        <v>16500000</v>
      </c>
      <c r="AP105" s="46">
        <v>0</v>
      </c>
      <c r="AQ105" s="46">
        <v>1056000</v>
      </c>
      <c r="AR105" s="53">
        <v>182575.28089887646</v>
      </c>
      <c r="AS105" s="53">
        <v>179471.50112359555</v>
      </c>
      <c r="AT105" s="54">
        <v>1.342950738916256</v>
      </c>
      <c r="AU105" s="54">
        <v>1.1677832512315269E-2</v>
      </c>
      <c r="AV105" s="54">
        <v>1.3254339901477832</v>
      </c>
      <c r="AW105" s="54">
        <v>1.1677832512315269E-2</v>
      </c>
      <c r="AX105" s="46"/>
      <c r="AY105" s="46">
        <f t="shared" si="30"/>
        <v>141.80804642696631</v>
      </c>
      <c r="AZ105" s="46">
        <f t="shared" si="31"/>
        <v>84.075916853932597</v>
      </c>
      <c r="BA105" s="46">
        <f t="shared" si="32"/>
        <v>158.62322979775286</v>
      </c>
      <c r="BB105" s="46">
        <f t="shared" si="33"/>
        <v>110.98021024719104</v>
      </c>
      <c r="BC105" s="46">
        <f t="shared" si="34"/>
        <v>72.865794606741588</v>
      </c>
      <c r="BD105" s="46">
        <f t="shared" si="35"/>
        <v>168.15183370786519</v>
      </c>
    </row>
    <row r="106" spans="1:56" x14ac:dyDescent="0.3">
      <c r="A106" s="50">
        <v>117</v>
      </c>
      <c r="B106" s="47" t="s">
        <v>446</v>
      </c>
      <c r="C106" s="47" t="s">
        <v>48</v>
      </c>
      <c r="D106" s="47" t="s">
        <v>455</v>
      </c>
      <c r="E106" s="47" t="s">
        <v>303</v>
      </c>
      <c r="F106" s="47" t="s">
        <v>332</v>
      </c>
      <c r="G106" s="47" t="s">
        <v>297</v>
      </c>
      <c r="H106" s="47" t="s">
        <v>298</v>
      </c>
      <c r="I106" s="47" t="s">
        <v>289</v>
      </c>
      <c r="J106" s="47" t="s">
        <v>333</v>
      </c>
      <c r="K106" s="49">
        <v>33.441388888888888</v>
      </c>
      <c r="L106" s="49">
        <v>-112.16111111111111</v>
      </c>
      <c r="M106" s="49"/>
      <c r="N106" s="49"/>
      <c r="O106" s="50">
        <v>15060106</v>
      </c>
      <c r="P106" s="50"/>
      <c r="Q106" s="47" t="s">
        <v>304</v>
      </c>
      <c r="R106" s="50">
        <v>1976</v>
      </c>
      <c r="S106" s="50">
        <v>132</v>
      </c>
      <c r="T106" s="52">
        <v>182575.28089887646</v>
      </c>
      <c r="U106" s="51">
        <v>0.15789338669129346</v>
      </c>
      <c r="V106" s="47" t="s">
        <v>309</v>
      </c>
      <c r="W106" s="47" t="s">
        <v>310</v>
      </c>
      <c r="X106" s="47">
        <v>4010.3962594617601</v>
      </c>
      <c r="Y106" s="47">
        <v>4010.3962594617601</v>
      </c>
      <c r="Z106" s="47">
        <v>46.191546067415743</v>
      </c>
      <c r="AA106" s="47">
        <v>27.386292134831468</v>
      </c>
      <c r="AB106" s="47">
        <v>51.668804494382037</v>
      </c>
      <c r="AC106" s="47">
        <v>36.149905617977538</v>
      </c>
      <c r="AD106" s="47">
        <v>23.734786516853941</v>
      </c>
      <c r="AE106" s="47">
        <v>54.772584269662936</v>
      </c>
      <c r="AF106" s="47">
        <v>253</v>
      </c>
      <c r="AG106" s="47">
        <v>198</v>
      </c>
      <c r="AH106" s="46">
        <v>0</v>
      </c>
      <c r="AI106" s="46">
        <v>125</v>
      </c>
      <c r="AJ106" s="46">
        <v>0</v>
      </c>
      <c r="AK106" s="46">
        <v>8</v>
      </c>
      <c r="AL106" s="46">
        <v>1</v>
      </c>
      <c r="AM106" s="46">
        <v>0.98299999999999998</v>
      </c>
      <c r="AN106" s="46">
        <v>0</v>
      </c>
      <c r="AO106" s="46">
        <v>16500000</v>
      </c>
      <c r="AP106" s="46">
        <v>0</v>
      </c>
      <c r="AQ106" s="46">
        <v>1056000</v>
      </c>
      <c r="AR106" s="53">
        <v>182575.28089887646</v>
      </c>
      <c r="AS106" s="53">
        <v>179471.50112359555</v>
      </c>
      <c r="AT106" s="54">
        <v>1.342950738916256</v>
      </c>
      <c r="AU106" s="54">
        <v>1.1677832512315269E-2</v>
      </c>
      <c r="AV106" s="54">
        <v>1.3254339901477832</v>
      </c>
      <c r="AW106" s="54">
        <v>1.1677832512315269E-2</v>
      </c>
      <c r="AX106" s="46"/>
      <c r="AY106" s="46">
        <f t="shared" si="30"/>
        <v>141.80804642696631</v>
      </c>
      <c r="AZ106" s="46">
        <f t="shared" si="31"/>
        <v>84.075916853932597</v>
      </c>
      <c r="BA106" s="46">
        <f t="shared" si="32"/>
        <v>158.62322979775286</v>
      </c>
      <c r="BB106" s="46">
        <f t="shared" si="33"/>
        <v>110.98021024719104</v>
      </c>
      <c r="BC106" s="46">
        <f t="shared" si="34"/>
        <v>72.865794606741588</v>
      </c>
      <c r="BD106" s="46">
        <f t="shared" si="35"/>
        <v>168.15183370786519</v>
      </c>
    </row>
    <row r="107" spans="1:56" x14ac:dyDescent="0.3">
      <c r="A107" s="50">
        <v>7998</v>
      </c>
      <c r="B107" s="47" t="s">
        <v>456</v>
      </c>
      <c r="C107" s="47" t="s">
        <v>48</v>
      </c>
      <c r="D107" s="47" t="s">
        <v>457</v>
      </c>
      <c r="E107" s="47" t="s">
        <v>458</v>
      </c>
      <c r="F107" s="47" t="s">
        <v>459</v>
      </c>
      <c r="G107" s="47" t="s">
        <v>288</v>
      </c>
      <c r="H107" s="47" t="s">
        <v>289</v>
      </c>
      <c r="I107" s="47" t="s">
        <v>289</v>
      </c>
      <c r="J107" s="47" t="s">
        <v>460</v>
      </c>
      <c r="K107" s="49">
        <v>33.483333333333334</v>
      </c>
      <c r="L107" s="49">
        <v>-111.81722222222221</v>
      </c>
      <c r="M107" s="49"/>
      <c r="N107" s="49"/>
      <c r="O107" s="50">
        <v>15060106</v>
      </c>
      <c r="P107" s="50"/>
      <c r="Q107" s="47" t="s">
        <v>304</v>
      </c>
      <c r="R107" s="50">
        <v>2001</v>
      </c>
      <c r="S107" s="50">
        <v>1</v>
      </c>
      <c r="T107" s="52">
        <v>3801.6</v>
      </c>
      <c r="U107" s="51">
        <v>0.43397260273972604</v>
      </c>
      <c r="V107" s="47" t="s">
        <v>295</v>
      </c>
      <c r="W107" s="47" t="s">
        <v>305</v>
      </c>
      <c r="X107" s="47">
        <v>0</v>
      </c>
      <c r="Y107" s="47">
        <v>0</v>
      </c>
      <c r="Z107" s="47">
        <v>0</v>
      </c>
      <c r="AA107" s="47">
        <v>0</v>
      </c>
      <c r="AB107" s="47">
        <v>0</v>
      </c>
      <c r="AC107" s="47">
        <v>0</v>
      </c>
      <c r="AD107" s="47">
        <v>0</v>
      </c>
      <c r="AE107" s="47">
        <v>0</v>
      </c>
      <c r="AF107" s="47">
        <v>0</v>
      </c>
      <c r="AG107" s="47">
        <v>0</v>
      </c>
      <c r="AH107" s="46">
        <v>0</v>
      </c>
      <c r="AI107" s="46">
        <v>0</v>
      </c>
      <c r="AJ107" s="46">
        <v>0</v>
      </c>
      <c r="AK107" s="46">
        <v>0</v>
      </c>
      <c r="AL107" s="46">
        <v>1</v>
      </c>
      <c r="AM107" s="46">
        <v>1</v>
      </c>
      <c r="AN107" s="46">
        <v>0</v>
      </c>
      <c r="AO107" s="46">
        <v>0</v>
      </c>
      <c r="AP107" s="46">
        <v>0</v>
      </c>
      <c r="AQ107" s="46">
        <v>0</v>
      </c>
      <c r="AR107" s="53">
        <v>3801.6</v>
      </c>
      <c r="AS107" s="53">
        <v>3801.6</v>
      </c>
      <c r="AT107" s="54">
        <v>5.3092215562080538</v>
      </c>
      <c r="AU107" s="54">
        <v>5.3092215562080538</v>
      </c>
      <c r="AV107" s="54">
        <v>5.3092215562080538</v>
      </c>
      <c r="AW107" s="54">
        <v>5.3092215562080538</v>
      </c>
      <c r="AX107" s="46"/>
      <c r="AY107" s="46">
        <f t="shared" si="30"/>
        <v>0</v>
      </c>
      <c r="AZ107" s="46">
        <f t="shared" si="31"/>
        <v>0</v>
      </c>
      <c r="BA107" s="46">
        <f t="shared" si="32"/>
        <v>0</v>
      </c>
      <c r="BB107" s="46">
        <f t="shared" si="33"/>
        <v>0</v>
      </c>
      <c r="BC107" s="46">
        <f t="shared" si="34"/>
        <v>0</v>
      </c>
      <c r="BD107" s="46">
        <f t="shared" si="35"/>
        <v>0</v>
      </c>
    </row>
    <row r="108" spans="1:56" x14ac:dyDescent="0.3">
      <c r="A108" s="50">
        <v>7998</v>
      </c>
      <c r="B108" s="47" t="s">
        <v>456</v>
      </c>
      <c r="C108" s="47" t="s">
        <v>48</v>
      </c>
      <c r="D108" s="47" t="s">
        <v>461</v>
      </c>
      <c r="E108" s="47" t="s">
        <v>458</v>
      </c>
      <c r="F108" s="47" t="s">
        <v>459</v>
      </c>
      <c r="G108" s="47" t="s">
        <v>288</v>
      </c>
      <c r="H108" s="47" t="s">
        <v>289</v>
      </c>
      <c r="I108" s="47" t="s">
        <v>289</v>
      </c>
      <c r="J108" s="47" t="s">
        <v>460</v>
      </c>
      <c r="K108" s="49">
        <v>33.483333333333334</v>
      </c>
      <c r="L108" s="49">
        <v>-111.81722222222221</v>
      </c>
      <c r="M108" s="49"/>
      <c r="N108" s="49"/>
      <c r="O108" s="50">
        <v>15060106</v>
      </c>
      <c r="P108" s="50"/>
      <c r="Q108" s="47" t="s">
        <v>304</v>
      </c>
      <c r="R108" s="50">
        <v>2001</v>
      </c>
      <c r="S108" s="50">
        <v>1</v>
      </c>
      <c r="T108" s="52">
        <v>3801.6</v>
      </c>
      <c r="U108" s="51">
        <v>0.43397260273972604</v>
      </c>
      <c r="V108" s="47" t="s">
        <v>295</v>
      </c>
      <c r="W108" s="47" t="s">
        <v>305</v>
      </c>
      <c r="X108" s="47">
        <v>0</v>
      </c>
      <c r="Y108" s="47">
        <v>0</v>
      </c>
      <c r="Z108" s="47">
        <v>0</v>
      </c>
      <c r="AA108" s="47">
        <v>0</v>
      </c>
      <c r="AB108" s="47">
        <v>0</v>
      </c>
      <c r="AC108" s="47">
        <v>0</v>
      </c>
      <c r="AD108" s="47">
        <v>0</v>
      </c>
      <c r="AE108" s="47">
        <v>0</v>
      </c>
      <c r="AF108" s="47">
        <v>0</v>
      </c>
      <c r="AG108" s="47">
        <v>0</v>
      </c>
      <c r="AH108" s="46">
        <v>0</v>
      </c>
      <c r="AI108" s="46">
        <v>0</v>
      </c>
      <c r="AJ108" s="46">
        <v>0</v>
      </c>
      <c r="AK108" s="46">
        <v>0</v>
      </c>
      <c r="AL108" s="46">
        <v>1</v>
      </c>
      <c r="AM108" s="46">
        <v>1</v>
      </c>
      <c r="AN108" s="46">
        <v>0</v>
      </c>
      <c r="AO108" s="46">
        <v>0</v>
      </c>
      <c r="AP108" s="46">
        <v>0</v>
      </c>
      <c r="AQ108" s="46">
        <v>0</v>
      </c>
      <c r="AR108" s="53">
        <v>3801.6</v>
      </c>
      <c r="AS108" s="53">
        <v>3801.6</v>
      </c>
      <c r="AT108" s="54">
        <v>277.94619999999998</v>
      </c>
      <c r="AU108" s="54">
        <v>277.94619999999998</v>
      </c>
      <c r="AV108" s="54">
        <v>277.94619999999998</v>
      </c>
      <c r="AW108" s="54">
        <v>277.94619999999998</v>
      </c>
      <c r="AX108" s="46"/>
      <c r="AY108" s="46">
        <f t="shared" si="30"/>
        <v>0</v>
      </c>
      <c r="AZ108" s="46">
        <f t="shared" si="31"/>
        <v>0</v>
      </c>
      <c r="BA108" s="46">
        <f t="shared" si="32"/>
        <v>0</v>
      </c>
      <c r="BB108" s="46">
        <f t="shared" si="33"/>
        <v>0</v>
      </c>
      <c r="BC108" s="46">
        <f t="shared" si="34"/>
        <v>0</v>
      </c>
      <c r="BD108" s="46">
        <f t="shared" si="35"/>
        <v>0</v>
      </c>
    </row>
    <row r="109" spans="1:56" x14ac:dyDescent="0.3">
      <c r="A109" s="50">
        <v>7998</v>
      </c>
      <c r="B109" s="47" t="s">
        <v>456</v>
      </c>
      <c r="C109" s="47" t="s">
        <v>48</v>
      </c>
      <c r="D109" s="47" t="s">
        <v>462</v>
      </c>
      <c r="E109" s="47" t="s">
        <v>458</v>
      </c>
      <c r="F109" s="47" t="s">
        <v>459</v>
      </c>
      <c r="G109" s="47" t="s">
        <v>288</v>
      </c>
      <c r="H109" s="47" t="s">
        <v>289</v>
      </c>
      <c r="I109" s="47" t="s">
        <v>289</v>
      </c>
      <c r="J109" s="47" t="s">
        <v>460</v>
      </c>
      <c r="K109" s="49">
        <v>33.483333333333334</v>
      </c>
      <c r="L109" s="49">
        <v>-111.81722222222221</v>
      </c>
      <c r="M109" s="49"/>
      <c r="N109" s="49"/>
      <c r="O109" s="50">
        <v>15060106</v>
      </c>
      <c r="P109" s="50"/>
      <c r="Q109" s="47" t="s">
        <v>304</v>
      </c>
      <c r="R109" s="50">
        <v>2001</v>
      </c>
      <c r="S109" s="50">
        <v>1</v>
      </c>
      <c r="T109" s="52">
        <v>3801.6</v>
      </c>
      <c r="U109" s="51">
        <v>0.43397260273972604</v>
      </c>
      <c r="V109" s="47" t="s">
        <v>295</v>
      </c>
      <c r="W109" s="47" t="s">
        <v>305</v>
      </c>
      <c r="X109" s="47">
        <v>0</v>
      </c>
      <c r="Y109" s="47">
        <v>0</v>
      </c>
      <c r="Z109" s="47">
        <v>0</v>
      </c>
      <c r="AA109" s="47">
        <v>0</v>
      </c>
      <c r="AB109" s="47">
        <v>0</v>
      </c>
      <c r="AC109" s="47">
        <v>0</v>
      </c>
      <c r="AD109" s="47">
        <v>0</v>
      </c>
      <c r="AE109" s="47">
        <v>0</v>
      </c>
      <c r="AF109" s="47">
        <v>0</v>
      </c>
      <c r="AG109" s="47">
        <v>0</v>
      </c>
      <c r="AH109" s="46">
        <v>0</v>
      </c>
      <c r="AI109" s="46">
        <v>0</v>
      </c>
      <c r="AJ109" s="46">
        <v>0</v>
      </c>
      <c r="AK109" s="46">
        <v>0</v>
      </c>
      <c r="AL109" s="46">
        <v>1</v>
      </c>
      <c r="AM109" s="46">
        <v>1</v>
      </c>
      <c r="AN109" s="46">
        <v>0</v>
      </c>
      <c r="AO109" s="46">
        <v>0</v>
      </c>
      <c r="AP109" s="46">
        <v>0</v>
      </c>
      <c r="AQ109" s="46">
        <v>0</v>
      </c>
      <c r="AR109" s="53">
        <v>3801.6</v>
      </c>
      <c r="AS109" s="53">
        <v>3801.6</v>
      </c>
      <c r="AT109" s="54">
        <v>293.86731500000002</v>
      </c>
      <c r="AU109" s="54">
        <v>293.86731500000002</v>
      </c>
      <c r="AV109" s="54">
        <v>293.86731500000002</v>
      </c>
      <c r="AW109" s="54">
        <v>293.86731500000002</v>
      </c>
      <c r="AX109" s="46"/>
      <c r="AY109" s="46">
        <f t="shared" si="30"/>
        <v>0</v>
      </c>
      <c r="AZ109" s="46">
        <f t="shared" si="31"/>
        <v>0</v>
      </c>
      <c r="BA109" s="46">
        <f t="shared" si="32"/>
        <v>0</v>
      </c>
      <c r="BB109" s="46">
        <f t="shared" si="33"/>
        <v>0</v>
      </c>
      <c r="BC109" s="46">
        <f t="shared" si="34"/>
        <v>0</v>
      </c>
      <c r="BD109" s="46">
        <f t="shared" si="35"/>
        <v>0</v>
      </c>
    </row>
    <row r="110" spans="1:56" x14ac:dyDescent="0.3">
      <c r="A110" s="50">
        <v>7998</v>
      </c>
      <c r="B110" s="47" t="s">
        <v>456</v>
      </c>
      <c r="C110" s="47" t="s">
        <v>48</v>
      </c>
      <c r="D110" s="47" t="s">
        <v>463</v>
      </c>
      <c r="E110" s="47" t="s">
        <v>458</v>
      </c>
      <c r="F110" s="47" t="s">
        <v>459</v>
      </c>
      <c r="G110" s="47" t="s">
        <v>288</v>
      </c>
      <c r="H110" s="47" t="s">
        <v>289</v>
      </c>
      <c r="I110" s="47" t="s">
        <v>289</v>
      </c>
      <c r="J110" s="47" t="s">
        <v>460</v>
      </c>
      <c r="K110" s="49">
        <v>33.483333333333334</v>
      </c>
      <c r="L110" s="49">
        <v>-111.81722222222221</v>
      </c>
      <c r="M110" s="49"/>
      <c r="N110" s="49"/>
      <c r="O110" s="50">
        <v>15060106</v>
      </c>
      <c r="P110" s="50"/>
      <c r="Q110" s="47" t="s">
        <v>304</v>
      </c>
      <c r="R110" s="50">
        <v>2001</v>
      </c>
      <c r="S110" s="50">
        <v>1</v>
      </c>
      <c r="T110" s="52">
        <v>3801.6</v>
      </c>
      <c r="U110" s="51">
        <v>0.43397260273972604</v>
      </c>
      <c r="V110" s="47" t="s">
        <v>295</v>
      </c>
      <c r="W110" s="47" t="s">
        <v>305</v>
      </c>
      <c r="X110" s="47">
        <v>0</v>
      </c>
      <c r="Y110" s="47">
        <v>0</v>
      </c>
      <c r="Z110" s="47">
        <v>0</v>
      </c>
      <c r="AA110" s="47">
        <v>0</v>
      </c>
      <c r="AB110" s="47">
        <v>0</v>
      </c>
      <c r="AC110" s="47">
        <v>0</v>
      </c>
      <c r="AD110" s="47">
        <v>0</v>
      </c>
      <c r="AE110" s="47">
        <v>0</v>
      </c>
      <c r="AF110" s="47">
        <v>0</v>
      </c>
      <c r="AG110" s="47">
        <v>0</v>
      </c>
      <c r="AH110" s="46">
        <v>0</v>
      </c>
      <c r="AI110" s="46">
        <v>0</v>
      </c>
      <c r="AJ110" s="46">
        <v>0</v>
      </c>
      <c r="AK110" s="46">
        <v>0</v>
      </c>
      <c r="AL110" s="46">
        <v>1</v>
      </c>
      <c r="AM110" s="46">
        <v>1</v>
      </c>
      <c r="AN110" s="46">
        <v>0</v>
      </c>
      <c r="AO110" s="46">
        <v>0</v>
      </c>
      <c r="AP110" s="46">
        <v>0</v>
      </c>
      <c r="AQ110" s="46">
        <v>0</v>
      </c>
      <c r="AR110" s="53">
        <v>3801.6</v>
      </c>
      <c r="AS110" s="53">
        <v>3801.6</v>
      </c>
      <c r="AT110" s="54">
        <v>8.7781750000000006E-2</v>
      </c>
      <c r="AU110" s="54">
        <v>8.7781750000000006E-2</v>
      </c>
      <c r="AV110" s="54">
        <v>8.7781750000000006E-2</v>
      </c>
      <c r="AW110" s="54">
        <v>8.7781750000000006E-2</v>
      </c>
      <c r="AX110" s="46"/>
      <c r="AY110" s="46">
        <f t="shared" si="30"/>
        <v>0</v>
      </c>
      <c r="AZ110" s="46">
        <f t="shared" si="31"/>
        <v>0</v>
      </c>
      <c r="BA110" s="46">
        <f t="shared" si="32"/>
        <v>0</v>
      </c>
      <c r="BB110" s="46">
        <f t="shared" si="33"/>
        <v>0</v>
      </c>
      <c r="BC110" s="46">
        <f t="shared" si="34"/>
        <v>0</v>
      </c>
      <c r="BD110" s="46">
        <f t="shared" si="35"/>
        <v>0</v>
      </c>
    </row>
    <row r="111" spans="1:56" x14ac:dyDescent="0.3">
      <c r="A111" s="50">
        <v>7998</v>
      </c>
      <c r="B111" s="47" t="s">
        <v>456</v>
      </c>
      <c r="C111" s="47" t="s">
        <v>48</v>
      </c>
      <c r="D111" s="47" t="s">
        <v>464</v>
      </c>
      <c r="E111" s="47" t="s">
        <v>458</v>
      </c>
      <c r="F111" s="47" t="s">
        <v>459</v>
      </c>
      <c r="G111" s="47" t="s">
        <v>288</v>
      </c>
      <c r="H111" s="47" t="s">
        <v>289</v>
      </c>
      <c r="I111" s="47" t="s">
        <v>289</v>
      </c>
      <c r="J111" s="47" t="s">
        <v>460</v>
      </c>
      <c r="K111" s="49">
        <v>33.483333333333334</v>
      </c>
      <c r="L111" s="49">
        <v>-111.81722222222221</v>
      </c>
      <c r="M111" s="49"/>
      <c r="N111" s="49"/>
      <c r="O111" s="50">
        <v>15060106</v>
      </c>
      <c r="P111" s="50"/>
      <c r="Q111" s="47" t="s">
        <v>304</v>
      </c>
      <c r="R111" s="50">
        <v>2001</v>
      </c>
      <c r="S111" s="50">
        <v>1</v>
      </c>
      <c r="T111" s="52">
        <v>3801.6</v>
      </c>
      <c r="U111" s="51">
        <v>0.43397260273972604</v>
      </c>
      <c r="V111" s="47" t="s">
        <v>295</v>
      </c>
      <c r="W111" s="47" t="s">
        <v>305</v>
      </c>
      <c r="X111" s="47">
        <v>0</v>
      </c>
      <c r="Y111" s="47">
        <v>0</v>
      </c>
      <c r="Z111" s="47">
        <v>0</v>
      </c>
      <c r="AA111" s="47">
        <v>0</v>
      </c>
      <c r="AB111" s="47">
        <v>0</v>
      </c>
      <c r="AC111" s="47">
        <v>0</v>
      </c>
      <c r="AD111" s="47">
        <v>0</v>
      </c>
      <c r="AE111" s="47">
        <v>0</v>
      </c>
      <c r="AF111" s="47">
        <v>0</v>
      </c>
      <c r="AG111" s="47">
        <v>0</v>
      </c>
      <c r="AH111" s="46">
        <v>0</v>
      </c>
      <c r="AI111" s="46">
        <v>0</v>
      </c>
      <c r="AJ111" s="46">
        <v>0</v>
      </c>
      <c r="AK111" s="46">
        <v>0</v>
      </c>
      <c r="AL111" s="46">
        <v>1</v>
      </c>
      <c r="AM111" s="46">
        <v>1</v>
      </c>
      <c r="AN111" s="46">
        <v>0</v>
      </c>
      <c r="AO111" s="46">
        <v>0</v>
      </c>
      <c r="AP111" s="46">
        <v>0</v>
      </c>
      <c r="AQ111" s="46">
        <v>0</v>
      </c>
      <c r="AR111" s="53">
        <v>3801.6</v>
      </c>
      <c r="AS111" s="53">
        <v>3801.6</v>
      </c>
      <c r="AT111" s="54">
        <v>8.7781750000000006E-2</v>
      </c>
      <c r="AU111" s="54">
        <v>8.7781750000000006E-2</v>
      </c>
      <c r="AV111" s="54">
        <v>8.7781750000000006E-2</v>
      </c>
      <c r="AW111" s="54">
        <v>8.7781750000000006E-2</v>
      </c>
      <c r="AX111" s="46"/>
      <c r="AY111" s="46">
        <f t="shared" si="30"/>
        <v>0</v>
      </c>
      <c r="AZ111" s="46">
        <f t="shared" si="31"/>
        <v>0</v>
      </c>
      <c r="BA111" s="46">
        <f t="shared" si="32"/>
        <v>0</v>
      </c>
      <c r="BB111" s="46">
        <f t="shared" si="33"/>
        <v>0</v>
      </c>
      <c r="BC111" s="46">
        <f t="shared" si="34"/>
        <v>0</v>
      </c>
      <c r="BD111" s="46">
        <f t="shared" si="35"/>
        <v>0</v>
      </c>
    </row>
    <row r="112" spans="1:56" x14ac:dyDescent="0.3">
      <c r="A112" s="50">
        <v>55306</v>
      </c>
      <c r="B112" s="47" t="s">
        <v>465</v>
      </c>
      <c r="C112" s="47" t="s">
        <v>48</v>
      </c>
      <c r="D112" s="47" t="s">
        <v>466</v>
      </c>
      <c r="E112" s="47" t="s">
        <v>295</v>
      </c>
      <c r="F112" s="47" t="s">
        <v>332</v>
      </c>
      <c r="G112" s="47" t="s">
        <v>297</v>
      </c>
      <c r="H112" s="47" t="s">
        <v>298</v>
      </c>
      <c r="I112" s="47" t="s">
        <v>289</v>
      </c>
      <c r="J112" s="47" t="s">
        <v>333</v>
      </c>
      <c r="K112" s="49">
        <v>32.975000000000001</v>
      </c>
      <c r="L112" s="49">
        <v>-112.69444444444444</v>
      </c>
      <c r="M112" s="49"/>
      <c r="N112" s="49"/>
      <c r="O112" s="50">
        <v>15070101</v>
      </c>
      <c r="P112" s="50"/>
      <c r="Q112" s="47" t="s">
        <v>304</v>
      </c>
      <c r="R112" s="50">
        <v>2003</v>
      </c>
      <c r="S112" s="50">
        <v>174</v>
      </c>
      <c r="T112" s="52">
        <v>580026.875</v>
      </c>
      <c r="U112" s="51">
        <v>0.38053513554295909</v>
      </c>
      <c r="V112" s="47" t="s">
        <v>309</v>
      </c>
      <c r="W112" s="47" t="s">
        <v>310</v>
      </c>
      <c r="X112" s="47">
        <v>0</v>
      </c>
      <c r="Y112" s="47">
        <v>0</v>
      </c>
      <c r="Z112" s="47">
        <v>146.74679937499999</v>
      </c>
      <c r="AA112" s="47">
        <v>87.004031249999997</v>
      </c>
      <c r="AB112" s="47">
        <v>164.14760562500001</v>
      </c>
      <c r="AC112" s="47">
        <v>114.84532125</v>
      </c>
      <c r="AD112" s="47">
        <v>75.403493749999996</v>
      </c>
      <c r="AE112" s="47">
        <v>174.00806249999999</v>
      </c>
      <c r="AF112" s="47">
        <v>253</v>
      </c>
      <c r="AG112" s="47">
        <v>198</v>
      </c>
      <c r="AH112" s="46">
        <v>0</v>
      </c>
      <c r="AI112" s="46">
        <v>125</v>
      </c>
      <c r="AJ112" s="46">
        <v>0</v>
      </c>
      <c r="AK112" s="46">
        <v>8</v>
      </c>
      <c r="AL112" s="46">
        <v>1</v>
      </c>
      <c r="AM112" s="46">
        <v>0.98299999999999998</v>
      </c>
      <c r="AN112" s="46">
        <v>0</v>
      </c>
      <c r="AO112" s="46">
        <v>21750000</v>
      </c>
      <c r="AP112" s="46">
        <v>0</v>
      </c>
      <c r="AQ112" s="46">
        <v>1392000</v>
      </c>
      <c r="AR112" s="53">
        <v>580026.875</v>
      </c>
      <c r="AS112" s="53">
        <v>570166.41812499997</v>
      </c>
      <c r="AT112" s="54">
        <v>87.072701280298318</v>
      </c>
      <c r="AU112" s="54">
        <v>0.75715392417650718</v>
      </c>
      <c r="AV112" s="54">
        <v>85.936970394033565</v>
      </c>
      <c r="AW112" s="54">
        <v>0.75715392417650718</v>
      </c>
      <c r="AX112" s="46"/>
      <c r="AY112" s="46">
        <f t="shared" si="30"/>
        <v>450.51267408124994</v>
      </c>
      <c r="AZ112" s="46">
        <f t="shared" si="31"/>
        <v>267.10237593749997</v>
      </c>
      <c r="BA112" s="46">
        <f t="shared" si="32"/>
        <v>503.93314926875001</v>
      </c>
      <c r="BB112" s="46">
        <f t="shared" si="33"/>
        <v>352.57513623749998</v>
      </c>
      <c r="BC112" s="46">
        <f t="shared" si="34"/>
        <v>231.48872581249998</v>
      </c>
      <c r="BD112" s="46">
        <f t="shared" si="35"/>
        <v>534.20475187499994</v>
      </c>
    </row>
    <row r="113" spans="1:56" x14ac:dyDescent="0.3">
      <c r="A113" s="50">
        <v>55306</v>
      </c>
      <c r="B113" s="47" t="s">
        <v>465</v>
      </c>
      <c r="C113" s="47" t="s">
        <v>48</v>
      </c>
      <c r="D113" s="47" t="s">
        <v>467</v>
      </c>
      <c r="E113" s="47" t="s">
        <v>295</v>
      </c>
      <c r="F113" s="47" t="s">
        <v>332</v>
      </c>
      <c r="G113" s="47" t="s">
        <v>297</v>
      </c>
      <c r="H113" s="47" t="s">
        <v>298</v>
      </c>
      <c r="I113" s="47" t="s">
        <v>289</v>
      </c>
      <c r="J113" s="47" t="s">
        <v>333</v>
      </c>
      <c r="K113" s="49">
        <v>32.975000000000001</v>
      </c>
      <c r="L113" s="49">
        <v>-112.69444444444444</v>
      </c>
      <c r="M113" s="49"/>
      <c r="N113" s="49"/>
      <c r="O113" s="50">
        <v>15070101</v>
      </c>
      <c r="P113" s="50"/>
      <c r="Q113" s="47" t="s">
        <v>304</v>
      </c>
      <c r="R113" s="50">
        <v>2003</v>
      </c>
      <c r="S113" s="50">
        <v>174</v>
      </c>
      <c r="T113" s="52">
        <v>580026.875</v>
      </c>
      <c r="U113" s="51">
        <v>0.38053513554295909</v>
      </c>
      <c r="V113" s="47" t="s">
        <v>309</v>
      </c>
      <c r="W113" s="47" t="s">
        <v>310</v>
      </c>
      <c r="X113" s="47">
        <v>0</v>
      </c>
      <c r="Y113" s="47">
        <v>0</v>
      </c>
      <c r="Z113" s="47">
        <v>146.74679937499999</v>
      </c>
      <c r="AA113" s="47">
        <v>87.004031249999997</v>
      </c>
      <c r="AB113" s="47">
        <v>164.14760562500001</v>
      </c>
      <c r="AC113" s="47">
        <v>114.84532125</v>
      </c>
      <c r="AD113" s="47">
        <v>75.403493749999996</v>
      </c>
      <c r="AE113" s="47">
        <v>174.00806249999999</v>
      </c>
      <c r="AF113" s="47">
        <v>253</v>
      </c>
      <c r="AG113" s="47">
        <v>198</v>
      </c>
      <c r="AH113" s="46">
        <v>0</v>
      </c>
      <c r="AI113" s="46">
        <v>125</v>
      </c>
      <c r="AJ113" s="46">
        <v>0</v>
      </c>
      <c r="AK113" s="46">
        <v>8</v>
      </c>
      <c r="AL113" s="46">
        <v>1</v>
      </c>
      <c r="AM113" s="46">
        <v>0.98299999999999998</v>
      </c>
      <c r="AN113" s="46">
        <v>0</v>
      </c>
      <c r="AO113" s="46">
        <v>21750000</v>
      </c>
      <c r="AP113" s="46">
        <v>0</v>
      </c>
      <c r="AQ113" s="46">
        <v>1392000</v>
      </c>
      <c r="AR113" s="53">
        <v>580026.875</v>
      </c>
      <c r="AS113" s="53">
        <v>570166.41812499997</v>
      </c>
      <c r="AT113" s="54">
        <v>87.072701280298318</v>
      </c>
      <c r="AU113" s="54">
        <v>0.75715392417650718</v>
      </c>
      <c r="AV113" s="54">
        <v>85.936970394033565</v>
      </c>
      <c r="AW113" s="54">
        <v>0.75715392417650718</v>
      </c>
      <c r="AX113" s="46"/>
      <c r="AY113" s="46">
        <f t="shared" si="30"/>
        <v>450.51267408124994</v>
      </c>
      <c r="AZ113" s="46">
        <f t="shared" si="31"/>
        <v>267.10237593749997</v>
      </c>
      <c r="BA113" s="46">
        <f t="shared" si="32"/>
        <v>503.93314926875001</v>
      </c>
      <c r="BB113" s="46">
        <f t="shared" si="33"/>
        <v>352.57513623749998</v>
      </c>
      <c r="BC113" s="46">
        <f t="shared" si="34"/>
        <v>231.48872581249998</v>
      </c>
      <c r="BD113" s="46">
        <f t="shared" si="35"/>
        <v>534.20475187499994</v>
      </c>
    </row>
    <row r="114" spans="1:56" x14ac:dyDescent="0.3">
      <c r="A114" s="50">
        <v>55306</v>
      </c>
      <c r="B114" s="47" t="s">
        <v>465</v>
      </c>
      <c r="C114" s="47" t="s">
        <v>48</v>
      </c>
      <c r="D114" s="47" t="s">
        <v>468</v>
      </c>
      <c r="E114" s="47" t="s">
        <v>295</v>
      </c>
      <c r="F114" s="47" t="s">
        <v>332</v>
      </c>
      <c r="G114" s="47" t="s">
        <v>297</v>
      </c>
      <c r="H114" s="47" t="s">
        <v>298</v>
      </c>
      <c r="I114" s="47" t="s">
        <v>289</v>
      </c>
      <c r="J114" s="47" t="s">
        <v>333</v>
      </c>
      <c r="K114" s="49">
        <v>32.975000000000001</v>
      </c>
      <c r="L114" s="49">
        <v>-112.69444444444444</v>
      </c>
      <c r="M114" s="49"/>
      <c r="N114" s="49"/>
      <c r="O114" s="50">
        <v>15070101</v>
      </c>
      <c r="P114" s="50"/>
      <c r="Q114" s="47" t="s">
        <v>304</v>
      </c>
      <c r="R114" s="50">
        <v>2003</v>
      </c>
      <c r="S114" s="50">
        <v>271</v>
      </c>
      <c r="T114" s="52">
        <v>907901</v>
      </c>
      <c r="U114" s="51">
        <v>0.38244157441574417</v>
      </c>
      <c r="V114" s="47" t="s">
        <v>309</v>
      </c>
      <c r="W114" s="47" t="s">
        <v>310</v>
      </c>
      <c r="X114" s="47">
        <v>0</v>
      </c>
      <c r="Y114" s="47">
        <v>0</v>
      </c>
      <c r="Z114" s="47">
        <v>229.69895299999999</v>
      </c>
      <c r="AA114" s="47">
        <v>136.18514999999999</v>
      </c>
      <c r="AB114" s="47">
        <v>256.93598300000002</v>
      </c>
      <c r="AC114" s="47">
        <v>179.764398</v>
      </c>
      <c r="AD114" s="47">
        <v>118.02713</v>
      </c>
      <c r="AE114" s="47">
        <v>272.37029999999999</v>
      </c>
      <c r="AF114" s="47">
        <v>253</v>
      </c>
      <c r="AG114" s="47">
        <v>198</v>
      </c>
      <c r="AH114" s="46">
        <v>0</v>
      </c>
      <c r="AI114" s="46">
        <v>125</v>
      </c>
      <c r="AJ114" s="46">
        <v>0</v>
      </c>
      <c r="AK114" s="46">
        <v>8</v>
      </c>
      <c r="AL114" s="46">
        <v>1</v>
      </c>
      <c r="AM114" s="46">
        <v>0.98299999999999998</v>
      </c>
      <c r="AN114" s="46">
        <v>0</v>
      </c>
      <c r="AO114" s="46">
        <v>33875000</v>
      </c>
      <c r="AP114" s="46">
        <v>0</v>
      </c>
      <c r="AQ114" s="46">
        <v>2168000</v>
      </c>
      <c r="AR114" s="53">
        <v>907901</v>
      </c>
      <c r="AS114" s="53">
        <v>892466.68299999996</v>
      </c>
      <c r="AT114" s="54">
        <v>132.50639582349282</v>
      </c>
      <c r="AU114" s="54">
        <v>1.1522295288999376</v>
      </c>
      <c r="AV114" s="54">
        <v>130.77805153014293</v>
      </c>
      <c r="AW114" s="54">
        <v>1.1522295288999376</v>
      </c>
      <c r="AX114" s="46"/>
      <c r="AY114" s="46">
        <f t="shared" si="30"/>
        <v>705.1757857099999</v>
      </c>
      <c r="AZ114" s="46">
        <f t="shared" si="31"/>
        <v>418.08841049999995</v>
      </c>
      <c r="BA114" s="46">
        <f t="shared" si="32"/>
        <v>788.79346781000004</v>
      </c>
      <c r="BB114" s="46">
        <f t="shared" si="33"/>
        <v>551.87670186000003</v>
      </c>
      <c r="BC114" s="46">
        <f t="shared" si="34"/>
        <v>362.34328909999999</v>
      </c>
      <c r="BD114" s="46">
        <f t="shared" si="35"/>
        <v>836.1768209999999</v>
      </c>
    </row>
    <row r="115" spans="1:56" x14ac:dyDescent="0.3">
      <c r="A115" s="50">
        <v>55306</v>
      </c>
      <c r="B115" s="47" t="s">
        <v>465</v>
      </c>
      <c r="C115" s="47" t="s">
        <v>48</v>
      </c>
      <c r="D115" s="47" t="s">
        <v>469</v>
      </c>
      <c r="E115" s="47" t="s">
        <v>295</v>
      </c>
      <c r="F115" s="47" t="s">
        <v>332</v>
      </c>
      <c r="G115" s="47" t="s">
        <v>297</v>
      </c>
      <c r="H115" s="47" t="s">
        <v>298</v>
      </c>
      <c r="I115" s="47" t="s">
        <v>289</v>
      </c>
      <c r="J115" s="47" t="s">
        <v>333</v>
      </c>
      <c r="K115" s="49">
        <v>32.975000000000001</v>
      </c>
      <c r="L115" s="49">
        <v>-112.69444444444444</v>
      </c>
      <c r="M115" s="49"/>
      <c r="N115" s="49"/>
      <c r="O115" s="50">
        <v>15070101</v>
      </c>
      <c r="P115" s="50"/>
      <c r="Q115" s="47" t="s">
        <v>304</v>
      </c>
      <c r="R115" s="50">
        <v>2003</v>
      </c>
      <c r="S115" s="50">
        <v>271</v>
      </c>
      <c r="T115" s="52">
        <v>499548</v>
      </c>
      <c r="U115" s="51">
        <v>0.21042814537734419</v>
      </c>
      <c r="V115" s="47" t="s">
        <v>309</v>
      </c>
      <c r="W115" s="47" t="s">
        <v>310</v>
      </c>
      <c r="X115" s="47">
        <v>0</v>
      </c>
      <c r="Y115" s="47">
        <v>0</v>
      </c>
      <c r="Z115" s="47">
        <v>126.385644</v>
      </c>
      <c r="AA115" s="47">
        <v>74.932199999999995</v>
      </c>
      <c r="AB115" s="47">
        <v>141.372084</v>
      </c>
      <c r="AC115" s="47">
        <v>98.910504000000003</v>
      </c>
      <c r="AD115" s="47">
        <v>64.941239999999993</v>
      </c>
      <c r="AE115" s="47">
        <v>149.86439999999999</v>
      </c>
      <c r="AF115" s="47">
        <v>253</v>
      </c>
      <c r="AG115" s="47">
        <v>198</v>
      </c>
      <c r="AH115" s="46">
        <v>0</v>
      </c>
      <c r="AI115" s="46">
        <v>125</v>
      </c>
      <c r="AJ115" s="46">
        <v>0</v>
      </c>
      <c r="AK115" s="46">
        <v>8</v>
      </c>
      <c r="AL115" s="46">
        <v>1</v>
      </c>
      <c r="AM115" s="46">
        <v>0.98299999999999998</v>
      </c>
      <c r="AN115" s="46">
        <v>0</v>
      </c>
      <c r="AO115" s="46">
        <v>33875000</v>
      </c>
      <c r="AP115" s="46">
        <v>0</v>
      </c>
      <c r="AQ115" s="46">
        <v>2168000</v>
      </c>
      <c r="AR115" s="53">
        <v>499548</v>
      </c>
      <c r="AS115" s="53">
        <v>491055.68400000001</v>
      </c>
      <c r="AT115" s="54">
        <v>92.200657775015529</v>
      </c>
      <c r="AU115" s="54">
        <v>0.80174485021752639</v>
      </c>
      <c r="AV115" s="54">
        <v>90.998040499689253</v>
      </c>
      <c r="AW115" s="54">
        <v>0.80174485021752639</v>
      </c>
      <c r="AX115" s="46"/>
      <c r="AY115" s="46">
        <f t="shared" si="30"/>
        <v>388.00392707999998</v>
      </c>
      <c r="AZ115" s="46">
        <f t="shared" si="31"/>
        <v>230.04185399999997</v>
      </c>
      <c r="BA115" s="46">
        <f t="shared" si="32"/>
        <v>434.01229788000001</v>
      </c>
      <c r="BB115" s="46">
        <f t="shared" si="33"/>
        <v>303.65524727999997</v>
      </c>
      <c r="BC115" s="46">
        <f t="shared" si="34"/>
        <v>199.36960679999996</v>
      </c>
      <c r="BD115" s="46">
        <f t="shared" si="35"/>
        <v>460.08370799999994</v>
      </c>
    </row>
    <row r="116" spans="1:56" x14ac:dyDescent="0.3">
      <c r="A116" s="50">
        <v>55306</v>
      </c>
      <c r="B116" s="47" t="s">
        <v>465</v>
      </c>
      <c r="C116" s="47" t="s">
        <v>48</v>
      </c>
      <c r="D116" s="47" t="s">
        <v>470</v>
      </c>
      <c r="E116" s="47" t="s">
        <v>295</v>
      </c>
      <c r="F116" s="47" t="s">
        <v>332</v>
      </c>
      <c r="G116" s="47" t="s">
        <v>297</v>
      </c>
      <c r="H116" s="47" t="s">
        <v>298</v>
      </c>
      <c r="I116" s="47" t="s">
        <v>289</v>
      </c>
      <c r="J116" s="47" t="s">
        <v>333</v>
      </c>
      <c r="K116" s="49">
        <v>32.975000000000001</v>
      </c>
      <c r="L116" s="49">
        <v>-112.69444444444444</v>
      </c>
      <c r="M116" s="49"/>
      <c r="N116" s="49"/>
      <c r="O116" s="50">
        <v>15070101</v>
      </c>
      <c r="P116" s="50"/>
      <c r="Q116" s="47" t="s">
        <v>304</v>
      </c>
      <c r="R116" s="50">
        <v>2003</v>
      </c>
      <c r="S116" s="50">
        <v>271</v>
      </c>
      <c r="T116" s="52">
        <v>702918</v>
      </c>
      <c r="U116" s="51">
        <v>0.29609513218419853</v>
      </c>
      <c r="V116" s="47" t="s">
        <v>309</v>
      </c>
      <c r="W116" s="47" t="s">
        <v>310</v>
      </c>
      <c r="X116" s="47">
        <v>0</v>
      </c>
      <c r="Y116" s="47">
        <v>0</v>
      </c>
      <c r="Z116" s="47">
        <v>177.83825400000001</v>
      </c>
      <c r="AA116" s="47">
        <v>105.43770000000001</v>
      </c>
      <c r="AB116" s="47">
        <v>198.925794</v>
      </c>
      <c r="AC116" s="47">
        <v>139.177764</v>
      </c>
      <c r="AD116" s="47">
        <v>91.379339999999999</v>
      </c>
      <c r="AE116" s="47">
        <v>210.87540000000001</v>
      </c>
      <c r="AF116" s="47">
        <v>253</v>
      </c>
      <c r="AG116" s="47">
        <v>198</v>
      </c>
      <c r="AH116" s="46">
        <v>0</v>
      </c>
      <c r="AI116" s="46">
        <v>125</v>
      </c>
      <c r="AJ116" s="46">
        <v>0</v>
      </c>
      <c r="AK116" s="46">
        <v>8</v>
      </c>
      <c r="AL116" s="46">
        <v>1</v>
      </c>
      <c r="AM116" s="46">
        <v>0.98299999999999998</v>
      </c>
      <c r="AN116" s="46">
        <v>0</v>
      </c>
      <c r="AO116" s="46">
        <v>33875000</v>
      </c>
      <c r="AP116" s="46">
        <v>0</v>
      </c>
      <c r="AQ116" s="46">
        <v>2168000</v>
      </c>
      <c r="AR116" s="53">
        <v>702918</v>
      </c>
      <c r="AS116" s="53">
        <v>690968.39399999997</v>
      </c>
      <c r="AT116" s="54">
        <v>87.072701280298318</v>
      </c>
      <c r="AU116" s="54">
        <v>0.75715392417650718</v>
      </c>
      <c r="AV116" s="54">
        <v>85.936970394033565</v>
      </c>
      <c r="AW116" s="54">
        <v>0.75715392417650718</v>
      </c>
      <c r="AX116" s="46"/>
      <c r="AY116" s="46">
        <f t="shared" si="30"/>
        <v>545.96343978000004</v>
      </c>
      <c r="AZ116" s="46">
        <f t="shared" si="31"/>
        <v>323.69373899999999</v>
      </c>
      <c r="BA116" s="46">
        <f t="shared" si="32"/>
        <v>610.70218757999999</v>
      </c>
      <c r="BB116" s="46">
        <f t="shared" si="33"/>
        <v>427.27573547999998</v>
      </c>
      <c r="BC116" s="46">
        <f t="shared" si="34"/>
        <v>280.53457379999998</v>
      </c>
      <c r="BD116" s="46">
        <f t="shared" si="35"/>
        <v>647.38747799999999</v>
      </c>
    </row>
    <row r="117" spans="1:56" x14ac:dyDescent="0.3">
      <c r="A117" s="50">
        <v>55306</v>
      </c>
      <c r="B117" s="47" t="s">
        <v>465</v>
      </c>
      <c r="C117" s="47" t="s">
        <v>48</v>
      </c>
      <c r="D117" s="47" t="s">
        <v>471</v>
      </c>
      <c r="E117" s="47" t="s">
        <v>295</v>
      </c>
      <c r="F117" s="47" t="s">
        <v>332</v>
      </c>
      <c r="G117" s="47" t="s">
        <v>297</v>
      </c>
      <c r="H117" s="47" t="s">
        <v>298</v>
      </c>
      <c r="I117" s="47" t="s">
        <v>289</v>
      </c>
      <c r="J117" s="47" t="s">
        <v>333</v>
      </c>
      <c r="K117" s="49">
        <v>32.975000000000001</v>
      </c>
      <c r="L117" s="49">
        <v>-112.69444444444444</v>
      </c>
      <c r="M117" s="49"/>
      <c r="N117" s="49"/>
      <c r="O117" s="50">
        <v>15070101</v>
      </c>
      <c r="P117" s="50"/>
      <c r="Q117" s="47" t="s">
        <v>304</v>
      </c>
      <c r="R117" s="50">
        <v>2003</v>
      </c>
      <c r="S117" s="50">
        <v>271</v>
      </c>
      <c r="T117" s="52">
        <v>832742</v>
      </c>
      <c r="U117" s="51">
        <v>0.35078181603733843</v>
      </c>
      <c r="V117" s="47" t="s">
        <v>309</v>
      </c>
      <c r="W117" s="47" t="s">
        <v>310</v>
      </c>
      <c r="X117" s="47">
        <v>0</v>
      </c>
      <c r="Y117" s="47">
        <v>0</v>
      </c>
      <c r="Z117" s="47">
        <v>210.68372600000001</v>
      </c>
      <c r="AA117" s="47">
        <v>124.9113</v>
      </c>
      <c r="AB117" s="47">
        <v>235.665986</v>
      </c>
      <c r="AC117" s="47">
        <v>164.88291599999999</v>
      </c>
      <c r="AD117" s="47">
        <v>108.25646</v>
      </c>
      <c r="AE117" s="47">
        <v>249.82259999999999</v>
      </c>
      <c r="AF117" s="47">
        <v>253</v>
      </c>
      <c r="AG117" s="47">
        <v>198</v>
      </c>
      <c r="AH117" s="46">
        <v>0</v>
      </c>
      <c r="AI117" s="46">
        <v>125</v>
      </c>
      <c r="AJ117" s="46">
        <v>0</v>
      </c>
      <c r="AK117" s="46">
        <v>8</v>
      </c>
      <c r="AL117" s="46">
        <v>1</v>
      </c>
      <c r="AM117" s="46">
        <v>0.98299999999999998</v>
      </c>
      <c r="AN117" s="46">
        <v>0</v>
      </c>
      <c r="AO117" s="46">
        <v>33875000</v>
      </c>
      <c r="AP117" s="46">
        <v>0</v>
      </c>
      <c r="AQ117" s="46">
        <v>2168000</v>
      </c>
      <c r="AR117" s="53">
        <v>832742</v>
      </c>
      <c r="AS117" s="53">
        <v>818585.38599999994</v>
      </c>
      <c r="AT117" s="54">
        <v>87.072701280298318</v>
      </c>
      <c r="AU117" s="54">
        <v>0.75715392417650718</v>
      </c>
      <c r="AV117" s="54">
        <v>85.936970394033565</v>
      </c>
      <c r="AW117" s="54">
        <v>0.75715392417650718</v>
      </c>
      <c r="AX117" s="46"/>
      <c r="AY117" s="46">
        <f t="shared" si="30"/>
        <v>646.79903881999996</v>
      </c>
      <c r="AZ117" s="46">
        <f t="shared" si="31"/>
        <v>383.47769099999999</v>
      </c>
      <c r="BA117" s="46">
        <f t="shared" si="32"/>
        <v>723.49457701999995</v>
      </c>
      <c r="BB117" s="46">
        <f t="shared" si="33"/>
        <v>506.19055211999995</v>
      </c>
      <c r="BC117" s="46">
        <f t="shared" si="34"/>
        <v>332.34733219999998</v>
      </c>
      <c r="BD117" s="46">
        <f t="shared" si="35"/>
        <v>766.95538199999999</v>
      </c>
    </row>
    <row r="118" spans="1:56" x14ac:dyDescent="0.3">
      <c r="A118" s="50">
        <v>55306</v>
      </c>
      <c r="B118" s="47" t="s">
        <v>465</v>
      </c>
      <c r="C118" s="47" t="s">
        <v>48</v>
      </c>
      <c r="D118" s="47" t="s">
        <v>472</v>
      </c>
      <c r="E118" s="47" t="s">
        <v>295</v>
      </c>
      <c r="F118" s="47" t="s">
        <v>332</v>
      </c>
      <c r="G118" s="47" t="s">
        <v>297</v>
      </c>
      <c r="H118" s="47" t="s">
        <v>298</v>
      </c>
      <c r="I118" s="47" t="s">
        <v>289</v>
      </c>
      <c r="J118" s="47" t="s">
        <v>333</v>
      </c>
      <c r="K118" s="49">
        <v>32.975000000000001</v>
      </c>
      <c r="L118" s="49">
        <v>-112.69444444444444</v>
      </c>
      <c r="M118" s="49"/>
      <c r="N118" s="49"/>
      <c r="O118" s="50">
        <v>15070101</v>
      </c>
      <c r="P118" s="50"/>
      <c r="Q118" s="47" t="s">
        <v>304</v>
      </c>
      <c r="R118" s="50">
        <v>2003</v>
      </c>
      <c r="S118" s="50">
        <v>174</v>
      </c>
      <c r="T118" s="52">
        <v>580026.875</v>
      </c>
      <c r="U118" s="51">
        <v>0.38053513554295909</v>
      </c>
      <c r="V118" s="47" t="s">
        <v>309</v>
      </c>
      <c r="W118" s="47" t="s">
        <v>310</v>
      </c>
      <c r="X118" s="47">
        <v>0</v>
      </c>
      <c r="Y118" s="47">
        <v>0</v>
      </c>
      <c r="Z118" s="47">
        <v>146.74679937499999</v>
      </c>
      <c r="AA118" s="47">
        <v>87.004031249999997</v>
      </c>
      <c r="AB118" s="47">
        <v>164.14760562500001</v>
      </c>
      <c r="AC118" s="47">
        <v>114.84532125</v>
      </c>
      <c r="AD118" s="47">
        <v>75.403493749999996</v>
      </c>
      <c r="AE118" s="47">
        <v>174.00806249999999</v>
      </c>
      <c r="AF118" s="47">
        <v>253</v>
      </c>
      <c r="AG118" s="47">
        <v>198</v>
      </c>
      <c r="AH118" s="46">
        <v>0</v>
      </c>
      <c r="AI118" s="46">
        <v>125</v>
      </c>
      <c r="AJ118" s="46">
        <v>0</v>
      </c>
      <c r="AK118" s="46">
        <v>8</v>
      </c>
      <c r="AL118" s="46">
        <v>1</v>
      </c>
      <c r="AM118" s="46">
        <v>0.98299999999999998</v>
      </c>
      <c r="AN118" s="46">
        <v>0</v>
      </c>
      <c r="AO118" s="46">
        <v>21750000</v>
      </c>
      <c r="AP118" s="46">
        <v>0</v>
      </c>
      <c r="AQ118" s="46">
        <v>1392000</v>
      </c>
      <c r="AR118" s="53">
        <v>580026.875</v>
      </c>
      <c r="AS118" s="53">
        <v>570166.41812499997</v>
      </c>
      <c r="AT118" s="54">
        <v>16.5502273</v>
      </c>
      <c r="AU118" s="54">
        <v>0.14391501999999998</v>
      </c>
      <c r="AV118" s="54">
        <v>16.334354770000001</v>
      </c>
      <c r="AW118" s="54">
        <v>0.14391501999999998</v>
      </c>
      <c r="AX118" s="46"/>
      <c r="AY118" s="46">
        <f t="shared" si="30"/>
        <v>450.51267408124994</v>
      </c>
      <c r="AZ118" s="46">
        <f t="shared" si="31"/>
        <v>267.10237593749997</v>
      </c>
      <c r="BA118" s="46">
        <f t="shared" si="32"/>
        <v>503.93314926875001</v>
      </c>
      <c r="BB118" s="46">
        <f t="shared" si="33"/>
        <v>352.57513623749998</v>
      </c>
      <c r="BC118" s="46">
        <f t="shared" si="34"/>
        <v>231.48872581249998</v>
      </c>
      <c r="BD118" s="46">
        <f t="shared" si="35"/>
        <v>534.20475187499994</v>
      </c>
    </row>
    <row r="119" spans="1:56" x14ac:dyDescent="0.3">
      <c r="A119" s="50">
        <v>55306</v>
      </c>
      <c r="B119" s="47" t="s">
        <v>465</v>
      </c>
      <c r="C119" s="47" t="s">
        <v>48</v>
      </c>
      <c r="D119" s="47" t="s">
        <v>473</v>
      </c>
      <c r="E119" s="47" t="s">
        <v>295</v>
      </c>
      <c r="F119" s="47" t="s">
        <v>332</v>
      </c>
      <c r="G119" s="47" t="s">
        <v>297</v>
      </c>
      <c r="H119" s="47" t="s">
        <v>298</v>
      </c>
      <c r="I119" s="47" t="s">
        <v>289</v>
      </c>
      <c r="J119" s="47" t="s">
        <v>333</v>
      </c>
      <c r="K119" s="49">
        <v>32.975000000000001</v>
      </c>
      <c r="L119" s="49">
        <v>-112.69444444444444</v>
      </c>
      <c r="M119" s="49"/>
      <c r="N119" s="49"/>
      <c r="O119" s="50">
        <v>15070101</v>
      </c>
      <c r="P119" s="50"/>
      <c r="Q119" s="47" t="s">
        <v>304</v>
      </c>
      <c r="R119" s="50">
        <v>2003</v>
      </c>
      <c r="S119" s="50">
        <v>174</v>
      </c>
      <c r="T119" s="52">
        <v>580026.875</v>
      </c>
      <c r="U119" s="51">
        <v>0.38053513554295909</v>
      </c>
      <c r="V119" s="47" t="s">
        <v>309</v>
      </c>
      <c r="W119" s="47" t="s">
        <v>310</v>
      </c>
      <c r="X119" s="47">
        <v>0</v>
      </c>
      <c r="Y119" s="47">
        <v>0</v>
      </c>
      <c r="Z119" s="47">
        <v>146.74679937499999</v>
      </c>
      <c r="AA119" s="47">
        <v>87.004031249999997</v>
      </c>
      <c r="AB119" s="47">
        <v>164.14760562500001</v>
      </c>
      <c r="AC119" s="47">
        <v>114.84532125</v>
      </c>
      <c r="AD119" s="47">
        <v>75.403493749999996</v>
      </c>
      <c r="AE119" s="47">
        <v>174.00806249999999</v>
      </c>
      <c r="AF119" s="47">
        <v>253</v>
      </c>
      <c r="AG119" s="47">
        <v>198</v>
      </c>
      <c r="AH119" s="46">
        <v>0</v>
      </c>
      <c r="AI119" s="46">
        <v>125</v>
      </c>
      <c r="AJ119" s="46">
        <v>0</v>
      </c>
      <c r="AK119" s="46">
        <v>8</v>
      </c>
      <c r="AL119" s="46">
        <v>1</v>
      </c>
      <c r="AM119" s="46">
        <v>0.98299999999999998</v>
      </c>
      <c r="AN119" s="46">
        <v>0</v>
      </c>
      <c r="AO119" s="46">
        <v>21750000</v>
      </c>
      <c r="AP119" s="46">
        <v>0</v>
      </c>
      <c r="AQ119" s="46">
        <v>1392000</v>
      </c>
      <c r="AR119" s="53">
        <v>580026.875</v>
      </c>
      <c r="AS119" s="53">
        <v>570166.41812499997</v>
      </c>
      <c r="AT119" s="54">
        <v>9.4429306000000004</v>
      </c>
      <c r="AU119" s="54">
        <v>8.2112440000000009E-2</v>
      </c>
      <c r="AV119" s="54">
        <v>9.3197619399999994</v>
      </c>
      <c r="AW119" s="54">
        <v>8.2112440000000009E-2</v>
      </c>
      <c r="AX119" s="46"/>
      <c r="AY119" s="46">
        <f t="shared" si="30"/>
        <v>450.51267408124994</v>
      </c>
      <c r="AZ119" s="46">
        <f t="shared" si="31"/>
        <v>267.10237593749997</v>
      </c>
      <c r="BA119" s="46">
        <f t="shared" si="32"/>
        <v>503.93314926875001</v>
      </c>
      <c r="BB119" s="46">
        <f t="shared" si="33"/>
        <v>352.57513623749998</v>
      </c>
      <c r="BC119" s="46">
        <f t="shared" si="34"/>
        <v>231.48872581249998</v>
      </c>
      <c r="BD119" s="46">
        <f t="shared" si="35"/>
        <v>534.20475187499994</v>
      </c>
    </row>
    <row r="120" spans="1:56" x14ac:dyDescent="0.3">
      <c r="A120" s="50">
        <v>55306</v>
      </c>
      <c r="B120" s="47" t="s">
        <v>465</v>
      </c>
      <c r="C120" s="47" t="s">
        <v>48</v>
      </c>
      <c r="D120" s="47" t="s">
        <v>474</v>
      </c>
      <c r="E120" s="47" t="s">
        <v>295</v>
      </c>
      <c r="F120" s="47" t="s">
        <v>332</v>
      </c>
      <c r="G120" s="47" t="s">
        <v>297</v>
      </c>
      <c r="H120" s="47" t="s">
        <v>298</v>
      </c>
      <c r="I120" s="47" t="s">
        <v>289</v>
      </c>
      <c r="J120" s="47" t="s">
        <v>333</v>
      </c>
      <c r="K120" s="49">
        <v>32.975000000000001</v>
      </c>
      <c r="L120" s="49">
        <v>-112.69444444444444</v>
      </c>
      <c r="M120" s="49"/>
      <c r="N120" s="49"/>
      <c r="O120" s="50">
        <v>15070101</v>
      </c>
      <c r="P120" s="50"/>
      <c r="Q120" s="47" t="s">
        <v>304</v>
      </c>
      <c r="R120" s="50">
        <v>2003</v>
      </c>
      <c r="S120" s="50">
        <v>174</v>
      </c>
      <c r="T120" s="52">
        <v>580026.875</v>
      </c>
      <c r="U120" s="51">
        <v>0.38053513554295909</v>
      </c>
      <c r="V120" s="47" t="s">
        <v>309</v>
      </c>
      <c r="W120" s="47" t="s">
        <v>310</v>
      </c>
      <c r="X120" s="47">
        <v>0</v>
      </c>
      <c r="Y120" s="47">
        <v>0</v>
      </c>
      <c r="Z120" s="47">
        <v>146.74679937499999</v>
      </c>
      <c r="AA120" s="47">
        <v>87.004031249999997</v>
      </c>
      <c r="AB120" s="47">
        <v>164.14760562500001</v>
      </c>
      <c r="AC120" s="47">
        <v>114.84532125</v>
      </c>
      <c r="AD120" s="47">
        <v>75.403493749999996</v>
      </c>
      <c r="AE120" s="47">
        <v>174.00806249999999</v>
      </c>
      <c r="AF120" s="47">
        <v>253</v>
      </c>
      <c r="AG120" s="47">
        <v>198</v>
      </c>
      <c r="AH120" s="46">
        <v>0</v>
      </c>
      <c r="AI120" s="46">
        <v>125</v>
      </c>
      <c r="AJ120" s="46">
        <v>0</v>
      </c>
      <c r="AK120" s="46">
        <v>8</v>
      </c>
      <c r="AL120" s="46">
        <v>1</v>
      </c>
      <c r="AM120" s="46">
        <v>0.98299999999999998</v>
      </c>
      <c r="AN120" s="46">
        <v>0</v>
      </c>
      <c r="AO120" s="46">
        <v>21750000</v>
      </c>
      <c r="AP120" s="46">
        <v>0</v>
      </c>
      <c r="AQ120" s="46">
        <v>1392000</v>
      </c>
      <c r="AR120" s="53">
        <v>580026.875</v>
      </c>
      <c r="AS120" s="53">
        <v>570166.41812499997</v>
      </c>
      <c r="AT120" s="54">
        <v>21.903734900000003</v>
      </c>
      <c r="AU120" s="54">
        <v>0.19046726</v>
      </c>
      <c r="AV120" s="54">
        <v>21.618034010000002</v>
      </c>
      <c r="AW120" s="54">
        <v>0.19046726</v>
      </c>
      <c r="AX120" s="46"/>
      <c r="AY120" s="46">
        <f t="shared" si="30"/>
        <v>450.51267408124994</v>
      </c>
      <c r="AZ120" s="46">
        <f t="shared" si="31"/>
        <v>267.10237593749997</v>
      </c>
      <c r="BA120" s="46">
        <f t="shared" si="32"/>
        <v>503.93314926875001</v>
      </c>
      <c r="BB120" s="46">
        <f t="shared" si="33"/>
        <v>352.57513623749998</v>
      </c>
      <c r="BC120" s="46">
        <f t="shared" si="34"/>
        <v>231.48872581249998</v>
      </c>
      <c r="BD120" s="46">
        <f t="shared" si="35"/>
        <v>534.20475187499994</v>
      </c>
    </row>
    <row r="121" spans="1:56" x14ac:dyDescent="0.3">
      <c r="A121" s="50">
        <v>55306</v>
      </c>
      <c r="B121" s="47" t="s">
        <v>465</v>
      </c>
      <c r="C121" s="47" t="s">
        <v>48</v>
      </c>
      <c r="D121" s="47" t="s">
        <v>475</v>
      </c>
      <c r="E121" s="47" t="s">
        <v>295</v>
      </c>
      <c r="F121" s="47" t="s">
        <v>332</v>
      </c>
      <c r="G121" s="47" t="s">
        <v>297</v>
      </c>
      <c r="H121" s="47" t="s">
        <v>298</v>
      </c>
      <c r="I121" s="47" t="s">
        <v>289</v>
      </c>
      <c r="J121" s="47" t="s">
        <v>333</v>
      </c>
      <c r="K121" s="49">
        <v>32.975000000000001</v>
      </c>
      <c r="L121" s="49">
        <v>-112.69444444444444</v>
      </c>
      <c r="M121" s="49"/>
      <c r="N121" s="49"/>
      <c r="O121" s="50">
        <v>15070101</v>
      </c>
      <c r="P121" s="50"/>
      <c r="Q121" s="47" t="s">
        <v>304</v>
      </c>
      <c r="R121" s="50">
        <v>2003</v>
      </c>
      <c r="S121" s="50">
        <v>174</v>
      </c>
      <c r="T121" s="52">
        <v>580026.875</v>
      </c>
      <c r="U121" s="51">
        <v>0.38053513554295909</v>
      </c>
      <c r="V121" s="47" t="s">
        <v>309</v>
      </c>
      <c r="W121" s="47" t="s">
        <v>310</v>
      </c>
      <c r="X121" s="47">
        <v>0</v>
      </c>
      <c r="Y121" s="47">
        <v>0</v>
      </c>
      <c r="Z121" s="47">
        <v>146.74679937499999</v>
      </c>
      <c r="AA121" s="47">
        <v>87.004031249999997</v>
      </c>
      <c r="AB121" s="47">
        <v>164.14760562500001</v>
      </c>
      <c r="AC121" s="47">
        <v>114.84532125</v>
      </c>
      <c r="AD121" s="47">
        <v>75.403493749999996</v>
      </c>
      <c r="AE121" s="47">
        <v>174.00806249999999</v>
      </c>
      <c r="AF121" s="47">
        <v>253</v>
      </c>
      <c r="AG121" s="47">
        <v>198</v>
      </c>
      <c r="AH121" s="46">
        <v>0</v>
      </c>
      <c r="AI121" s="46">
        <v>125</v>
      </c>
      <c r="AJ121" s="46">
        <v>0</v>
      </c>
      <c r="AK121" s="46">
        <v>8</v>
      </c>
      <c r="AL121" s="46">
        <v>1</v>
      </c>
      <c r="AM121" s="46">
        <v>0.98299999999999998</v>
      </c>
      <c r="AN121" s="46">
        <v>0</v>
      </c>
      <c r="AO121" s="46">
        <v>21750000</v>
      </c>
      <c r="AP121" s="46">
        <v>0</v>
      </c>
      <c r="AQ121" s="46">
        <v>1392000</v>
      </c>
      <c r="AR121" s="53">
        <v>580026.875</v>
      </c>
      <c r="AS121" s="53">
        <v>570166.41812499997</v>
      </c>
      <c r="AT121" s="54">
        <v>17.120288363636359</v>
      </c>
      <c r="AU121" s="54">
        <v>0.14887207272727268</v>
      </c>
      <c r="AV121" s="54">
        <v>16.896980254545451</v>
      </c>
      <c r="AW121" s="54">
        <v>0.14887207272727268</v>
      </c>
      <c r="AX121" s="46"/>
      <c r="AY121" s="46">
        <f t="shared" si="30"/>
        <v>450.51267408124994</v>
      </c>
      <c r="AZ121" s="46">
        <f t="shared" si="31"/>
        <v>267.10237593749997</v>
      </c>
      <c r="BA121" s="46">
        <f t="shared" si="32"/>
        <v>503.93314926875001</v>
      </c>
      <c r="BB121" s="46">
        <f t="shared" si="33"/>
        <v>352.57513623749998</v>
      </c>
      <c r="BC121" s="46">
        <f t="shared" si="34"/>
        <v>231.48872581249998</v>
      </c>
      <c r="BD121" s="46">
        <f t="shared" si="35"/>
        <v>534.20475187499994</v>
      </c>
    </row>
    <row r="122" spans="1:56" x14ac:dyDescent="0.3">
      <c r="A122" s="50">
        <v>55306</v>
      </c>
      <c r="B122" s="47" t="s">
        <v>465</v>
      </c>
      <c r="C122" s="47" t="s">
        <v>48</v>
      </c>
      <c r="D122" s="47" t="s">
        <v>476</v>
      </c>
      <c r="E122" s="47" t="s">
        <v>295</v>
      </c>
      <c r="F122" s="47" t="s">
        <v>332</v>
      </c>
      <c r="G122" s="47" t="s">
        <v>297</v>
      </c>
      <c r="H122" s="47" t="s">
        <v>298</v>
      </c>
      <c r="I122" s="47" t="s">
        <v>289</v>
      </c>
      <c r="J122" s="47" t="s">
        <v>333</v>
      </c>
      <c r="K122" s="49">
        <v>32.975000000000001</v>
      </c>
      <c r="L122" s="49">
        <v>-112.69444444444444</v>
      </c>
      <c r="M122" s="49"/>
      <c r="N122" s="49"/>
      <c r="O122" s="50">
        <v>15070101</v>
      </c>
      <c r="P122" s="50"/>
      <c r="Q122" s="47" t="s">
        <v>304</v>
      </c>
      <c r="R122" s="50">
        <v>2003</v>
      </c>
      <c r="S122" s="50">
        <v>174</v>
      </c>
      <c r="T122" s="52">
        <v>580026.875</v>
      </c>
      <c r="U122" s="51">
        <v>0.38053513554295909</v>
      </c>
      <c r="V122" s="47" t="s">
        <v>309</v>
      </c>
      <c r="W122" s="47" t="s">
        <v>310</v>
      </c>
      <c r="X122" s="47">
        <v>0</v>
      </c>
      <c r="Y122" s="47">
        <v>0</v>
      </c>
      <c r="Z122" s="47">
        <v>146.74679937499999</v>
      </c>
      <c r="AA122" s="47">
        <v>87.004031249999997</v>
      </c>
      <c r="AB122" s="47">
        <v>164.14760562500001</v>
      </c>
      <c r="AC122" s="47">
        <v>114.84532125</v>
      </c>
      <c r="AD122" s="47">
        <v>75.403493749999996</v>
      </c>
      <c r="AE122" s="47">
        <v>174.00806249999999</v>
      </c>
      <c r="AF122" s="47">
        <v>253</v>
      </c>
      <c r="AG122" s="47">
        <v>198</v>
      </c>
      <c r="AH122" s="46">
        <v>0</v>
      </c>
      <c r="AI122" s="46">
        <v>125</v>
      </c>
      <c r="AJ122" s="46">
        <v>0</v>
      </c>
      <c r="AK122" s="46">
        <v>8</v>
      </c>
      <c r="AL122" s="46">
        <v>1</v>
      </c>
      <c r="AM122" s="46">
        <v>0.98299999999999998</v>
      </c>
      <c r="AN122" s="46">
        <v>0</v>
      </c>
      <c r="AO122" s="46">
        <v>21750000</v>
      </c>
      <c r="AP122" s="46">
        <v>0</v>
      </c>
      <c r="AQ122" s="46">
        <v>1392000</v>
      </c>
      <c r="AR122" s="53">
        <v>580026.875</v>
      </c>
      <c r="AS122" s="53">
        <v>570166.41812499997</v>
      </c>
      <c r="AT122" s="54">
        <v>36.881472272727265</v>
      </c>
      <c r="AU122" s="54">
        <v>0.32070845454545449</v>
      </c>
      <c r="AV122" s="54">
        <v>36.400409590909085</v>
      </c>
      <c r="AW122" s="54">
        <v>0.32070845454545449</v>
      </c>
      <c r="AX122" s="46"/>
      <c r="AY122" s="46">
        <f t="shared" si="30"/>
        <v>450.51267408124994</v>
      </c>
      <c r="AZ122" s="46">
        <f t="shared" si="31"/>
        <v>267.10237593749997</v>
      </c>
      <c r="BA122" s="46">
        <f t="shared" si="32"/>
        <v>503.93314926875001</v>
      </c>
      <c r="BB122" s="46">
        <f t="shared" si="33"/>
        <v>352.57513623749998</v>
      </c>
      <c r="BC122" s="46">
        <f t="shared" si="34"/>
        <v>231.48872581249998</v>
      </c>
      <c r="BD122" s="46">
        <f t="shared" si="35"/>
        <v>534.20475187499994</v>
      </c>
    </row>
    <row r="123" spans="1:56" x14ac:dyDescent="0.3">
      <c r="A123" s="50">
        <v>55306</v>
      </c>
      <c r="B123" s="47" t="s">
        <v>465</v>
      </c>
      <c r="C123" s="47" t="s">
        <v>48</v>
      </c>
      <c r="D123" s="47" t="s">
        <v>477</v>
      </c>
      <c r="E123" s="47" t="s">
        <v>295</v>
      </c>
      <c r="F123" s="47" t="s">
        <v>332</v>
      </c>
      <c r="G123" s="47" t="s">
        <v>297</v>
      </c>
      <c r="H123" s="47" t="s">
        <v>298</v>
      </c>
      <c r="I123" s="47" t="s">
        <v>289</v>
      </c>
      <c r="J123" s="47" t="s">
        <v>333</v>
      </c>
      <c r="K123" s="49">
        <v>32.975000000000001</v>
      </c>
      <c r="L123" s="49">
        <v>-112.69444444444444</v>
      </c>
      <c r="M123" s="49"/>
      <c r="N123" s="49"/>
      <c r="O123" s="50">
        <v>15070101</v>
      </c>
      <c r="P123" s="50"/>
      <c r="Q123" s="47" t="s">
        <v>304</v>
      </c>
      <c r="R123" s="50">
        <v>2003</v>
      </c>
      <c r="S123" s="50">
        <v>174</v>
      </c>
      <c r="T123" s="52">
        <v>580026.875</v>
      </c>
      <c r="U123" s="51">
        <v>0.38053513554295909</v>
      </c>
      <c r="V123" s="47" t="s">
        <v>309</v>
      </c>
      <c r="W123" s="47" t="s">
        <v>310</v>
      </c>
      <c r="X123" s="47">
        <v>0</v>
      </c>
      <c r="Y123" s="47">
        <v>0</v>
      </c>
      <c r="Z123" s="47">
        <v>146.74679937499999</v>
      </c>
      <c r="AA123" s="47">
        <v>87.004031249999997</v>
      </c>
      <c r="AB123" s="47">
        <v>164.14760562500001</v>
      </c>
      <c r="AC123" s="47">
        <v>114.84532125</v>
      </c>
      <c r="AD123" s="47">
        <v>75.403493749999996</v>
      </c>
      <c r="AE123" s="47">
        <v>174.00806249999999</v>
      </c>
      <c r="AF123" s="47">
        <v>253</v>
      </c>
      <c r="AG123" s="47">
        <v>198</v>
      </c>
      <c r="AH123" s="46">
        <v>0</v>
      </c>
      <c r="AI123" s="46">
        <v>125</v>
      </c>
      <c r="AJ123" s="46">
        <v>0</v>
      </c>
      <c r="AK123" s="46">
        <v>8</v>
      </c>
      <c r="AL123" s="46">
        <v>1</v>
      </c>
      <c r="AM123" s="46">
        <v>0.98299999999999998</v>
      </c>
      <c r="AN123" s="46">
        <v>0</v>
      </c>
      <c r="AO123" s="46">
        <v>21750000</v>
      </c>
      <c r="AP123" s="46">
        <v>0</v>
      </c>
      <c r="AQ123" s="46">
        <v>1392000</v>
      </c>
      <c r="AR123" s="53">
        <v>580026.875</v>
      </c>
      <c r="AS123" s="53">
        <v>570166.41812499997</v>
      </c>
      <c r="AT123" s="54">
        <v>17.120288363636359</v>
      </c>
      <c r="AU123" s="54">
        <v>0.14887207272727268</v>
      </c>
      <c r="AV123" s="54">
        <v>16.896980254545451</v>
      </c>
      <c r="AW123" s="54">
        <v>0.14887207272727268</v>
      </c>
      <c r="AX123" s="46"/>
      <c r="AY123" s="46">
        <f t="shared" si="30"/>
        <v>450.51267408124994</v>
      </c>
      <c r="AZ123" s="46">
        <f t="shared" si="31"/>
        <v>267.10237593749997</v>
      </c>
      <c r="BA123" s="46">
        <f t="shared" si="32"/>
        <v>503.93314926875001</v>
      </c>
      <c r="BB123" s="46">
        <f t="shared" si="33"/>
        <v>352.57513623749998</v>
      </c>
      <c r="BC123" s="46">
        <f t="shared" si="34"/>
        <v>231.48872581249998</v>
      </c>
      <c r="BD123" s="46">
        <f t="shared" si="35"/>
        <v>534.20475187499994</v>
      </c>
    </row>
    <row r="124" spans="1:56" x14ac:dyDescent="0.3">
      <c r="A124" s="50">
        <v>141</v>
      </c>
      <c r="B124" s="47" t="s">
        <v>478</v>
      </c>
      <c r="C124" s="47" t="s">
        <v>48</v>
      </c>
      <c r="D124" s="47" t="s">
        <v>479</v>
      </c>
      <c r="E124" s="47" t="s">
        <v>308</v>
      </c>
      <c r="F124" s="47" t="s">
        <v>350</v>
      </c>
      <c r="G124" s="47" t="s">
        <v>297</v>
      </c>
      <c r="H124" s="47" t="s">
        <v>298</v>
      </c>
      <c r="I124" s="47" t="s">
        <v>289</v>
      </c>
      <c r="J124" s="47" t="s">
        <v>333</v>
      </c>
      <c r="K124" s="49">
        <v>33.556111111111107</v>
      </c>
      <c r="L124" s="49">
        <v>-112.21527777777779</v>
      </c>
      <c r="M124" s="49"/>
      <c r="N124" s="49"/>
      <c r="O124" s="50">
        <v>15070102</v>
      </c>
      <c r="P124" s="50"/>
      <c r="Q124" s="47" t="s">
        <v>304</v>
      </c>
      <c r="R124" s="50">
        <v>1958</v>
      </c>
      <c r="S124" s="50">
        <v>113.6</v>
      </c>
      <c r="T124" s="52">
        <v>27534</v>
      </c>
      <c r="U124" s="51">
        <v>2.7668579972988615E-2</v>
      </c>
      <c r="V124" s="47" t="s">
        <v>309</v>
      </c>
      <c r="W124" s="47" t="s">
        <v>310</v>
      </c>
      <c r="X124" s="47">
        <v>283.08679478553597</v>
      </c>
      <c r="Y124" s="47">
        <v>117.95283116064003</v>
      </c>
      <c r="Z124" s="47">
        <v>33.123401999999999</v>
      </c>
      <c r="AA124" s="47">
        <v>26.157299999999999</v>
      </c>
      <c r="AB124" s="47">
        <v>40.199640000000002</v>
      </c>
      <c r="AC124" s="47">
        <v>22.743084</v>
      </c>
      <c r="AD124" s="47">
        <v>18.227508</v>
      </c>
      <c r="AE124" s="47">
        <v>32.214779999999998</v>
      </c>
      <c r="AF124" s="47">
        <v>1203</v>
      </c>
      <c r="AG124" s="47">
        <v>826</v>
      </c>
      <c r="AH124" s="46">
        <v>0</v>
      </c>
      <c r="AI124" s="46">
        <v>120</v>
      </c>
      <c r="AJ124" s="46">
        <v>0</v>
      </c>
      <c r="AK124" s="46">
        <v>3</v>
      </c>
      <c r="AL124" s="46">
        <v>1</v>
      </c>
      <c r="AM124" s="46">
        <v>0.93</v>
      </c>
      <c r="AN124" s="46">
        <v>0</v>
      </c>
      <c r="AO124" s="46">
        <v>13632000</v>
      </c>
      <c r="AP124" s="46">
        <v>0</v>
      </c>
      <c r="AQ124" s="46">
        <v>340800</v>
      </c>
      <c r="AR124" s="53">
        <v>27534</v>
      </c>
      <c r="AS124" s="53">
        <v>25606.620000000003</v>
      </c>
      <c r="AT124" s="54">
        <v>0.44330550000000002</v>
      </c>
      <c r="AU124" s="54">
        <v>1.8425E-2</v>
      </c>
      <c r="AV124" s="54">
        <v>0.30438100000000001</v>
      </c>
      <c r="AW124" s="54">
        <v>1.8425E-2</v>
      </c>
      <c r="AX124" s="46"/>
      <c r="AY124" s="46">
        <f t="shared" si="30"/>
        <v>101.68884413999999</v>
      </c>
      <c r="AZ124" s="46">
        <f t="shared" si="31"/>
        <v>80.302910999999995</v>
      </c>
      <c r="BA124" s="46">
        <f t="shared" si="32"/>
        <v>123.4128948</v>
      </c>
      <c r="BB124" s="46">
        <f t="shared" si="33"/>
        <v>69.821267879999994</v>
      </c>
      <c r="BC124" s="46">
        <f t="shared" si="34"/>
        <v>55.958449559999998</v>
      </c>
      <c r="BD124" s="46">
        <f t="shared" si="35"/>
        <v>98.899374599999987</v>
      </c>
    </row>
    <row r="125" spans="1:56" x14ac:dyDescent="0.3">
      <c r="A125" s="50">
        <v>141</v>
      </c>
      <c r="B125" s="47" t="s">
        <v>478</v>
      </c>
      <c r="C125" s="47" t="s">
        <v>48</v>
      </c>
      <c r="D125" s="47" t="s">
        <v>480</v>
      </c>
      <c r="E125" s="47" t="s">
        <v>308</v>
      </c>
      <c r="F125" s="47" t="s">
        <v>350</v>
      </c>
      <c r="G125" s="47" t="s">
        <v>297</v>
      </c>
      <c r="H125" s="47" t="s">
        <v>298</v>
      </c>
      <c r="I125" s="47" t="s">
        <v>289</v>
      </c>
      <c r="J125" s="47" t="s">
        <v>333</v>
      </c>
      <c r="K125" s="49">
        <v>33.556111111111107</v>
      </c>
      <c r="L125" s="49">
        <v>-112.21527777777779</v>
      </c>
      <c r="M125" s="49"/>
      <c r="N125" s="49"/>
      <c r="O125" s="50">
        <v>15070102</v>
      </c>
      <c r="P125" s="50"/>
      <c r="Q125" s="47" t="s">
        <v>304</v>
      </c>
      <c r="R125" s="50">
        <v>1957</v>
      </c>
      <c r="S125" s="50">
        <v>113.6</v>
      </c>
      <c r="T125" s="52">
        <v>23214</v>
      </c>
      <c r="U125" s="51">
        <v>2.3327464788732395E-2</v>
      </c>
      <c r="V125" s="47" t="s">
        <v>309</v>
      </c>
      <c r="W125" s="47" t="s">
        <v>310</v>
      </c>
      <c r="X125" s="47">
        <v>0</v>
      </c>
      <c r="Y125" s="47">
        <v>0</v>
      </c>
      <c r="Z125" s="47">
        <v>27.926442000000002</v>
      </c>
      <c r="AA125" s="47">
        <v>22.0533</v>
      </c>
      <c r="AB125" s="47">
        <v>33.892440000000001</v>
      </c>
      <c r="AC125" s="47">
        <v>19.174764</v>
      </c>
      <c r="AD125" s="47">
        <v>15.367668</v>
      </c>
      <c r="AE125" s="47">
        <v>27.16038</v>
      </c>
      <c r="AF125" s="47">
        <v>1203</v>
      </c>
      <c r="AG125" s="47">
        <v>826</v>
      </c>
      <c r="AH125" s="46">
        <v>0</v>
      </c>
      <c r="AI125" s="46">
        <v>120</v>
      </c>
      <c r="AJ125" s="46">
        <v>0</v>
      </c>
      <c r="AK125" s="46">
        <v>3</v>
      </c>
      <c r="AL125" s="46">
        <v>1</v>
      </c>
      <c r="AM125" s="46">
        <v>0.93</v>
      </c>
      <c r="AN125" s="46">
        <v>0</v>
      </c>
      <c r="AO125" s="46">
        <v>13632000</v>
      </c>
      <c r="AP125" s="46">
        <v>0</v>
      </c>
      <c r="AQ125" s="46">
        <v>340800</v>
      </c>
      <c r="AR125" s="53">
        <v>23214</v>
      </c>
      <c r="AS125" s="53">
        <v>21589.02</v>
      </c>
      <c r="AT125" s="54">
        <v>0.66495824999999997</v>
      </c>
      <c r="AU125" s="54">
        <v>2.7637499999999999E-2</v>
      </c>
      <c r="AV125" s="54">
        <v>0.45657150000000002</v>
      </c>
      <c r="AW125" s="54">
        <v>2.7637499999999999E-2</v>
      </c>
      <c r="AX125" s="46"/>
      <c r="AY125" s="46">
        <f t="shared" si="30"/>
        <v>85.734176939999998</v>
      </c>
      <c r="AZ125" s="46">
        <f t="shared" si="31"/>
        <v>67.703631000000001</v>
      </c>
      <c r="BA125" s="46">
        <f t="shared" si="32"/>
        <v>104.0497908</v>
      </c>
      <c r="BB125" s="46">
        <f t="shared" si="33"/>
        <v>58.866525479999993</v>
      </c>
      <c r="BC125" s="46">
        <f t="shared" si="34"/>
        <v>47.178740759999997</v>
      </c>
      <c r="BD125" s="46">
        <f t="shared" si="35"/>
        <v>83.382366599999997</v>
      </c>
    </row>
    <row r="126" spans="1:56" x14ac:dyDescent="0.3">
      <c r="A126" s="50">
        <v>141</v>
      </c>
      <c r="B126" s="47" t="s">
        <v>478</v>
      </c>
      <c r="C126" s="47" t="s">
        <v>48</v>
      </c>
      <c r="D126" s="47" t="s">
        <v>481</v>
      </c>
      <c r="E126" s="47" t="s">
        <v>308</v>
      </c>
      <c r="F126" s="47" t="s">
        <v>345</v>
      </c>
      <c r="G126" s="47" t="s">
        <v>288</v>
      </c>
      <c r="H126" s="47" t="s">
        <v>289</v>
      </c>
      <c r="I126" s="47" t="s">
        <v>289</v>
      </c>
      <c r="J126" s="47" t="s">
        <v>333</v>
      </c>
      <c r="K126" s="49">
        <v>33.556111111111107</v>
      </c>
      <c r="L126" s="49">
        <v>-112.21527777777779</v>
      </c>
      <c r="M126" s="49"/>
      <c r="N126" s="49"/>
      <c r="O126" s="50">
        <v>15070102</v>
      </c>
      <c r="P126" s="50"/>
      <c r="Q126" s="47" t="s">
        <v>304</v>
      </c>
      <c r="R126" s="50">
        <v>1975</v>
      </c>
      <c r="S126" s="50">
        <v>80.5</v>
      </c>
      <c r="T126" s="52">
        <v>4577.0618556701002</v>
      </c>
      <c r="U126" s="51">
        <v>6.4906291381918091E-3</v>
      </c>
      <c r="V126" s="47" t="s">
        <v>309</v>
      </c>
      <c r="W126" s="47" t="s">
        <v>310</v>
      </c>
      <c r="X126" s="47">
        <v>0</v>
      </c>
      <c r="Y126" s="47">
        <v>0</v>
      </c>
      <c r="Z126" s="47">
        <v>0</v>
      </c>
      <c r="AA126" s="47">
        <v>0</v>
      </c>
      <c r="AB126" s="47">
        <v>0</v>
      </c>
      <c r="AC126" s="47">
        <v>0</v>
      </c>
      <c r="AD126" s="47">
        <v>0</v>
      </c>
      <c r="AE126" s="47">
        <v>0</v>
      </c>
      <c r="AF126" s="47">
        <v>0</v>
      </c>
      <c r="AG126" s="47">
        <v>0</v>
      </c>
      <c r="AH126" s="46">
        <v>0</v>
      </c>
      <c r="AI126" s="46">
        <v>0</v>
      </c>
      <c r="AJ126" s="46">
        <v>0</v>
      </c>
      <c r="AK126" s="46">
        <v>0</v>
      </c>
      <c r="AL126" s="46">
        <v>1</v>
      </c>
      <c r="AM126" s="46">
        <v>1</v>
      </c>
      <c r="AN126" s="46">
        <v>0</v>
      </c>
      <c r="AO126" s="46">
        <v>0</v>
      </c>
      <c r="AP126" s="46">
        <v>0</v>
      </c>
      <c r="AQ126" s="46">
        <v>0</v>
      </c>
      <c r="AR126" s="53">
        <v>4577.0618556701002</v>
      </c>
      <c r="AS126" s="53">
        <v>4577.0618556701002</v>
      </c>
      <c r="AT126" s="54">
        <v>0</v>
      </c>
      <c r="AU126" s="54">
        <v>0</v>
      </c>
      <c r="AV126" s="54">
        <v>0</v>
      </c>
      <c r="AW126" s="54">
        <v>0</v>
      </c>
      <c r="AX126" s="46"/>
      <c r="AY126" s="46">
        <f t="shared" si="30"/>
        <v>0</v>
      </c>
      <c r="AZ126" s="46">
        <f t="shared" si="31"/>
        <v>0</v>
      </c>
      <c r="BA126" s="46">
        <f t="shared" si="32"/>
        <v>0</v>
      </c>
      <c r="BB126" s="46">
        <f t="shared" si="33"/>
        <v>0</v>
      </c>
      <c r="BC126" s="46">
        <f t="shared" si="34"/>
        <v>0</v>
      </c>
      <c r="BD126" s="46">
        <f t="shared" si="35"/>
        <v>0</v>
      </c>
    </row>
    <row r="127" spans="1:56" x14ac:dyDescent="0.3">
      <c r="A127" s="50">
        <v>141</v>
      </c>
      <c r="B127" s="47" t="s">
        <v>478</v>
      </c>
      <c r="C127" s="47" t="s">
        <v>48</v>
      </c>
      <c r="D127" s="47" t="s">
        <v>482</v>
      </c>
      <c r="E127" s="47" t="s">
        <v>308</v>
      </c>
      <c r="F127" s="47" t="s">
        <v>345</v>
      </c>
      <c r="G127" s="47" t="s">
        <v>288</v>
      </c>
      <c r="H127" s="47" t="s">
        <v>289</v>
      </c>
      <c r="I127" s="47" t="s">
        <v>289</v>
      </c>
      <c r="J127" s="47" t="s">
        <v>333</v>
      </c>
      <c r="K127" s="49">
        <v>33.556111111111107</v>
      </c>
      <c r="L127" s="49">
        <v>-112.21527777777779</v>
      </c>
      <c r="M127" s="49"/>
      <c r="N127" s="49"/>
      <c r="O127" s="50">
        <v>15070102</v>
      </c>
      <c r="P127" s="50"/>
      <c r="Q127" s="47" t="s">
        <v>304</v>
      </c>
      <c r="R127" s="50">
        <v>1974</v>
      </c>
      <c r="S127" s="50">
        <v>71.2</v>
      </c>
      <c r="T127" s="52">
        <v>4048.28328103989</v>
      </c>
      <c r="U127" s="51">
        <v>6.4906291381918099E-3</v>
      </c>
      <c r="V127" s="47" t="s">
        <v>309</v>
      </c>
      <c r="W127" s="47" t="s">
        <v>310</v>
      </c>
      <c r="X127" s="47">
        <v>0</v>
      </c>
      <c r="Y127" s="47">
        <v>0</v>
      </c>
      <c r="Z127" s="47">
        <v>0</v>
      </c>
      <c r="AA127" s="47">
        <v>0</v>
      </c>
      <c r="AB127" s="47">
        <v>0</v>
      </c>
      <c r="AC127" s="47">
        <v>0</v>
      </c>
      <c r="AD127" s="47">
        <v>0</v>
      </c>
      <c r="AE127" s="47">
        <v>0</v>
      </c>
      <c r="AF127" s="47">
        <v>0</v>
      </c>
      <c r="AG127" s="47">
        <v>0</v>
      </c>
      <c r="AH127" s="46">
        <v>0</v>
      </c>
      <c r="AI127" s="46">
        <v>0</v>
      </c>
      <c r="AJ127" s="46">
        <v>0</v>
      </c>
      <c r="AK127" s="46">
        <v>0</v>
      </c>
      <c r="AL127" s="46">
        <v>1</v>
      </c>
      <c r="AM127" s="46">
        <v>1</v>
      </c>
      <c r="AN127" s="46">
        <v>0</v>
      </c>
      <c r="AO127" s="46">
        <v>0</v>
      </c>
      <c r="AP127" s="46">
        <v>0</v>
      </c>
      <c r="AQ127" s="46">
        <v>0</v>
      </c>
      <c r="AR127" s="53">
        <v>4048.28328103989</v>
      </c>
      <c r="AS127" s="53">
        <v>4048.28328103989</v>
      </c>
      <c r="AT127" s="54">
        <v>0</v>
      </c>
      <c r="AU127" s="54">
        <v>0</v>
      </c>
      <c r="AV127" s="54">
        <v>0</v>
      </c>
      <c r="AW127" s="54">
        <v>0</v>
      </c>
      <c r="AX127" s="46"/>
      <c r="AY127" s="46">
        <f t="shared" si="30"/>
        <v>0</v>
      </c>
      <c r="AZ127" s="46">
        <f t="shared" si="31"/>
        <v>0</v>
      </c>
      <c r="BA127" s="46">
        <f t="shared" si="32"/>
        <v>0</v>
      </c>
      <c r="BB127" s="46">
        <f t="shared" si="33"/>
        <v>0</v>
      </c>
      <c r="BC127" s="46">
        <f t="shared" si="34"/>
        <v>0</v>
      </c>
      <c r="BD127" s="46">
        <f t="shared" si="35"/>
        <v>0</v>
      </c>
    </row>
    <row r="128" spans="1:56" x14ac:dyDescent="0.3">
      <c r="A128" s="50">
        <v>141</v>
      </c>
      <c r="B128" s="47" t="s">
        <v>478</v>
      </c>
      <c r="C128" s="47" t="s">
        <v>48</v>
      </c>
      <c r="D128" s="47" t="s">
        <v>483</v>
      </c>
      <c r="E128" s="47" t="s">
        <v>308</v>
      </c>
      <c r="F128" s="47" t="s">
        <v>345</v>
      </c>
      <c r="G128" s="47" t="s">
        <v>288</v>
      </c>
      <c r="H128" s="47" t="s">
        <v>289</v>
      </c>
      <c r="I128" s="47" t="s">
        <v>289</v>
      </c>
      <c r="J128" s="47" t="s">
        <v>333</v>
      </c>
      <c r="K128" s="49">
        <v>33.556111111111107</v>
      </c>
      <c r="L128" s="49">
        <v>-112.21527777777779</v>
      </c>
      <c r="M128" s="49"/>
      <c r="N128" s="49"/>
      <c r="O128" s="50">
        <v>15070102</v>
      </c>
      <c r="P128" s="50"/>
      <c r="Q128" s="47" t="s">
        <v>304</v>
      </c>
      <c r="R128" s="50">
        <v>1974</v>
      </c>
      <c r="S128" s="50">
        <v>71.2</v>
      </c>
      <c r="T128" s="52">
        <v>4048.28328103989</v>
      </c>
      <c r="U128" s="51">
        <v>6.4906291381918099E-3</v>
      </c>
      <c r="V128" s="47" t="s">
        <v>309</v>
      </c>
      <c r="W128" s="47" t="s">
        <v>310</v>
      </c>
      <c r="X128" s="47">
        <v>0</v>
      </c>
      <c r="Y128" s="47">
        <v>0</v>
      </c>
      <c r="Z128" s="47">
        <v>0</v>
      </c>
      <c r="AA128" s="47">
        <v>0</v>
      </c>
      <c r="AB128" s="47">
        <v>0</v>
      </c>
      <c r="AC128" s="47">
        <v>0</v>
      </c>
      <c r="AD128" s="47">
        <v>0</v>
      </c>
      <c r="AE128" s="47">
        <v>0</v>
      </c>
      <c r="AF128" s="47">
        <v>0</v>
      </c>
      <c r="AG128" s="47">
        <v>0</v>
      </c>
      <c r="AH128" s="46">
        <v>0</v>
      </c>
      <c r="AI128" s="46">
        <v>0</v>
      </c>
      <c r="AJ128" s="46">
        <v>0</v>
      </c>
      <c r="AK128" s="46">
        <v>0</v>
      </c>
      <c r="AL128" s="46">
        <v>1</v>
      </c>
      <c r="AM128" s="46">
        <v>1</v>
      </c>
      <c r="AN128" s="46">
        <v>0</v>
      </c>
      <c r="AO128" s="46">
        <v>0</v>
      </c>
      <c r="AP128" s="46">
        <v>0</v>
      </c>
      <c r="AQ128" s="46">
        <v>0</v>
      </c>
      <c r="AR128" s="53">
        <v>4048.28328103989</v>
      </c>
      <c r="AS128" s="53">
        <v>4048.28328103989</v>
      </c>
      <c r="AT128" s="54">
        <v>0</v>
      </c>
      <c r="AU128" s="54">
        <v>0</v>
      </c>
      <c r="AV128" s="54">
        <v>0</v>
      </c>
      <c r="AW128" s="54">
        <v>0</v>
      </c>
      <c r="AX128" s="46"/>
      <c r="AY128" s="46">
        <f t="shared" si="30"/>
        <v>0</v>
      </c>
      <c r="AZ128" s="46">
        <f t="shared" si="31"/>
        <v>0</v>
      </c>
      <c r="BA128" s="46">
        <f t="shared" si="32"/>
        <v>0</v>
      </c>
      <c r="BB128" s="46">
        <f t="shared" si="33"/>
        <v>0</v>
      </c>
      <c r="BC128" s="46">
        <f t="shared" si="34"/>
        <v>0</v>
      </c>
      <c r="BD128" s="46">
        <f t="shared" si="35"/>
        <v>0</v>
      </c>
    </row>
    <row r="129" spans="1:56" x14ac:dyDescent="0.3">
      <c r="A129" s="50">
        <v>141</v>
      </c>
      <c r="B129" s="47" t="s">
        <v>478</v>
      </c>
      <c r="C129" s="47" t="s">
        <v>48</v>
      </c>
      <c r="D129" s="47" t="s">
        <v>484</v>
      </c>
      <c r="E129" s="47" t="s">
        <v>308</v>
      </c>
      <c r="F129" s="47" t="s">
        <v>350</v>
      </c>
      <c r="G129" s="47" t="s">
        <v>297</v>
      </c>
      <c r="H129" s="47" t="s">
        <v>298</v>
      </c>
      <c r="I129" s="47" t="s">
        <v>289</v>
      </c>
      <c r="J129" s="47" t="s">
        <v>333</v>
      </c>
      <c r="K129" s="49">
        <v>33.556111111111107</v>
      </c>
      <c r="L129" s="49">
        <v>-112.21527777777779</v>
      </c>
      <c r="M129" s="49"/>
      <c r="N129" s="49"/>
      <c r="O129" s="50">
        <v>15070102</v>
      </c>
      <c r="P129" s="50"/>
      <c r="Q129" s="47" t="s">
        <v>304</v>
      </c>
      <c r="R129" s="50">
        <v>1961</v>
      </c>
      <c r="S129" s="50">
        <v>163.19999999999999</v>
      </c>
      <c r="T129" s="52">
        <v>89814</v>
      </c>
      <c r="U129" s="51">
        <v>6.2823160085952193E-2</v>
      </c>
      <c r="V129" s="47" t="s">
        <v>309</v>
      </c>
      <c r="W129" s="47" t="s">
        <v>310</v>
      </c>
      <c r="X129" s="47">
        <v>0</v>
      </c>
      <c r="Y129" s="47">
        <v>0</v>
      </c>
      <c r="Z129" s="47">
        <v>108.04624200000001</v>
      </c>
      <c r="AA129" s="47">
        <v>85.323300000000003</v>
      </c>
      <c r="AB129" s="47">
        <v>131.12844000000001</v>
      </c>
      <c r="AC129" s="47">
        <v>74.186363999999998</v>
      </c>
      <c r="AD129" s="47">
        <v>59.456868</v>
      </c>
      <c r="AE129" s="47">
        <v>105.08238</v>
      </c>
      <c r="AF129" s="47">
        <v>1203</v>
      </c>
      <c r="AG129" s="47">
        <v>826</v>
      </c>
      <c r="AH129" s="46">
        <v>0</v>
      </c>
      <c r="AI129" s="46">
        <v>120</v>
      </c>
      <c r="AJ129" s="46">
        <v>0</v>
      </c>
      <c r="AK129" s="46">
        <v>3</v>
      </c>
      <c r="AL129" s="46">
        <v>1</v>
      </c>
      <c r="AM129" s="46">
        <v>0.93</v>
      </c>
      <c r="AN129" s="46">
        <v>0</v>
      </c>
      <c r="AO129" s="46">
        <v>19584000</v>
      </c>
      <c r="AP129" s="46">
        <v>0</v>
      </c>
      <c r="AQ129" s="46">
        <v>489599.99999999994</v>
      </c>
      <c r="AR129" s="53">
        <v>89814</v>
      </c>
      <c r="AS129" s="53">
        <v>83527.02</v>
      </c>
      <c r="AT129" s="54">
        <v>0.93908030769230777</v>
      </c>
      <c r="AU129" s="54">
        <v>3.9030769230769237E-2</v>
      </c>
      <c r="AV129" s="54">
        <v>0.64478830769230777</v>
      </c>
      <c r="AW129" s="54">
        <v>3.9030769230769237E-2</v>
      </c>
      <c r="AX129" s="46"/>
      <c r="AY129" s="46">
        <f t="shared" si="30"/>
        <v>331.70196293999999</v>
      </c>
      <c r="AZ129" s="46">
        <f t="shared" si="31"/>
        <v>261.94253099999997</v>
      </c>
      <c r="BA129" s="46">
        <f t="shared" si="32"/>
        <v>402.56431080000004</v>
      </c>
      <c r="BB129" s="46">
        <f t="shared" si="33"/>
        <v>227.75213747999999</v>
      </c>
      <c r="BC129" s="46">
        <f t="shared" si="34"/>
        <v>182.53258475999999</v>
      </c>
      <c r="BD129" s="46">
        <f t="shared" si="35"/>
        <v>322.60290659999998</v>
      </c>
    </row>
    <row r="130" spans="1:56" x14ac:dyDescent="0.3">
      <c r="A130" s="50">
        <v>6008</v>
      </c>
      <c r="B130" s="47" t="s">
        <v>485</v>
      </c>
      <c r="C130" s="47" t="s">
        <v>48</v>
      </c>
      <c r="D130" s="47" t="s">
        <v>486</v>
      </c>
      <c r="E130" s="47" t="s">
        <v>295</v>
      </c>
      <c r="F130" s="47" t="s">
        <v>487</v>
      </c>
      <c r="G130" s="47" t="s">
        <v>297</v>
      </c>
      <c r="H130" s="47" t="s">
        <v>298</v>
      </c>
      <c r="I130" s="47" t="s">
        <v>289</v>
      </c>
      <c r="J130" s="47" t="s">
        <v>488</v>
      </c>
      <c r="K130" s="49">
        <v>33.388055555555553</v>
      </c>
      <c r="L130" s="49">
        <v>-112.86166666666666</v>
      </c>
      <c r="M130" s="49"/>
      <c r="N130" s="49"/>
      <c r="O130" s="50">
        <v>15070104</v>
      </c>
      <c r="P130" s="50"/>
      <c r="Q130" s="47" t="s">
        <v>304</v>
      </c>
      <c r="R130" s="50">
        <v>1986</v>
      </c>
      <c r="S130" s="50">
        <v>1403.1</v>
      </c>
      <c r="T130" s="52">
        <v>9750165.333333334</v>
      </c>
      <c r="U130" s="51">
        <v>0.79326674670253428</v>
      </c>
      <c r="V130" s="47" t="s">
        <v>489</v>
      </c>
      <c r="W130" s="47" t="s">
        <v>368</v>
      </c>
      <c r="X130" s="47">
        <v>0</v>
      </c>
      <c r="Y130" s="47">
        <v>0</v>
      </c>
      <c r="Z130" s="47">
        <v>10734.932032000001</v>
      </c>
      <c r="AA130" s="47">
        <v>7800.1322666666674</v>
      </c>
      <c r="AB130" s="47">
        <v>25350.429866666669</v>
      </c>
      <c r="AC130" s="47">
        <v>6552.1111039999996</v>
      </c>
      <c r="AD130" s="47">
        <v>5664.846058666667</v>
      </c>
      <c r="AE130" s="47">
        <v>8238.8897066666668</v>
      </c>
      <c r="AF130" s="47">
        <v>1101</v>
      </c>
      <c r="AG130" s="47">
        <v>672</v>
      </c>
      <c r="AH130" s="46">
        <v>0</v>
      </c>
      <c r="AI130" s="46">
        <v>120</v>
      </c>
      <c r="AJ130" s="46">
        <v>0</v>
      </c>
      <c r="AK130" s="46">
        <v>3</v>
      </c>
      <c r="AL130" s="46">
        <v>1</v>
      </c>
      <c r="AM130" s="46">
        <v>0.93</v>
      </c>
      <c r="AN130" s="46">
        <v>0</v>
      </c>
      <c r="AO130" s="46">
        <v>168372000</v>
      </c>
      <c r="AP130" s="46">
        <v>0</v>
      </c>
      <c r="AQ130" s="46">
        <v>4209300</v>
      </c>
      <c r="AR130" s="53">
        <v>9750165.333333334</v>
      </c>
      <c r="AS130" s="53">
        <v>9067653.7600000016</v>
      </c>
      <c r="AT130" s="54">
        <v>4.6609712331428481</v>
      </c>
      <c r="AU130" s="54">
        <v>0.22714284761904718</v>
      </c>
      <c r="AV130" s="54">
        <v>2.8347427382857089</v>
      </c>
      <c r="AW130" s="54">
        <v>0.22714284761904718</v>
      </c>
      <c r="AX130" s="46"/>
      <c r="AY130" s="46">
        <f t="shared" si="30"/>
        <v>32956.241338239997</v>
      </c>
      <c r="AZ130" s="46">
        <f t="shared" si="31"/>
        <v>23946.406058666667</v>
      </c>
      <c r="BA130" s="46">
        <f t="shared" si="32"/>
        <v>77825.819690666671</v>
      </c>
      <c r="BB130" s="46">
        <f t="shared" si="33"/>
        <v>20114.981089279998</v>
      </c>
      <c r="BC130" s="46">
        <f t="shared" si="34"/>
        <v>17391.077400106667</v>
      </c>
      <c r="BD130" s="46">
        <f t="shared" si="35"/>
        <v>25293.391399466665</v>
      </c>
    </row>
    <row r="131" spans="1:56" x14ac:dyDescent="0.3">
      <c r="A131" s="50">
        <v>6008</v>
      </c>
      <c r="B131" s="47" t="s">
        <v>485</v>
      </c>
      <c r="C131" s="47" t="s">
        <v>48</v>
      </c>
      <c r="D131" s="47" t="s">
        <v>490</v>
      </c>
      <c r="E131" s="47" t="s">
        <v>295</v>
      </c>
      <c r="F131" s="47" t="s">
        <v>487</v>
      </c>
      <c r="G131" s="47" t="s">
        <v>297</v>
      </c>
      <c r="H131" s="47" t="s">
        <v>298</v>
      </c>
      <c r="I131" s="47" t="s">
        <v>289</v>
      </c>
      <c r="J131" s="47" t="s">
        <v>488</v>
      </c>
      <c r="K131" s="49">
        <v>33.388055555555553</v>
      </c>
      <c r="L131" s="49">
        <v>-112.86166666666666</v>
      </c>
      <c r="M131" s="49"/>
      <c r="N131" s="49"/>
      <c r="O131" s="50">
        <v>15070104</v>
      </c>
      <c r="P131" s="50"/>
      <c r="Q131" s="47" t="s">
        <v>304</v>
      </c>
      <c r="R131" s="50">
        <v>1986</v>
      </c>
      <c r="S131" s="50">
        <v>1403.1</v>
      </c>
      <c r="T131" s="52">
        <v>9750165.333333334</v>
      </c>
      <c r="U131" s="51">
        <v>0.79326674670253428</v>
      </c>
      <c r="V131" s="47" t="s">
        <v>489</v>
      </c>
      <c r="W131" s="47" t="s">
        <v>368</v>
      </c>
      <c r="X131" s="47">
        <v>0</v>
      </c>
      <c r="Y131" s="47">
        <v>0</v>
      </c>
      <c r="Z131" s="47">
        <v>10734.932032000001</v>
      </c>
      <c r="AA131" s="47">
        <v>7800.1322666666674</v>
      </c>
      <c r="AB131" s="47">
        <v>25350.429866666669</v>
      </c>
      <c r="AC131" s="47">
        <v>6552.1111039999996</v>
      </c>
      <c r="AD131" s="47">
        <v>5664.846058666667</v>
      </c>
      <c r="AE131" s="47">
        <v>8238.8897066666668</v>
      </c>
      <c r="AF131" s="47">
        <v>1101</v>
      </c>
      <c r="AG131" s="47">
        <v>672</v>
      </c>
      <c r="AH131" s="46">
        <v>0</v>
      </c>
      <c r="AI131" s="46">
        <v>120</v>
      </c>
      <c r="AJ131" s="46">
        <v>0</v>
      </c>
      <c r="AK131" s="46">
        <v>3</v>
      </c>
      <c r="AL131" s="46">
        <v>1</v>
      </c>
      <c r="AM131" s="46">
        <v>0.93</v>
      </c>
      <c r="AN131" s="46">
        <v>0</v>
      </c>
      <c r="AO131" s="46">
        <v>168372000</v>
      </c>
      <c r="AP131" s="46">
        <v>0</v>
      </c>
      <c r="AQ131" s="46">
        <v>4209300</v>
      </c>
      <c r="AR131" s="53">
        <v>9750165.333333334</v>
      </c>
      <c r="AS131" s="53">
        <v>9067653.7600000016</v>
      </c>
      <c r="AT131" s="54">
        <v>4.6609712331428481</v>
      </c>
      <c r="AU131" s="54">
        <v>0.22714284761904718</v>
      </c>
      <c r="AV131" s="54">
        <v>2.8347427382857089</v>
      </c>
      <c r="AW131" s="54">
        <v>0.22714284761904718</v>
      </c>
      <c r="AX131" s="46"/>
      <c r="AY131" s="46">
        <f t="shared" si="30"/>
        <v>32956.241338239997</v>
      </c>
      <c r="AZ131" s="46">
        <f t="shared" si="31"/>
        <v>23946.406058666667</v>
      </c>
      <c r="BA131" s="46">
        <f t="shared" si="32"/>
        <v>77825.819690666671</v>
      </c>
      <c r="BB131" s="46">
        <f t="shared" si="33"/>
        <v>20114.981089279998</v>
      </c>
      <c r="BC131" s="46">
        <f t="shared" si="34"/>
        <v>17391.077400106667</v>
      </c>
      <c r="BD131" s="46">
        <f t="shared" si="35"/>
        <v>25293.391399466665</v>
      </c>
    </row>
    <row r="132" spans="1:56" x14ac:dyDescent="0.3">
      <c r="A132" s="50">
        <v>6008</v>
      </c>
      <c r="B132" s="47" t="s">
        <v>485</v>
      </c>
      <c r="C132" s="47" t="s">
        <v>48</v>
      </c>
      <c r="D132" s="47" t="s">
        <v>491</v>
      </c>
      <c r="E132" s="47" t="s">
        <v>295</v>
      </c>
      <c r="F132" s="47" t="s">
        <v>487</v>
      </c>
      <c r="G132" s="47" t="s">
        <v>297</v>
      </c>
      <c r="H132" s="47" t="s">
        <v>298</v>
      </c>
      <c r="I132" s="47" t="s">
        <v>289</v>
      </c>
      <c r="J132" s="47" t="s">
        <v>488</v>
      </c>
      <c r="K132" s="49">
        <v>33.388055555555553</v>
      </c>
      <c r="L132" s="49">
        <v>-112.86166666666666</v>
      </c>
      <c r="M132" s="49"/>
      <c r="N132" s="49"/>
      <c r="O132" s="50">
        <v>15070104</v>
      </c>
      <c r="P132" s="50"/>
      <c r="Q132" s="47" t="s">
        <v>304</v>
      </c>
      <c r="R132" s="50">
        <v>1988</v>
      </c>
      <c r="S132" s="50">
        <v>1403.1</v>
      </c>
      <c r="T132" s="52">
        <v>9750165.333333334</v>
      </c>
      <c r="U132" s="51">
        <v>0.79326674670253428</v>
      </c>
      <c r="V132" s="47" t="s">
        <v>489</v>
      </c>
      <c r="W132" s="47" t="s">
        <v>368</v>
      </c>
      <c r="X132" s="47">
        <v>0</v>
      </c>
      <c r="Y132" s="47">
        <v>0</v>
      </c>
      <c r="Z132" s="47">
        <v>10734.932032000001</v>
      </c>
      <c r="AA132" s="47">
        <v>7800.1322666666674</v>
      </c>
      <c r="AB132" s="47">
        <v>25350.429866666669</v>
      </c>
      <c r="AC132" s="47">
        <v>6552.1111039999996</v>
      </c>
      <c r="AD132" s="47">
        <v>5664.846058666667</v>
      </c>
      <c r="AE132" s="47">
        <v>8238.8897066666668</v>
      </c>
      <c r="AF132" s="47">
        <v>1101</v>
      </c>
      <c r="AG132" s="47">
        <v>672</v>
      </c>
      <c r="AH132" s="46">
        <v>0</v>
      </c>
      <c r="AI132" s="46">
        <v>120</v>
      </c>
      <c r="AJ132" s="46">
        <v>0</v>
      </c>
      <c r="AK132" s="46">
        <v>3</v>
      </c>
      <c r="AL132" s="46">
        <v>1</v>
      </c>
      <c r="AM132" s="46">
        <v>0.93</v>
      </c>
      <c r="AN132" s="46">
        <v>0</v>
      </c>
      <c r="AO132" s="46">
        <v>168372000</v>
      </c>
      <c r="AP132" s="46">
        <v>0</v>
      </c>
      <c r="AQ132" s="46">
        <v>4209300</v>
      </c>
      <c r="AR132" s="53">
        <v>9750165.333333334</v>
      </c>
      <c r="AS132" s="53">
        <v>9067653.7600000016</v>
      </c>
      <c r="AT132" s="54">
        <v>3.4957284248571363</v>
      </c>
      <c r="AU132" s="54">
        <v>0.1703571357142854</v>
      </c>
      <c r="AV132" s="54">
        <v>2.1260570537142818</v>
      </c>
      <c r="AW132" s="54">
        <v>0.1703571357142854</v>
      </c>
      <c r="AX132" s="46"/>
      <c r="AY132" s="46">
        <f t="shared" si="30"/>
        <v>32956.241338239997</v>
      </c>
      <c r="AZ132" s="46">
        <f t="shared" si="31"/>
        <v>23946.406058666667</v>
      </c>
      <c r="BA132" s="46">
        <f t="shared" si="32"/>
        <v>77825.819690666671</v>
      </c>
      <c r="BB132" s="46">
        <f t="shared" si="33"/>
        <v>20114.981089279998</v>
      </c>
      <c r="BC132" s="46">
        <f t="shared" si="34"/>
        <v>17391.077400106667</v>
      </c>
      <c r="BD132" s="46">
        <f t="shared" si="35"/>
        <v>25293.391399466665</v>
      </c>
    </row>
    <row r="133" spans="1:56" x14ac:dyDescent="0.3">
      <c r="A133" s="50">
        <v>55282</v>
      </c>
      <c r="B133" s="47" t="s">
        <v>492</v>
      </c>
      <c r="C133" s="47" t="s">
        <v>48</v>
      </c>
      <c r="D133" s="47" t="s">
        <v>493</v>
      </c>
      <c r="E133" s="47" t="s">
        <v>338</v>
      </c>
      <c r="F133" s="47" t="s">
        <v>332</v>
      </c>
      <c r="G133" s="47" t="s">
        <v>297</v>
      </c>
      <c r="H133" s="47" t="s">
        <v>298</v>
      </c>
      <c r="I133" s="47" t="s">
        <v>289</v>
      </c>
      <c r="J133" s="47" t="s">
        <v>333</v>
      </c>
      <c r="K133" s="49">
        <v>33.341666666666669</v>
      </c>
      <c r="L133" s="49">
        <v>-112.88972222222223</v>
      </c>
      <c r="M133" s="49"/>
      <c r="N133" s="49"/>
      <c r="O133" s="50">
        <v>15070104</v>
      </c>
      <c r="P133" s="50"/>
      <c r="Q133" s="47" t="s">
        <v>304</v>
      </c>
      <c r="R133" s="50">
        <v>2002</v>
      </c>
      <c r="S133" s="50">
        <v>198</v>
      </c>
      <c r="T133" s="52">
        <v>328129.5</v>
      </c>
      <c r="U133" s="51">
        <v>0.18918033070430332</v>
      </c>
      <c r="V133" s="47" t="s">
        <v>309</v>
      </c>
      <c r="W133" s="47" t="s">
        <v>310</v>
      </c>
      <c r="X133" s="47">
        <v>0</v>
      </c>
      <c r="Y133" s="47">
        <v>0</v>
      </c>
      <c r="Z133" s="47">
        <v>83.016763499999996</v>
      </c>
      <c r="AA133" s="47">
        <v>49.219425000000001</v>
      </c>
      <c r="AB133" s="47">
        <v>92.860648499999996</v>
      </c>
      <c r="AC133" s="47">
        <v>64.969640999999996</v>
      </c>
      <c r="AD133" s="47">
        <v>42.656835000000001</v>
      </c>
      <c r="AE133" s="47">
        <v>98.438850000000002</v>
      </c>
      <c r="AF133" s="47">
        <v>253</v>
      </c>
      <c r="AG133" s="47">
        <v>197.99999999999997</v>
      </c>
      <c r="AH133" s="46">
        <v>0</v>
      </c>
      <c r="AI133" s="46">
        <v>125</v>
      </c>
      <c r="AJ133" s="46">
        <v>0</v>
      </c>
      <c r="AK133" s="46">
        <v>8</v>
      </c>
      <c r="AL133" s="46">
        <v>1</v>
      </c>
      <c r="AM133" s="46">
        <v>0.98299999999999998</v>
      </c>
      <c r="AN133" s="46">
        <v>0</v>
      </c>
      <c r="AO133" s="46">
        <v>24750000</v>
      </c>
      <c r="AP133" s="46">
        <v>0</v>
      </c>
      <c r="AQ133" s="46">
        <v>1584000</v>
      </c>
      <c r="AR133" s="53">
        <v>328129.5</v>
      </c>
      <c r="AS133" s="53">
        <v>322551.29849999998</v>
      </c>
      <c r="AT133" s="54">
        <v>4.8558296969696961</v>
      </c>
      <c r="AU133" s="54">
        <v>4.222460606060606E-2</v>
      </c>
      <c r="AV133" s="54">
        <v>4.7924927878787873</v>
      </c>
      <c r="AW133" s="54">
        <v>4.222460606060606E-2</v>
      </c>
      <c r="AX133" s="46"/>
      <c r="AY133" s="46">
        <f t="shared" si="30"/>
        <v>254.86146394499997</v>
      </c>
      <c r="AZ133" s="46">
        <f t="shared" si="31"/>
        <v>151.10363475</v>
      </c>
      <c r="BA133" s="46">
        <f t="shared" si="32"/>
        <v>285.082190895</v>
      </c>
      <c r="BB133" s="46">
        <f t="shared" si="33"/>
        <v>199.45679786999997</v>
      </c>
      <c r="BC133" s="46">
        <f t="shared" si="34"/>
        <v>130.95648345000001</v>
      </c>
      <c r="BD133" s="46">
        <f t="shared" si="35"/>
        <v>302.2072695</v>
      </c>
    </row>
    <row r="134" spans="1:56" x14ac:dyDescent="0.3">
      <c r="A134" s="50">
        <v>55282</v>
      </c>
      <c r="B134" s="47" t="s">
        <v>492</v>
      </c>
      <c r="C134" s="47" t="s">
        <v>48</v>
      </c>
      <c r="D134" s="47" t="s">
        <v>494</v>
      </c>
      <c r="E134" s="47" t="s">
        <v>338</v>
      </c>
      <c r="F134" s="47" t="s">
        <v>332</v>
      </c>
      <c r="G134" s="47" t="s">
        <v>297</v>
      </c>
      <c r="H134" s="47" t="s">
        <v>298</v>
      </c>
      <c r="I134" s="47" t="s">
        <v>289</v>
      </c>
      <c r="J134" s="47" t="s">
        <v>333</v>
      </c>
      <c r="K134" s="49">
        <v>33.341666666666669</v>
      </c>
      <c r="L134" s="49">
        <v>-112.88972222222223</v>
      </c>
      <c r="M134" s="49"/>
      <c r="N134" s="49"/>
      <c r="O134" s="50">
        <v>15070104</v>
      </c>
      <c r="P134" s="50"/>
      <c r="Q134" s="47" t="s">
        <v>304</v>
      </c>
      <c r="R134" s="50">
        <v>2002</v>
      </c>
      <c r="S134" s="50">
        <v>198</v>
      </c>
      <c r="T134" s="52">
        <v>328129.5</v>
      </c>
      <c r="U134" s="51">
        <v>0.18918033070430332</v>
      </c>
      <c r="V134" s="47" t="s">
        <v>309</v>
      </c>
      <c r="W134" s="47" t="s">
        <v>310</v>
      </c>
      <c r="X134" s="47">
        <v>0</v>
      </c>
      <c r="Y134" s="47">
        <v>0</v>
      </c>
      <c r="Z134" s="47">
        <v>83.016763499999996</v>
      </c>
      <c r="AA134" s="47">
        <v>49.219425000000001</v>
      </c>
      <c r="AB134" s="47">
        <v>92.860648499999996</v>
      </c>
      <c r="AC134" s="47">
        <v>64.969640999999996</v>
      </c>
      <c r="AD134" s="47">
        <v>42.656835000000001</v>
      </c>
      <c r="AE134" s="47">
        <v>98.438850000000002</v>
      </c>
      <c r="AF134" s="47">
        <v>253</v>
      </c>
      <c r="AG134" s="47">
        <v>197.99999999999997</v>
      </c>
      <c r="AH134" s="46">
        <v>0</v>
      </c>
      <c r="AI134" s="46">
        <v>125</v>
      </c>
      <c r="AJ134" s="46">
        <v>0</v>
      </c>
      <c r="AK134" s="46">
        <v>8</v>
      </c>
      <c r="AL134" s="46">
        <v>1</v>
      </c>
      <c r="AM134" s="46">
        <v>0.98299999999999998</v>
      </c>
      <c r="AN134" s="46">
        <v>0</v>
      </c>
      <c r="AO134" s="46">
        <v>24750000</v>
      </c>
      <c r="AP134" s="46">
        <v>0</v>
      </c>
      <c r="AQ134" s="46">
        <v>1584000</v>
      </c>
      <c r="AR134" s="53">
        <v>328129.5</v>
      </c>
      <c r="AS134" s="53">
        <v>322551.29849999998</v>
      </c>
      <c r="AT134" s="54">
        <v>4.8558296969696961</v>
      </c>
      <c r="AU134" s="54">
        <v>4.222460606060606E-2</v>
      </c>
      <c r="AV134" s="54">
        <v>4.7924927878787873</v>
      </c>
      <c r="AW134" s="54">
        <v>4.222460606060606E-2</v>
      </c>
      <c r="AX134" s="46"/>
      <c r="AY134" s="46">
        <f t="shared" si="30"/>
        <v>254.86146394499997</v>
      </c>
      <c r="AZ134" s="46">
        <f t="shared" si="31"/>
        <v>151.10363475</v>
      </c>
      <c r="BA134" s="46">
        <f t="shared" si="32"/>
        <v>285.082190895</v>
      </c>
      <c r="BB134" s="46">
        <f t="shared" si="33"/>
        <v>199.45679786999997</v>
      </c>
      <c r="BC134" s="46">
        <f t="shared" si="34"/>
        <v>130.95648345000001</v>
      </c>
      <c r="BD134" s="46">
        <f t="shared" si="35"/>
        <v>302.2072695</v>
      </c>
    </row>
    <row r="135" spans="1:56" x14ac:dyDescent="0.3">
      <c r="A135" s="50">
        <v>55282</v>
      </c>
      <c r="B135" s="47" t="s">
        <v>492</v>
      </c>
      <c r="C135" s="47" t="s">
        <v>48</v>
      </c>
      <c r="D135" s="47" t="s">
        <v>495</v>
      </c>
      <c r="E135" s="47" t="s">
        <v>338</v>
      </c>
      <c r="F135" s="47" t="s">
        <v>332</v>
      </c>
      <c r="G135" s="47" t="s">
        <v>297</v>
      </c>
      <c r="H135" s="47" t="s">
        <v>298</v>
      </c>
      <c r="I135" s="47" t="s">
        <v>289</v>
      </c>
      <c r="J135" s="47" t="s">
        <v>333</v>
      </c>
      <c r="K135" s="49">
        <v>33.341666666666669</v>
      </c>
      <c r="L135" s="49">
        <v>-112.88972222222223</v>
      </c>
      <c r="M135" s="49"/>
      <c r="N135" s="49"/>
      <c r="O135" s="50">
        <v>15070104</v>
      </c>
      <c r="P135" s="50"/>
      <c r="Q135" s="47" t="s">
        <v>304</v>
      </c>
      <c r="R135" s="50">
        <v>2002</v>
      </c>
      <c r="S135" s="50">
        <v>317</v>
      </c>
      <c r="T135" s="52">
        <v>389677</v>
      </c>
      <c r="U135" s="51">
        <v>0.14032705299396453</v>
      </c>
      <c r="V135" s="47" t="s">
        <v>309</v>
      </c>
      <c r="W135" s="47" t="s">
        <v>310</v>
      </c>
      <c r="X135" s="47">
        <v>330.26792724979197</v>
      </c>
      <c r="Y135" s="47">
        <v>330.26792724979197</v>
      </c>
      <c r="Z135" s="47">
        <v>98.588280999999995</v>
      </c>
      <c r="AA135" s="47">
        <v>58.451549999999997</v>
      </c>
      <c r="AB135" s="47">
        <v>110.27859100000001</v>
      </c>
      <c r="AC135" s="47">
        <v>77.156046000000003</v>
      </c>
      <c r="AD135" s="47">
        <v>50.658009999999997</v>
      </c>
      <c r="AE135" s="47">
        <v>116.90309999999999</v>
      </c>
      <c r="AF135" s="47">
        <v>253</v>
      </c>
      <c r="AG135" s="47">
        <v>198</v>
      </c>
      <c r="AH135" s="46">
        <v>0</v>
      </c>
      <c r="AI135" s="46">
        <v>125</v>
      </c>
      <c r="AJ135" s="46">
        <v>0</v>
      </c>
      <c r="AK135" s="46">
        <v>8</v>
      </c>
      <c r="AL135" s="46">
        <v>1</v>
      </c>
      <c r="AM135" s="46">
        <v>0.98299999999999998</v>
      </c>
      <c r="AN135" s="46">
        <v>0</v>
      </c>
      <c r="AO135" s="46">
        <v>39625000</v>
      </c>
      <c r="AP135" s="46">
        <v>0</v>
      </c>
      <c r="AQ135" s="46">
        <v>2536000</v>
      </c>
      <c r="AR135" s="53">
        <v>389677</v>
      </c>
      <c r="AS135" s="53">
        <v>383052.49099999998</v>
      </c>
      <c r="AT135" s="54">
        <v>93.701999999999998</v>
      </c>
      <c r="AU135" s="54">
        <v>0.81479999999999997</v>
      </c>
      <c r="AV135" s="54">
        <v>92.479799999999997</v>
      </c>
      <c r="AW135" s="54">
        <v>0.81479999999999997</v>
      </c>
      <c r="AX135" s="46"/>
      <c r="AY135" s="46">
        <f t="shared" si="30"/>
        <v>302.66602266999996</v>
      </c>
      <c r="AZ135" s="46">
        <f t="shared" si="31"/>
        <v>179.44625849999997</v>
      </c>
      <c r="BA135" s="46">
        <f t="shared" si="32"/>
        <v>338.55527437000001</v>
      </c>
      <c r="BB135" s="46">
        <f t="shared" si="33"/>
        <v>236.86906121999999</v>
      </c>
      <c r="BC135" s="46">
        <f t="shared" si="34"/>
        <v>155.5200907</v>
      </c>
      <c r="BD135" s="46">
        <f t="shared" si="35"/>
        <v>358.89251699999994</v>
      </c>
    </row>
    <row r="136" spans="1:56" x14ac:dyDescent="0.3">
      <c r="A136" s="50">
        <v>55372</v>
      </c>
      <c r="B136" s="47" t="s">
        <v>496</v>
      </c>
      <c r="C136" s="47" t="s">
        <v>48</v>
      </c>
      <c r="D136" s="47" t="s">
        <v>497</v>
      </c>
      <c r="E136" s="47" t="s">
        <v>498</v>
      </c>
      <c r="F136" s="47" t="s">
        <v>332</v>
      </c>
      <c r="G136" s="47" t="s">
        <v>297</v>
      </c>
      <c r="H136" s="47" t="s">
        <v>298</v>
      </c>
      <c r="I136" s="47" t="s">
        <v>289</v>
      </c>
      <c r="J136" s="47" t="s">
        <v>333</v>
      </c>
      <c r="K136" s="49">
        <v>33.374444444444443</v>
      </c>
      <c r="L136" s="49">
        <v>-113.11333333333333</v>
      </c>
      <c r="M136" s="49"/>
      <c r="N136" s="49"/>
      <c r="O136" s="50">
        <v>15070104</v>
      </c>
      <c r="P136" s="50"/>
      <c r="Q136" s="47" t="s">
        <v>304</v>
      </c>
      <c r="R136" s="50">
        <v>2004</v>
      </c>
      <c r="S136" s="50">
        <v>160</v>
      </c>
      <c r="T136" s="52">
        <v>362741.16670439969</v>
      </c>
      <c r="U136" s="51">
        <v>0.25880505615325322</v>
      </c>
      <c r="V136" s="47" t="s">
        <v>499</v>
      </c>
      <c r="W136" s="47" t="s">
        <v>310</v>
      </c>
      <c r="X136" s="47">
        <v>0</v>
      </c>
      <c r="Y136" s="47">
        <v>0</v>
      </c>
      <c r="Z136" s="47">
        <v>91.77351517621311</v>
      </c>
      <c r="AA136" s="47">
        <v>54.411175005659956</v>
      </c>
      <c r="AB136" s="47">
        <v>102.65575017734511</v>
      </c>
      <c r="AC136" s="47">
        <v>71.82275100747114</v>
      </c>
      <c r="AD136" s="47">
        <v>47.156351671571962</v>
      </c>
      <c r="AE136" s="47">
        <v>108.82235001131991</v>
      </c>
      <c r="AF136" s="47">
        <v>253</v>
      </c>
      <c r="AG136" s="47">
        <v>198.00000000000003</v>
      </c>
      <c r="AH136" s="46">
        <v>0</v>
      </c>
      <c r="AI136" s="46">
        <v>125</v>
      </c>
      <c r="AJ136" s="46">
        <v>0</v>
      </c>
      <c r="AK136" s="46">
        <v>8</v>
      </c>
      <c r="AL136" s="46">
        <v>1</v>
      </c>
      <c r="AM136" s="46">
        <v>0.98299999999999998</v>
      </c>
      <c r="AN136" s="46">
        <v>0</v>
      </c>
      <c r="AO136" s="46">
        <v>20000000</v>
      </c>
      <c r="AP136" s="46">
        <v>0</v>
      </c>
      <c r="AQ136" s="46">
        <v>1280000</v>
      </c>
      <c r="AR136" s="53">
        <v>362741.16670439969</v>
      </c>
      <c r="AS136" s="53">
        <v>356574.5668704249</v>
      </c>
      <c r="AT136" s="54">
        <v>200.69110000000001</v>
      </c>
      <c r="AU136" s="54">
        <v>1.7451399999999999</v>
      </c>
      <c r="AV136" s="54">
        <v>198.07338999999999</v>
      </c>
      <c r="AW136" s="54">
        <v>1.7451399999999999</v>
      </c>
      <c r="AX136" s="46"/>
      <c r="AY136" s="46">
        <f t="shared" si="30"/>
        <v>281.74469159097424</v>
      </c>
      <c r="AZ136" s="46">
        <f t="shared" si="31"/>
        <v>167.04230726737606</v>
      </c>
      <c r="BA136" s="46">
        <f t="shared" si="32"/>
        <v>315.15315304444948</v>
      </c>
      <c r="BB136" s="46">
        <f t="shared" si="33"/>
        <v>220.49584559293638</v>
      </c>
      <c r="BC136" s="46">
        <f t="shared" si="34"/>
        <v>144.76999963172591</v>
      </c>
      <c r="BD136" s="46">
        <f t="shared" si="35"/>
        <v>334.08461453475212</v>
      </c>
    </row>
    <row r="137" spans="1:56" x14ac:dyDescent="0.3">
      <c r="A137" s="50">
        <v>55372</v>
      </c>
      <c r="B137" s="47" t="s">
        <v>496</v>
      </c>
      <c r="C137" s="47" t="s">
        <v>48</v>
      </c>
      <c r="D137" s="47" t="s">
        <v>500</v>
      </c>
      <c r="E137" s="47" t="s">
        <v>498</v>
      </c>
      <c r="F137" s="47" t="s">
        <v>332</v>
      </c>
      <c r="G137" s="47" t="s">
        <v>297</v>
      </c>
      <c r="H137" s="47" t="s">
        <v>298</v>
      </c>
      <c r="I137" s="47" t="s">
        <v>289</v>
      </c>
      <c r="J137" s="47" t="s">
        <v>333</v>
      </c>
      <c r="K137" s="49">
        <v>33.374444444444443</v>
      </c>
      <c r="L137" s="49">
        <v>-113.11333333333333</v>
      </c>
      <c r="M137" s="49"/>
      <c r="N137" s="49"/>
      <c r="O137" s="50">
        <v>15070104</v>
      </c>
      <c r="P137" s="50"/>
      <c r="Q137" s="47" t="s">
        <v>304</v>
      </c>
      <c r="R137" s="50">
        <v>2004</v>
      </c>
      <c r="S137" s="50">
        <v>160</v>
      </c>
      <c r="T137" s="52">
        <v>362741.16670439969</v>
      </c>
      <c r="U137" s="51">
        <v>0.25880505615325322</v>
      </c>
      <c r="V137" s="47" t="s">
        <v>499</v>
      </c>
      <c r="W137" s="47" t="s">
        <v>310</v>
      </c>
      <c r="X137" s="47">
        <v>0</v>
      </c>
      <c r="Y137" s="47">
        <v>0</v>
      </c>
      <c r="Z137" s="47">
        <v>91.77351517621311</v>
      </c>
      <c r="AA137" s="47">
        <v>54.411175005659956</v>
      </c>
      <c r="AB137" s="47">
        <v>102.65575017734511</v>
      </c>
      <c r="AC137" s="47">
        <v>71.82275100747114</v>
      </c>
      <c r="AD137" s="47">
        <v>47.156351671571962</v>
      </c>
      <c r="AE137" s="47">
        <v>108.82235001131991</v>
      </c>
      <c r="AF137" s="47">
        <v>253</v>
      </c>
      <c r="AG137" s="47">
        <v>198.00000000000003</v>
      </c>
      <c r="AH137" s="46">
        <v>0</v>
      </c>
      <c r="AI137" s="46">
        <v>125</v>
      </c>
      <c r="AJ137" s="46">
        <v>0</v>
      </c>
      <c r="AK137" s="46">
        <v>8</v>
      </c>
      <c r="AL137" s="46">
        <v>1</v>
      </c>
      <c r="AM137" s="46">
        <v>0.98299999999999998</v>
      </c>
      <c r="AN137" s="46">
        <v>0</v>
      </c>
      <c r="AO137" s="46">
        <v>20000000</v>
      </c>
      <c r="AP137" s="46">
        <v>0</v>
      </c>
      <c r="AQ137" s="46">
        <v>1280000</v>
      </c>
      <c r="AR137" s="53">
        <v>362741.16670439969</v>
      </c>
      <c r="AS137" s="53">
        <v>356574.5668704249</v>
      </c>
      <c r="AT137" s="54">
        <v>200.69110000000001</v>
      </c>
      <c r="AU137" s="54">
        <v>1.7451399999999999</v>
      </c>
      <c r="AV137" s="54">
        <v>198.07338999999999</v>
      </c>
      <c r="AW137" s="54">
        <v>1.7451399999999999</v>
      </c>
      <c r="AX137" s="46"/>
      <c r="AY137" s="46">
        <f t="shared" si="30"/>
        <v>281.74469159097424</v>
      </c>
      <c r="AZ137" s="46">
        <f t="shared" si="31"/>
        <v>167.04230726737606</v>
      </c>
      <c r="BA137" s="46">
        <f t="shared" si="32"/>
        <v>315.15315304444948</v>
      </c>
      <c r="BB137" s="46">
        <f t="shared" si="33"/>
        <v>220.49584559293638</v>
      </c>
      <c r="BC137" s="46">
        <f t="shared" si="34"/>
        <v>144.76999963172591</v>
      </c>
      <c r="BD137" s="46">
        <f t="shared" si="35"/>
        <v>334.08461453475212</v>
      </c>
    </row>
    <row r="138" spans="1:56" x14ac:dyDescent="0.3">
      <c r="A138" s="50">
        <v>55372</v>
      </c>
      <c r="B138" s="47" t="s">
        <v>496</v>
      </c>
      <c r="C138" s="47" t="s">
        <v>48</v>
      </c>
      <c r="D138" s="47" t="s">
        <v>501</v>
      </c>
      <c r="E138" s="47" t="s">
        <v>498</v>
      </c>
      <c r="F138" s="47" t="s">
        <v>332</v>
      </c>
      <c r="G138" s="47" t="s">
        <v>297</v>
      </c>
      <c r="H138" s="47" t="s">
        <v>298</v>
      </c>
      <c r="I138" s="47" t="s">
        <v>289</v>
      </c>
      <c r="J138" s="47" t="s">
        <v>333</v>
      </c>
      <c r="K138" s="49">
        <v>33.374444444444443</v>
      </c>
      <c r="L138" s="49">
        <v>-113.11333333333333</v>
      </c>
      <c r="M138" s="49"/>
      <c r="N138" s="49"/>
      <c r="O138" s="50">
        <v>15070104</v>
      </c>
      <c r="P138" s="50"/>
      <c r="Q138" s="47" t="s">
        <v>304</v>
      </c>
      <c r="R138" s="50">
        <v>2004</v>
      </c>
      <c r="S138" s="50">
        <v>160</v>
      </c>
      <c r="T138" s="52">
        <v>362741.16670439969</v>
      </c>
      <c r="U138" s="51">
        <v>0.25880505615325322</v>
      </c>
      <c r="V138" s="47" t="s">
        <v>499</v>
      </c>
      <c r="W138" s="47" t="s">
        <v>310</v>
      </c>
      <c r="X138" s="47">
        <v>0</v>
      </c>
      <c r="Y138" s="47">
        <v>0</v>
      </c>
      <c r="Z138" s="47">
        <v>91.77351517621311</v>
      </c>
      <c r="AA138" s="47">
        <v>54.411175005659956</v>
      </c>
      <c r="AB138" s="47">
        <v>102.65575017734511</v>
      </c>
      <c r="AC138" s="47">
        <v>71.82275100747114</v>
      </c>
      <c r="AD138" s="47">
        <v>47.156351671571962</v>
      </c>
      <c r="AE138" s="47">
        <v>108.82235001131991</v>
      </c>
      <c r="AF138" s="47">
        <v>253</v>
      </c>
      <c r="AG138" s="47">
        <v>198.00000000000003</v>
      </c>
      <c r="AH138" s="46">
        <v>0</v>
      </c>
      <c r="AI138" s="46">
        <v>125</v>
      </c>
      <c r="AJ138" s="46">
        <v>0</v>
      </c>
      <c r="AK138" s="46">
        <v>8</v>
      </c>
      <c r="AL138" s="46">
        <v>1</v>
      </c>
      <c r="AM138" s="46">
        <v>0.98299999999999998</v>
      </c>
      <c r="AN138" s="46">
        <v>0</v>
      </c>
      <c r="AO138" s="46">
        <v>20000000</v>
      </c>
      <c r="AP138" s="46">
        <v>0</v>
      </c>
      <c r="AQ138" s="46">
        <v>1280000</v>
      </c>
      <c r="AR138" s="53">
        <v>362741.16670439969</v>
      </c>
      <c r="AS138" s="53">
        <v>356574.5668704249</v>
      </c>
      <c r="AT138" s="54">
        <v>209.73309</v>
      </c>
      <c r="AU138" s="54">
        <v>1.823766</v>
      </c>
      <c r="AV138" s="54">
        <v>206.99744100000001</v>
      </c>
      <c r="AW138" s="54">
        <v>1.823766</v>
      </c>
      <c r="AX138" s="46"/>
      <c r="AY138" s="46">
        <f t="shared" si="30"/>
        <v>281.74469159097424</v>
      </c>
      <c r="AZ138" s="46">
        <f t="shared" si="31"/>
        <v>167.04230726737606</v>
      </c>
      <c r="BA138" s="46">
        <f t="shared" si="32"/>
        <v>315.15315304444948</v>
      </c>
      <c r="BB138" s="46">
        <f t="shared" si="33"/>
        <v>220.49584559293638</v>
      </c>
      <c r="BC138" s="46">
        <f t="shared" si="34"/>
        <v>144.76999963172591</v>
      </c>
      <c r="BD138" s="46">
        <f t="shared" si="35"/>
        <v>334.08461453475212</v>
      </c>
    </row>
    <row r="139" spans="1:56" x14ac:dyDescent="0.3">
      <c r="A139" s="50">
        <v>55372</v>
      </c>
      <c r="B139" s="47" t="s">
        <v>496</v>
      </c>
      <c r="C139" s="47" t="s">
        <v>48</v>
      </c>
      <c r="D139" s="47" t="s">
        <v>502</v>
      </c>
      <c r="E139" s="47" t="s">
        <v>498</v>
      </c>
      <c r="F139" s="47" t="s">
        <v>332</v>
      </c>
      <c r="G139" s="47" t="s">
        <v>297</v>
      </c>
      <c r="H139" s="47" t="s">
        <v>298</v>
      </c>
      <c r="I139" s="47" t="s">
        <v>289</v>
      </c>
      <c r="J139" s="47" t="s">
        <v>333</v>
      </c>
      <c r="K139" s="49">
        <v>33.374444444444443</v>
      </c>
      <c r="L139" s="49">
        <v>-113.11333333333333</v>
      </c>
      <c r="M139" s="49"/>
      <c r="N139" s="49"/>
      <c r="O139" s="50">
        <v>15070104</v>
      </c>
      <c r="P139" s="50"/>
      <c r="Q139" s="47" t="s">
        <v>304</v>
      </c>
      <c r="R139" s="50">
        <v>2004</v>
      </c>
      <c r="S139" s="50">
        <v>281.7</v>
      </c>
      <c r="T139" s="52">
        <v>638651.16662893374</v>
      </c>
      <c r="U139" s="51">
        <v>0.25880505615325322</v>
      </c>
      <c r="V139" s="47" t="s">
        <v>499</v>
      </c>
      <c r="W139" s="47" t="s">
        <v>310</v>
      </c>
      <c r="X139" s="47">
        <v>0</v>
      </c>
      <c r="Y139" s="47">
        <v>0</v>
      </c>
      <c r="Z139" s="47">
        <v>161.57874515712024</v>
      </c>
      <c r="AA139" s="47">
        <v>95.797674994340056</v>
      </c>
      <c r="AB139" s="47">
        <v>180.73828015598824</v>
      </c>
      <c r="AC139" s="47">
        <v>126.45293099252889</v>
      </c>
      <c r="AD139" s="47">
        <v>83.024651661761382</v>
      </c>
      <c r="AE139" s="47">
        <v>191.59534998868011</v>
      </c>
      <c r="AF139" s="47">
        <v>252.99999999999997</v>
      </c>
      <c r="AG139" s="47">
        <v>198</v>
      </c>
      <c r="AH139" s="46">
        <v>0</v>
      </c>
      <c r="AI139" s="46">
        <v>125</v>
      </c>
      <c r="AJ139" s="46">
        <v>0</v>
      </c>
      <c r="AK139" s="46">
        <v>8</v>
      </c>
      <c r="AL139" s="46">
        <v>1</v>
      </c>
      <c r="AM139" s="46">
        <v>0.98299999999999998</v>
      </c>
      <c r="AN139" s="46">
        <v>0</v>
      </c>
      <c r="AO139" s="46">
        <v>35212500</v>
      </c>
      <c r="AP139" s="46">
        <v>0</v>
      </c>
      <c r="AQ139" s="46">
        <v>2253600</v>
      </c>
      <c r="AR139" s="53">
        <v>638651.16662893374</v>
      </c>
      <c r="AS139" s="53">
        <v>627794.09679624182</v>
      </c>
      <c r="AT139" s="54">
        <v>277.3621842</v>
      </c>
      <c r="AU139" s="54">
        <v>2.41184508</v>
      </c>
      <c r="AV139" s="54">
        <v>273.74441658000001</v>
      </c>
      <c r="AW139" s="54">
        <v>2.41184508</v>
      </c>
      <c r="AX139" s="46"/>
      <c r="AY139" s="46">
        <f t="shared" si="30"/>
        <v>496.04674763235909</v>
      </c>
      <c r="AZ139" s="46">
        <f t="shared" si="31"/>
        <v>294.09886223262396</v>
      </c>
      <c r="BA139" s="46">
        <f t="shared" si="32"/>
        <v>554.86652007888381</v>
      </c>
      <c r="BB139" s="46">
        <f t="shared" si="33"/>
        <v>388.21049814706367</v>
      </c>
      <c r="BC139" s="46">
        <f t="shared" si="34"/>
        <v>254.88568060160742</v>
      </c>
      <c r="BD139" s="46">
        <f t="shared" si="35"/>
        <v>588.19772446524792</v>
      </c>
    </row>
    <row r="140" spans="1:56" x14ac:dyDescent="0.3">
      <c r="A140" s="50">
        <v>55372</v>
      </c>
      <c r="B140" s="47" t="s">
        <v>496</v>
      </c>
      <c r="C140" s="47" t="s">
        <v>48</v>
      </c>
      <c r="D140" s="47" t="s">
        <v>503</v>
      </c>
      <c r="E140" s="47" t="s">
        <v>498</v>
      </c>
      <c r="F140" s="47" t="s">
        <v>332</v>
      </c>
      <c r="G140" s="47" t="s">
        <v>297</v>
      </c>
      <c r="H140" s="47" t="s">
        <v>298</v>
      </c>
      <c r="I140" s="47" t="s">
        <v>289</v>
      </c>
      <c r="J140" s="47" t="s">
        <v>333</v>
      </c>
      <c r="K140" s="49">
        <v>33.374444444444443</v>
      </c>
      <c r="L140" s="49">
        <v>-113.11333333333333</v>
      </c>
      <c r="M140" s="49"/>
      <c r="N140" s="49"/>
      <c r="O140" s="50">
        <v>15070104</v>
      </c>
      <c r="P140" s="50"/>
      <c r="Q140" s="47" t="s">
        <v>304</v>
      </c>
      <c r="R140" s="50">
        <v>2004</v>
      </c>
      <c r="S140" s="50">
        <v>281.7</v>
      </c>
      <c r="T140" s="52">
        <v>638651.16662893374</v>
      </c>
      <c r="U140" s="51">
        <v>0.25880505615325322</v>
      </c>
      <c r="V140" s="47" t="s">
        <v>499</v>
      </c>
      <c r="W140" s="47" t="s">
        <v>310</v>
      </c>
      <c r="X140" s="47">
        <v>0</v>
      </c>
      <c r="Y140" s="47">
        <v>0</v>
      </c>
      <c r="Z140" s="47">
        <v>161.57874515712024</v>
      </c>
      <c r="AA140" s="47">
        <v>95.797674994340056</v>
      </c>
      <c r="AB140" s="47">
        <v>180.73828015598824</v>
      </c>
      <c r="AC140" s="47">
        <v>126.45293099252889</v>
      </c>
      <c r="AD140" s="47">
        <v>83.024651661761382</v>
      </c>
      <c r="AE140" s="47">
        <v>191.59534998868011</v>
      </c>
      <c r="AF140" s="47">
        <v>252.99999999999997</v>
      </c>
      <c r="AG140" s="47">
        <v>198</v>
      </c>
      <c r="AH140" s="46">
        <v>0</v>
      </c>
      <c r="AI140" s="46">
        <v>125</v>
      </c>
      <c r="AJ140" s="46">
        <v>0</v>
      </c>
      <c r="AK140" s="46">
        <v>8</v>
      </c>
      <c r="AL140" s="46">
        <v>1</v>
      </c>
      <c r="AM140" s="46">
        <v>0.98299999999999998</v>
      </c>
      <c r="AN140" s="46">
        <v>0</v>
      </c>
      <c r="AO140" s="46">
        <v>35212500</v>
      </c>
      <c r="AP140" s="46">
        <v>0</v>
      </c>
      <c r="AQ140" s="46">
        <v>2253600</v>
      </c>
      <c r="AR140" s="53">
        <v>638651.16662893374</v>
      </c>
      <c r="AS140" s="53">
        <v>627794.09679624182</v>
      </c>
      <c r="AT140" s="54">
        <v>277.3621842</v>
      </c>
      <c r="AU140" s="54">
        <v>2.41184508</v>
      </c>
      <c r="AV140" s="54">
        <v>273.74441658000001</v>
      </c>
      <c r="AW140" s="54">
        <v>2.41184508</v>
      </c>
      <c r="AX140" s="46"/>
      <c r="AY140" s="46">
        <f t="shared" si="30"/>
        <v>496.04674763235909</v>
      </c>
      <c r="AZ140" s="46">
        <f t="shared" si="31"/>
        <v>294.09886223262396</v>
      </c>
      <c r="BA140" s="46">
        <f t="shared" si="32"/>
        <v>554.86652007888381</v>
      </c>
      <c r="BB140" s="46">
        <f t="shared" si="33"/>
        <v>388.21049814706367</v>
      </c>
      <c r="BC140" s="46">
        <f t="shared" si="34"/>
        <v>254.88568060160742</v>
      </c>
      <c r="BD140" s="46">
        <f t="shared" si="35"/>
        <v>588.19772446524792</v>
      </c>
    </row>
    <row r="141" spans="1:56" x14ac:dyDescent="0.3">
      <c r="A141" s="50">
        <v>55372</v>
      </c>
      <c r="B141" s="47" t="s">
        <v>496</v>
      </c>
      <c r="C141" s="47" t="s">
        <v>48</v>
      </c>
      <c r="D141" s="47" t="s">
        <v>504</v>
      </c>
      <c r="E141" s="47" t="s">
        <v>498</v>
      </c>
      <c r="F141" s="47" t="s">
        <v>332</v>
      </c>
      <c r="G141" s="47" t="s">
        <v>297</v>
      </c>
      <c r="H141" s="47" t="s">
        <v>298</v>
      </c>
      <c r="I141" s="47" t="s">
        <v>289</v>
      </c>
      <c r="J141" s="47" t="s">
        <v>333</v>
      </c>
      <c r="K141" s="49">
        <v>33.374444444444443</v>
      </c>
      <c r="L141" s="49">
        <v>-113.11333333333333</v>
      </c>
      <c r="M141" s="49"/>
      <c r="N141" s="49"/>
      <c r="O141" s="50">
        <v>15070104</v>
      </c>
      <c r="P141" s="50"/>
      <c r="Q141" s="47" t="s">
        <v>304</v>
      </c>
      <c r="R141" s="50">
        <v>2004</v>
      </c>
      <c r="S141" s="50">
        <v>281.7</v>
      </c>
      <c r="T141" s="52">
        <v>638651.16662893374</v>
      </c>
      <c r="U141" s="51">
        <v>0.25880505615325322</v>
      </c>
      <c r="V141" s="47" t="s">
        <v>499</v>
      </c>
      <c r="W141" s="47" t="s">
        <v>310</v>
      </c>
      <c r="X141" s="47">
        <v>0</v>
      </c>
      <c r="Y141" s="47">
        <v>0</v>
      </c>
      <c r="Z141" s="47">
        <v>161.57874515712024</v>
      </c>
      <c r="AA141" s="47">
        <v>95.797674994340056</v>
      </c>
      <c r="AB141" s="47">
        <v>180.73828015598824</v>
      </c>
      <c r="AC141" s="47">
        <v>126.45293099252889</v>
      </c>
      <c r="AD141" s="47">
        <v>83.024651661761382</v>
      </c>
      <c r="AE141" s="47">
        <v>191.59534998868011</v>
      </c>
      <c r="AF141" s="47">
        <v>252.99999999999997</v>
      </c>
      <c r="AG141" s="47">
        <v>198</v>
      </c>
      <c r="AH141" s="46">
        <v>0</v>
      </c>
      <c r="AI141" s="46">
        <v>125</v>
      </c>
      <c r="AJ141" s="46">
        <v>0</v>
      </c>
      <c r="AK141" s="46">
        <v>8</v>
      </c>
      <c r="AL141" s="46">
        <v>1</v>
      </c>
      <c r="AM141" s="46">
        <v>0.98299999999999998</v>
      </c>
      <c r="AN141" s="46">
        <v>0</v>
      </c>
      <c r="AO141" s="46">
        <v>35212500</v>
      </c>
      <c r="AP141" s="46">
        <v>0</v>
      </c>
      <c r="AQ141" s="46">
        <v>2253600</v>
      </c>
      <c r="AR141" s="53">
        <v>638651.16662893374</v>
      </c>
      <c r="AS141" s="53">
        <v>627794.09679624182</v>
      </c>
      <c r="AT141" s="54">
        <v>115.5616071</v>
      </c>
      <c r="AU141" s="54">
        <v>1.00488354</v>
      </c>
      <c r="AV141" s="54">
        <v>114.05428179</v>
      </c>
      <c r="AW141" s="54">
        <v>1.00488354</v>
      </c>
      <c r="AX141" s="46"/>
      <c r="AY141" s="46">
        <f t="shared" si="30"/>
        <v>496.04674763235909</v>
      </c>
      <c r="AZ141" s="46">
        <f t="shared" si="31"/>
        <v>294.09886223262396</v>
      </c>
      <c r="BA141" s="46">
        <f t="shared" si="32"/>
        <v>554.86652007888381</v>
      </c>
      <c r="BB141" s="46">
        <f t="shared" si="33"/>
        <v>388.21049814706367</v>
      </c>
      <c r="BC141" s="46">
        <f t="shared" si="34"/>
        <v>254.88568060160742</v>
      </c>
      <c r="BD141" s="46">
        <f t="shared" si="35"/>
        <v>588.19772446524792</v>
      </c>
    </row>
    <row r="142" spans="1:56" x14ac:dyDescent="0.3">
      <c r="A142" s="50">
        <v>55455</v>
      </c>
      <c r="B142" s="47" t="s">
        <v>505</v>
      </c>
      <c r="C142" s="47" t="s">
        <v>48</v>
      </c>
      <c r="D142" s="47" t="s">
        <v>506</v>
      </c>
      <c r="E142" s="47" t="s">
        <v>303</v>
      </c>
      <c r="F142" s="47" t="s">
        <v>332</v>
      </c>
      <c r="G142" s="47" t="s">
        <v>297</v>
      </c>
      <c r="H142" s="47" t="s">
        <v>298</v>
      </c>
      <c r="I142" s="47" t="s">
        <v>289</v>
      </c>
      <c r="J142" s="47" t="s">
        <v>333</v>
      </c>
      <c r="K142" s="49">
        <v>33.338055555555556</v>
      </c>
      <c r="L142" s="49">
        <v>-112.83388888888888</v>
      </c>
      <c r="M142" s="49"/>
      <c r="N142" s="49"/>
      <c r="O142" s="50">
        <v>15070104</v>
      </c>
      <c r="P142" s="50"/>
      <c r="Q142" s="47" t="s">
        <v>304</v>
      </c>
      <c r="R142" s="50">
        <v>2002</v>
      </c>
      <c r="S142" s="50">
        <v>204</v>
      </c>
      <c r="T142" s="52">
        <v>760586</v>
      </c>
      <c r="U142" s="51">
        <v>0.42561218551347479</v>
      </c>
      <c r="V142" s="47" t="s">
        <v>363</v>
      </c>
      <c r="W142" s="47" t="s">
        <v>368</v>
      </c>
      <c r="X142" s="47">
        <v>0</v>
      </c>
      <c r="Y142" s="47">
        <v>0</v>
      </c>
      <c r="Z142" s="47">
        <v>192.428258</v>
      </c>
      <c r="AA142" s="47">
        <v>114.0879</v>
      </c>
      <c r="AB142" s="47">
        <v>215.24583799999999</v>
      </c>
      <c r="AC142" s="47">
        <v>150.59602799999999</v>
      </c>
      <c r="AD142" s="47">
        <v>98.876180000000005</v>
      </c>
      <c r="AE142" s="47">
        <v>228.17580000000001</v>
      </c>
      <c r="AF142" s="47">
        <v>253</v>
      </c>
      <c r="AG142" s="47">
        <v>198</v>
      </c>
      <c r="AH142" s="46">
        <v>0</v>
      </c>
      <c r="AI142" s="46">
        <v>125</v>
      </c>
      <c r="AJ142" s="46">
        <v>0</v>
      </c>
      <c r="AK142" s="46">
        <v>8</v>
      </c>
      <c r="AL142" s="46">
        <v>1</v>
      </c>
      <c r="AM142" s="46">
        <v>0.98299999999999998</v>
      </c>
      <c r="AN142" s="46">
        <v>0</v>
      </c>
      <c r="AO142" s="46">
        <v>25500000</v>
      </c>
      <c r="AP142" s="46">
        <v>0</v>
      </c>
      <c r="AQ142" s="46">
        <v>1632000</v>
      </c>
      <c r="AR142" s="53">
        <v>760586</v>
      </c>
      <c r="AS142" s="53">
        <v>747656.03799999994</v>
      </c>
      <c r="AT142" s="54">
        <v>211.85866029999997</v>
      </c>
      <c r="AU142" s="54">
        <v>1.84224922</v>
      </c>
      <c r="AV142" s="54">
        <v>209.09528646999999</v>
      </c>
      <c r="AW142" s="54">
        <v>1.84224922</v>
      </c>
      <c r="AX142" s="46"/>
      <c r="AY142" s="46">
        <f t="shared" si="30"/>
        <v>590.75475205999999</v>
      </c>
      <c r="AZ142" s="46">
        <f t="shared" si="31"/>
        <v>350.24985299999997</v>
      </c>
      <c r="BA142" s="46">
        <f t="shared" si="32"/>
        <v>660.80472265999992</v>
      </c>
      <c r="BB142" s="46">
        <f t="shared" si="33"/>
        <v>462.32980595999993</v>
      </c>
      <c r="BC142" s="46">
        <f t="shared" si="34"/>
        <v>303.54987260000001</v>
      </c>
      <c r="BD142" s="46">
        <f t="shared" si="35"/>
        <v>700.49970599999995</v>
      </c>
    </row>
    <row r="143" spans="1:56" x14ac:dyDescent="0.3">
      <c r="A143" s="50">
        <v>55455</v>
      </c>
      <c r="B143" s="47" t="s">
        <v>505</v>
      </c>
      <c r="C143" s="47" t="s">
        <v>48</v>
      </c>
      <c r="D143" s="47" t="s">
        <v>507</v>
      </c>
      <c r="E143" s="47" t="s">
        <v>303</v>
      </c>
      <c r="F143" s="47" t="s">
        <v>332</v>
      </c>
      <c r="G143" s="47" t="s">
        <v>297</v>
      </c>
      <c r="H143" s="47" t="s">
        <v>298</v>
      </c>
      <c r="I143" s="47" t="s">
        <v>289</v>
      </c>
      <c r="J143" s="47" t="s">
        <v>333</v>
      </c>
      <c r="K143" s="49">
        <v>33.338055555555556</v>
      </c>
      <c r="L143" s="49">
        <v>-112.83388888888888</v>
      </c>
      <c r="M143" s="49"/>
      <c r="N143" s="49"/>
      <c r="O143" s="50">
        <v>15070104</v>
      </c>
      <c r="P143" s="50"/>
      <c r="Q143" s="47" t="s">
        <v>304</v>
      </c>
      <c r="R143" s="50">
        <v>2002</v>
      </c>
      <c r="S143" s="50">
        <v>204</v>
      </c>
      <c r="T143" s="52">
        <v>792044</v>
      </c>
      <c r="U143" s="51">
        <v>0.44321559674097949</v>
      </c>
      <c r="V143" s="47" t="s">
        <v>363</v>
      </c>
      <c r="W143" s="47" t="s">
        <v>368</v>
      </c>
      <c r="X143" s="47">
        <v>1061.5754804457599</v>
      </c>
      <c r="Y143" s="47">
        <v>1061.5754804457599</v>
      </c>
      <c r="Z143" s="47">
        <v>200.38713200000001</v>
      </c>
      <c r="AA143" s="47">
        <v>118.8066</v>
      </c>
      <c r="AB143" s="47">
        <v>224.14845199999999</v>
      </c>
      <c r="AC143" s="47">
        <v>156.82471200000001</v>
      </c>
      <c r="AD143" s="47">
        <v>102.96572</v>
      </c>
      <c r="AE143" s="47">
        <v>237.61320000000001</v>
      </c>
      <c r="AF143" s="47">
        <v>253</v>
      </c>
      <c r="AG143" s="47">
        <v>198</v>
      </c>
      <c r="AH143" s="46">
        <v>0</v>
      </c>
      <c r="AI143" s="46">
        <v>125</v>
      </c>
      <c r="AJ143" s="46">
        <v>0</v>
      </c>
      <c r="AK143" s="46">
        <v>8</v>
      </c>
      <c r="AL143" s="46">
        <v>1</v>
      </c>
      <c r="AM143" s="46">
        <v>0.98299999999999998</v>
      </c>
      <c r="AN143" s="46">
        <v>0</v>
      </c>
      <c r="AO143" s="46">
        <v>25500000</v>
      </c>
      <c r="AP143" s="46">
        <v>0</v>
      </c>
      <c r="AQ143" s="46">
        <v>1632000</v>
      </c>
      <c r="AR143" s="53">
        <v>792044</v>
      </c>
      <c r="AS143" s="53">
        <v>778579.25199999998</v>
      </c>
      <c r="AT143" s="54">
        <v>353.04930999999999</v>
      </c>
      <c r="AU143" s="54">
        <v>3.0699939999999999</v>
      </c>
      <c r="AV143" s="54">
        <v>348.44431900000001</v>
      </c>
      <c r="AW143" s="54">
        <v>3.0699939999999999</v>
      </c>
      <c r="AX143" s="46"/>
      <c r="AY143" s="46">
        <f t="shared" si="30"/>
        <v>615.18849523999995</v>
      </c>
      <c r="AZ143" s="46">
        <f t="shared" si="31"/>
        <v>364.73626200000001</v>
      </c>
      <c r="BA143" s="46">
        <f t="shared" si="32"/>
        <v>688.13574763999998</v>
      </c>
      <c r="BB143" s="46">
        <f t="shared" si="33"/>
        <v>481.45186583999998</v>
      </c>
      <c r="BC143" s="46">
        <f t="shared" si="34"/>
        <v>316.10476039999998</v>
      </c>
      <c r="BD143" s="46">
        <f t="shared" si="35"/>
        <v>729.47252400000002</v>
      </c>
    </row>
    <row r="144" spans="1:56" x14ac:dyDescent="0.3">
      <c r="A144" s="50">
        <v>55455</v>
      </c>
      <c r="B144" s="47" t="s">
        <v>505</v>
      </c>
      <c r="C144" s="47" t="s">
        <v>48</v>
      </c>
      <c r="D144" s="47" t="s">
        <v>508</v>
      </c>
      <c r="E144" s="47" t="s">
        <v>303</v>
      </c>
      <c r="F144" s="47" t="s">
        <v>332</v>
      </c>
      <c r="G144" s="47" t="s">
        <v>297</v>
      </c>
      <c r="H144" s="47" t="s">
        <v>298</v>
      </c>
      <c r="I144" s="47" t="s">
        <v>289</v>
      </c>
      <c r="J144" s="47" t="s">
        <v>333</v>
      </c>
      <c r="K144" s="49">
        <v>33.338055555555556</v>
      </c>
      <c r="L144" s="49">
        <v>-112.83388888888888</v>
      </c>
      <c r="M144" s="49"/>
      <c r="N144" s="49"/>
      <c r="O144" s="50">
        <v>15070104</v>
      </c>
      <c r="P144" s="50"/>
      <c r="Q144" s="47" t="s">
        <v>304</v>
      </c>
      <c r="R144" s="50">
        <v>2002</v>
      </c>
      <c r="S144" s="50">
        <v>182</v>
      </c>
      <c r="T144" s="52">
        <v>649610.25</v>
      </c>
      <c r="U144" s="51">
        <v>0.40745286391690499</v>
      </c>
      <c r="V144" s="47" t="s">
        <v>363</v>
      </c>
      <c r="W144" s="47" t="s">
        <v>368</v>
      </c>
      <c r="X144" s="47">
        <v>0</v>
      </c>
      <c r="Y144" s="47">
        <v>0</v>
      </c>
      <c r="Z144" s="47">
        <v>164.35139325</v>
      </c>
      <c r="AA144" s="47">
        <v>97.441537499999995</v>
      </c>
      <c r="AB144" s="47">
        <v>183.83970074999999</v>
      </c>
      <c r="AC144" s="47">
        <v>128.62282949999999</v>
      </c>
      <c r="AD144" s="47">
        <v>84.449332499999997</v>
      </c>
      <c r="AE144" s="47">
        <v>194.88307499999999</v>
      </c>
      <c r="AF144" s="47">
        <v>253</v>
      </c>
      <c r="AG144" s="47">
        <v>198</v>
      </c>
      <c r="AH144" s="46">
        <v>0</v>
      </c>
      <c r="AI144" s="46">
        <v>125</v>
      </c>
      <c r="AJ144" s="46">
        <v>0</v>
      </c>
      <c r="AK144" s="46">
        <v>8</v>
      </c>
      <c r="AL144" s="46">
        <v>1</v>
      </c>
      <c r="AM144" s="46">
        <v>0.98299999999999998</v>
      </c>
      <c r="AN144" s="46">
        <v>0</v>
      </c>
      <c r="AO144" s="46">
        <v>22750000</v>
      </c>
      <c r="AP144" s="46">
        <v>0</v>
      </c>
      <c r="AQ144" s="46">
        <v>1456000</v>
      </c>
      <c r="AR144" s="53">
        <v>649610.25</v>
      </c>
      <c r="AS144" s="53">
        <v>638566.87575000001</v>
      </c>
      <c r="AT144" s="54">
        <v>353.04930999999999</v>
      </c>
      <c r="AU144" s="54">
        <v>3.0699939999999999</v>
      </c>
      <c r="AV144" s="54">
        <v>348.44431900000001</v>
      </c>
      <c r="AW144" s="54">
        <v>3.0699939999999999</v>
      </c>
      <c r="AX144" s="46"/>
      <c r="AY144" s="46">
        <f t="shared" si="30"/>
        <v>504.55877727749998</v>
      </c>
      <c r="AZ144" s="46">
        <f t="shared" si="31"/>
        <v>299.14552012499996</v>
      </c>
      <c r="BA144" s="46">
        <f t="shared" si="32"/>
        <v>564.38788130249998</v>
      </c>
      <c r="BB144" s="46">
        <f t="shared" si="33"/>
        <v>394.87208656499996</v>
      </c>
      <c r="BC144" s="46">
        <f t="shared" si="34"/>
        <v>259.259450775</v>
      </c>
      <c r="BD144" s="46">
        <f t="shared" si="35"/>
        <v>598.29104024999992</v>
      </c>
    </row>
    <row r="145" spans="1:56" x14ac:dyDescent="0.3">
      <c r="A145" s="50">
        <v>55455</v>
      </c>
      <c r="B145" s="47" t="s">
        <v>505</v>
      </c>
      <c r="C145" s="47" t="s">
        <v>48</v>
      </c>
      <c r="D145" s="47" t="s">
        <v>509</v>
      </c>
      <c r="E145" s="47" t="s">
        <v>303</v>
      </c>
      <c r="F145" s="47" t="s">
        <v>332</v>
      </c>
      <c r="G145" s="47" t="s">
        <v>297</v>
      </c>
      <c r="H145" s="47" t="s">
        <v>298</v>
      </c>
      <c r="I145" s="47" t="s">
        <v>289</v>
      </c>
      <c r="J145" s="47" t="s">
        <v>333</v>
      </c>
      <c r="K145" s="49">
        <v>33.338055555555556</v>
      </c>
      <c r="L145" s="49">
        <v>-112.83388888888888</v>
      </c>
      <c r="M145" s="49"/>
      <c r="N145" s="49"/>
      <c r="O145" s="50">
        <v>15070104</v>
      </c>
      <c r="P145" s="50"/>
      <c r="Q145" s="47" t="s">
        <v>304</v>
      </c>
      <c r="R145" s="50">
        <v>2002</v>
      </c>
      <c r="S145" s="50">
        <v>182</v>
      </c>
      <c r="T145" s="52">
        <v>649610.25</v>
      </c>
      <c r="U145" s="51">
        <v>0.40745286391690499</v>
      </c>
      <c r="V145" s="47" t="s">
        <v>363</v>
      </c>
      <c r="W145" s="47" t="s">
        <v>368</v>
      </c>
      <c r="X145" s="47">
        <v>0</v>
      </c>
      <c r="Y145" s="47">
        <v>0</v>
      </c>
      <c r="Z145" s="47">
        <v>164.35139325</v>
      </c>
      <c r="AA145" s="47">
        <v>97.441537499999995</v>
      </c>
      <c r="AB145" s="47">
        <v>183.83970074999999</v>
      </c>
      <c r="AC145" s="47">
        <v>128.62282949999999</v>
      </c>
      <c r="AD145" s="47">
        <v>84.449332499999997</v>
      </c>
      <c r="AE145" s="47">
        <v>194.88307499999999</v>
      </c>
      <c r="AF145" s="47">
        <v>253</v>
      </c>
      <c r="AG145" s="47">
        <v>198</v>
      </c>
      <c r="AH145" s="46">
        <v>0</v>
      </c>
      <c r="AI145" s="46">
        <v>125</v>
      </c>
      <c r="AJ145" s="46">
        <v>0</v>
      </c>
      <c r="AK145" s="46">
        <v>8</v>
      </c>
      <c r="AL145" s="46">
        <v>1</v>
      </c>
      <c r="AM145" s="46">
        <v>0.98299999999999998</v>
      </c>
      <c r="AN145" s="46">
        <v>0</v>
      </c>
      <c r="AO145" s="46">
        <v>22750000</v>
      </c>
      <c r="AP145" s="46">
        <v>0</v>
      </c>
      <c r="AQ145" s="46">
        <v>1456000</v>
      </c>
      <c r="AR145" s="53">
        <v>649610.25</v>
      </c>
      <c r="AS145" s="53">
        <v>638566.87575000001</v>
      </c>
      <c r="AT145" s="54">
        <v>176.52469333333337</v>
      </c>
      <c r="AU145" s="54">
        <v>1.5349973333333338</v>
      </c>
      <c r="AV145" s="54">
        <v>174.22219733333338</v>
      </c>
      <c r="AW145" s="54">
        <v>1.5349973333333338</v>
      </c>
      <c r="AX145" s="46"/>
      <c r="AY145" s="46">
        <f t="shared" si="30"/>
        <v>504.55877727749998</v>
      </c>
      <c r="AZ145" s="46">
        <f t="shared" si="31"/>
        <v>299.14552012499996</v>
      </c>
      <c r="BA145" s="46">
        <f t="shared" si="32"/>
        <v>564.38788130249998</v>
      </c>
      <c r="BB145" s="46">
        <f t="shared" si="33"/>
        <v>394.87208656499996</v>
      </c>
      <c r="BC145" s="46">
        <f t="shared" si="34"/>
        <v>259.259450775</v>
      </c>
      <c r="BD145" s="46">
        <f t="shared" si="35"/>
        <v>598.29104024999992</v>
      </c>
    </row>
    <row r="146" spans="1:56" x14ac:dyDescent="0.3">
      <c r="A146" s="50">
        <v>55455</v>
      </c>
      <c r="B146" s="47" t="s">
        <v>505</v>
      </c>
      <c r="C146" s="47" t="s">
        <v>48</v>
      </c>
      <c r="D146" s="47" t="s">
        <v>510</v>
      </c>
      <c r="E146" s="47" t="s">
        <v>303</v>
      </c>
      <c r="F146" s="47" t="s">
        <v>332</v>
      </c>
      <c r="G146" s="47" t="s">
        <v>297</v>
      </c>
      <c r="H146" s="47" t="s">
        <v>298</v>
      </c>
      <c r="I146" s="47" t="s">
        <v>289</v>
      </c>
      <c r="J146" s="47" t="s">
        <v>333</v>
      </c>
      <c r="K146" s="49">
        <v>33.338055555555556</v>
      </c>
      <c r="L146" s="49">
        <v>-112.83388888888888</v>
      </c>
      <c r="M146" s="49"/>
      <c r="N146" s="49"/>
      <c r="O146" s="50">
        <v>15070104</v>
      </c>
      <c r="P146" s="50"/>
      <c r="Q146" s="47" t="s">
        <v>304</v>
      </c>
      <c r="R146" s="50">
        <v>2002</v>
      </c>
      <c r="S146" s="50">
        <v>182</v>
      </c>
      <c r="T146" s="52">
        <v>649610.25</v>
      </c>
      <c r="U146" s="51">
        <v>0.40745286391690499</v>
      </c>
      <c r="V146" s="47" t="s">
        <v>363</v>
      </c>
      <c r="W146" s="47" t="s">
        <v>368</v>
      </c>
      <c r="X146" s="47">
        <v>0</v>
      </c>
      <c r="Y146" s="47">
        <v>0</v>
      </c>
      <c r="Z146" s="47">
        <v>164.35139325</v>
      </c>
      <c r="AA146" s="47">
        <v>97.441537499999995</v>
      </c>
      <c r="AB146" s="47">
        <v>183.83970074999999</v>
      </c>
      <c r="AC146" s="47">
        <v>128.62282949999999</v>
      </c>
      <c r="AD146" s="47">
        <v>84.449332499999997</v>
      </c>
      <c r="AE146" s="47">
        <v>194.88307499999999</v>
      </c>
      <c r="AF146" s="47">
        <v>253</v>
      </c>
      <c r="AG146" s="47">
        <v>198</v>
      </c>
      <c r="AH146" s="46">
        <v>0</v>
      </c>
      <c r="AI146" s="46">
        <v>125</v>
      </c>
      <c r="AJ146" s="46">
        <v>0</v>
      </c>
      <c r="AK146" s="46">
        <v>8</v>
      </c>
      <c r="AL146" s="46">
        <v>1</v>
      </c>
      <c r="AM146" s="46">
        <v>0.98299999999999998</v>
      </c>
      <c r="AN146" s="46">
        <v>0</v>
      </c>
      <c r="AO146" s="46">
        <v>22750000</v>
      </c>
      <c r="AP146" s="46">
        <v>0</v>
      </c>
      <c r="AQ146" s="46">
        <v>1456000</v>
      </c>
      <c r="AR146" s="53">
        <v>649610.25</v>
      </c>
      <c r="AS146" s="53">
        <v>638566.87575000001</v>
      </c>
      <c r="AT146" s="54">
        <v>176.52469333333337</v>
      </c>
      <c r="AU146" s="54">
        <v>1.5349973333333338</v>
      </c>
      <c r="AV146" s="54">
        <v>174.22219733333338</v>
      </c>
      <c r="AW146" s="54">
        <v>1.5349973333333338</v>
      </c>
      <c r="AX146" s="46"/>
      <c r="AY146" s="46">
        <f t="shared" si="30"/>
        <v>504.55877727749998</v>
      </c>
      <c r="AZ146" s="46">
        <f t="shared" si="31"/>
        <v>299.14552012499996</v>
      </c>
      <c r="BA146" s="46">
        <f t="shared" si="32"/>
        <v>564.38788130249998</v>
      </c>
      <c r="BB146" s="46">
        <f t="shared" si="33"/>
        <v>394.87208656499996</v>
      </c>
      <c r="BC146" s="46">
        <f t="shared" si="34"/>
        <v>259.259450775</v>
      </c>
      <c r="BD146" s="46">
        <f t="shared" si="35"/>
        <v>598.29104024999992</v>
      </c>
    </row>
    <row r="147" spans="1:56" x14ac:dyDescent="0.3">
      <c r="A147" s="50">
        <v>55455</v>
      </c>
      <c r="B147" s="47" t="s">
        <v>505</v>
      </c>
      <c r="C147" s="47" t="s">
        <v>48</v>
      </c>
      <c r="D147" s="47" t="s">
        <v>511</v>
      </c>
      <c r="E147" s="47" t="s">
        <v>303</v>
      </c>
      <c r="F147" s="47" t="s">
        <v>332</v>
      </c>
      <c r="G147" s="47" t="s">
        <v>297</v>
      </c>
      <c r="H147" s="47" t="s">
        <v>298</v>
      </c>
      <c r="I147" s="47" t="s">
        <v>289</v>
      </c>
      <c r="J147" s="47" t="s">
        <v>333</v>
      </c>
      <c r="K147" s="49">
        <v>33.338055555555556</v>
      </c>
      <c r="L147" s="49">
        <v>-112.83388888888888</v>
      </c>
      <c r="M147" s="49"/>
      <c r="N147" s="49"/>
      <c r="O147" s="50">
        <v>15070104</v>
      </c>
      <c r="P147" s="50"/>
      <c r="Q147" s="47" t="s">
        <v>304</v>
      </c>
      <c r="R147" s="50">
        <v>2002</v>
      </c>
      <c r="S147" s="50">
        <v>182</v>
      </c>
      <c r="T147" s="52">
        <v>649610.25</v>
      </c>
      <c r="U147" s="51">
        <v>0.40745286391690499</v>
      </c>
      <c r="V147" s="47" t="s">
        <v>363</v>
      </c>
      <c r="W147" s="47" t="s">
        <v>368</v>
      </c>
      <c r="X147" s="47">
        <v>0</v>
      </c>
      <c r="Y147" s="47">
        <v>0</v>
      </c>
      <c r="Z147" s="47">
        <v>164.35139325</v>
      </c>
      <c r="AA147" s="47">
        <v>97.441537499999995</v>
      </c>
      <c r="AB147" s="47">
        <v>183.83970074999999</v>
      </c>
      <c r="AC147" s="47">
        <v>128.62282949999999</v>
      </c>
      <c r="AD147" s="47">
        <v>84.449332499999997</v>
      </c>
      <c r="AE147" s="47">
        <v>194.88307499999999</v>
      </c>
      <c r="AF147" s="47">
        <v>253</v>
      </c>
      <c r="AG147" s="47">
        <v>198</v>
      </c>
      <c r="AH147" s="46">
        <v>0</v>
      </c>
      <c r="AI147" s="46">
        <v>125</v>
      </c>
      <c r="AJ147" s="46">
        <v>0</v>
      </c>
      <c r="AK147" s="46">
        <v>8</v>
      </c>
      <c r="AL147" s="46">
        <v>1</v>
      </c>
      <c r="AM147" s="46">
        <v>0.98299999999999998</v>
      </c>
      <c r="AN147" s="46">
        <v>0</v>
      </c>
      <c r="AO147" s="46">
        <v>22750000</v>
      </c>
      <c r="AP147" s="46">
        <v>0</v>
      </c>
      <c r="AQ147" s="46">
        <v>1456000</v>
      </c>
      <c r="AR147" s="53">
        <v>649610.25</v>
      </c>
      <c r="AS147" s="53">
        <v>638566.87575000001</v>
      </c>
      <c r="AT147" s="54">
        <v>176.52469333333337</v>
      </c>
      <c r="AU147" s="54">
        <v>1.5349973333333338</v>
      </c>
      <c r="AV147" s="54">
        <v>174.22219733333338</v>
      </c>
      <c r="AW147" s="54">
        <v>1.5349973333333338</v>
      </c>
      <c r="AX147" s="46"/>
      <c r="AY147" s="46">
        <f t="shared" si="30"/>
        <v>504.55877727749998</v>
      </c>
      <c r="AZ147" s="46">
        <f t="shared" si="31"/>
        <v>299.14552012499996</v>
      </c>
      <c r="BA147" s="46">
        <f t="shared" si="32"/>
        <v>564.38788130249998</v>
      </c>
      <c r="BB147" s="46">
        <f t="shared" si="33"/>
        <v>394.87208656499996</v>
      </c>
      <c r="BC147" s="46">
        <f t="shared" si="34"/>
        <v>259.259450775</v>
      </c>
      <c r="BD147" s="46">
        <f t="shared" si="35"/>
        <v>598.29104024999992</v>
      </c>
    </row>
    <row r="148" spans="1:56" x14ac:dyDescent="0.3">
      <c r="A148" s="50">
        <v>55481</v>
      </c>
      <c r="B148" s="47" t="s">
        <v>512</v>
      </c>
      <c r="C148" s="47" t="s">
        <v>48</v>
      </c>
      <c r="D148" s="47" t="s">
        <v>513</v>
      </c>
      <c r="E148" s="47" t="s">
        <v>514</v>
      </c>
      <c r="F148" s="47" t="s">
        <v>332</v>
      </c>
      <c r="G148" s="47" t="s">
        <v>297</v>
      </c>
      <c r="H148" s="47" t="s">
        <v>298</v>
      </c>
      <c r="I148" s="47" t="s">
        <v>289</v>
      </c>
      <c r="J148" s="47" t="s">
        <v>333</v>
      </c>
      <c r="K148" s="49">
        <v>33.346111111111114</v>
      </c>
      <c r="L148" s="49">
        <v>-112.85</v>
      </c>
      <c r="M148" s="49"/>
      <c r="N148" s="49"/>
      <c r="O148" s="50">
        <v>15070104</v>
      </c>
      <c r="P148" s="50"/>
      <c r="Q148" s="47" t="s">
        <v>304</v>
      </c>
      <c r="R148" s="50">
        <v>2003</v>
      </c>
      <c r="S148" s="50">
        <v>185.3</v>
      </c>
      <c r="T148" s="52">
        <v>1236632</v>
      </c>
      <c r="U148" s="51">
        <v>0.7618350595233695</v>
      </c>
      <c r="V148" s="47" t="s">
        <v>515</v>
      </c>
      <c r="W148" s="47" t="s">
        <v>310</v>
      </c>
      <c r="X148" s="47">
        <v>0</v>
      </c>
      <c r="Y148" s="47">
        <v>0</v>
      </c>
      <c r="Z148" s="47">
        <v>312.86789599999997</v>
      </c>
      <c r="AA148" s="47">
        <v>185.4948</v>
      </c>
      <c r="AB148" s="47">
        <v>349.96685600000001</v>
      </c>
      <c r="AC148" s="47">
        <v>244.85313600000001</v>
      </c>
      <c r="AD148" s="47">
        <v>160.76215999999999</v>
      </c>
      <c r="AE148" s="47">
        <v>370.9896</v>
      </c>
      <c r="AF148" s="47">
        <v>253</v>
      </c>
      <c r="AG148" s="47">
        <v>198</v>
      </c>
      <c r="AH148" s="46">
        <v>0</v>
      </c>
      <c r="AI148" s="46">
        <v>125</v>
      </c>
      <c r="AJ148" s="46">
        <v>0</v>
      </c>
      <c r="AK148" s="46">
        <v>8</v>
      </c>
      <c r="AL148" s="46">
        <v>1</v>
      </c>
      <c r="AM148" s="46">
        <v>0.98299999999999998</v>
      </c>
      <c r="AN148" s="46">
        <v>0</v>
      </c>
      <c r="AO148" s="46">
        <v>23162500</v>
      </c>
      <c r="AP148" s="46">
        <v>0</v>
      </c>
      <c r="AQ148" s="46">
        <v>1482400</v>
      </c>
      <c r="AR148" s="53">
        <v>1236632</v>
      </c>
      <c r="AS148" s="53">
        <v>1215609.2560000001</v>
      </c>
      <c r="AT148" s="54">
        <v>55.75177</v>
      </c>
      <c r="AU148" s="54">
        <v>0.48479800000000001</v>
      </c>
      <c r="AV148" s="54">
        <v>55.024572999999997</v>
      </c>
      <c r="AW148" s="54">
        <v>0.48479800000000001</v>
      </c>
      <c r="AX148" s="46"/>
      <c r="AY148" s="46">
        <f t="shared" si="30"/>
        <v>960.50444071999982</v>
      </c>
      <c r="AZ148" s="46">
        <f t="shared" si="31"/>
        <v>569.46903599999996</v>
      </c>
      <c r="BA148" s="46">
        <f t="shared" si="32"/>
        <v>1074.3982479199999</v>
      </c>
      <c r="BB148" s="46">
        <f t="shared" si="33"/>
        <v>751.69912751999993</v>
      </c>
      <c r="BC148" s="46">
        <f t="shared" si="34"/>
        <v>493.53983119999998</v>
      </c>
      <c r="BD148" s="46">
        <f t="shared" si="35"/>
        <v>1138.9380719999999</v>
      </c>
    </row>
    <row r="149" spans="1:56" x14ac:dyDescent="0.3">
      <c r="A149" s="50">
        <v>55481</v>
      </c>
      <c r="B149" s="47" t="s">
        <v>512</v>
      </c>
      <c r="C149" s="47" t="s">
        <v>48</v>
      </c>
      <c r="D149" s="47" t="s">
        <v>516</v>
      </c>
      <c r="E149" s="47" t="s">
        <v>514</v>
      </c>
      <c r="F149" s="47" t="s">
        <v>332</v>
      </c>
      <c r="G149" s="47" t="s">
        <v>297</v>
      </c>
      <c r="H149" s="47" t="s">
        <v>298</v>
      </c>
      <c r="I149" s="47" t="s">
        <v>289</v>
      </c>
      <c r="J149" s="47" t="s">
        <v>333</v>
      </c>
      <c r="K149" s="49">
        <v>33.346111111111114</v>
      </c>
      <c r="L149" s="49">
        <v>-112.85</v>
      </c>
      <c r="M149" s="49"/>
      <c r="N149" s="49"/>
      <c r="O149" s="50">
        <v>15070104</v>
      </c>
      <c r="P149" s="50"/>
      <c r="Q149" s="47" t="s">
        <v>304</v>
      </c>
      <c r="R149" s="50">
        <v>2003</v>
      </c>
      <c r="S149" s="50">
        <v>185.3</v>
      </c>
      <c r="T149" s="52">
        <v>1236632</v>
      </c>
      <c r="U149" s="51">
        <v>0.7618350595233695</v>
      </c>
      <c r="V149" s="47" t="s">
        <v>515</v>
      </c>
      <c r="W149" s="47" t="s">
        <v>310</v>
      </c>
      <c r="X149" s="47">
        <v>0</v>
      </c>
      <c r="Y149" s="47">
        <v>0</v>
      </c>
      <c r="Z149" s="47">
        <v>312.86789599999997</v>
      </c>
      <c r="AA149" s="47">
        <v>185.4948</v>
      </c>
      <c r="AB149" s="47">
        <v>349.96685600000001</v>
      </c>
      <c r="AC149" s="47">
        <v>244.85313600000001</v>
      </c>
      <c r="AD149" s="47">
        <v>160.76215999999999</v>
      </c>
      <c r="AE149" s="47">
        <v>370.9896</v>
      </c>
      <c r="AF149" s="47">
        <v>253</v>
      </c>
      <c r="AG149" s="47">
        <v>198</v>
      </c>
      <c r="AH149" s="46">
        <v>0</v>
      </c>
      <c r="AI149" s="46">
        <v>125</v>
      </c>
      <c r="AJ149" s="46">
        <v>0</v>
      </c>
      <c r="AK149" s="46">
        <v>8</v>
      </c>
      <c r="AL149" s="46">
        <v>1</v>
      </c>
      <c r="AM149" s="46">
        <v>0.98299999999999998</v>
      </c>
      <c r="AN149" s="46">
        <v>0</v>
      </c>
      <c r="AO149" s="46">
        <v>23162500</v>
      </c>
      <c r="AP149" s="46">
        <v>0</v>
      </c>
      <c r="AQ149" s="46">
        <v>1482400</v>
      </c>
      <c r="AR149" s="53">
        <v>1236632</v>
      </c>
      <c r="AS149" s="53">
        <v>1215609.2560000001</v>
      </c>
      <c r="AT149" s="54">
        <v>45.553109999999997</v>
      </c>
      <c r="AU149" s="54">
        <v>0.39611400000000002</v>
      </c>
      <c r="AV149" s="54">
        <v>44.958939000000001</v>
      </c>
      <c r="AW149" s="54">
        <v>0.39611400000000002</v>
      </c>
      <c r="AX149" s="46"/>
      <c r="AY149" s="46">
        <f t="shared" si="30"/>
        <v>960.50444071999982</v>
      </c>
      <c r="AZ149" s="46">
        <f t="shared" si="31"/>
        <v>569.46903599999996</v>
      </c>
      <c r="BA149" s="46">
        <f t="shared" si="32"/>
        <v>1074.3982479199999</v>
      </c>
      <c r="BB149" s="46">
        <f t="shared" si="33"/>
        <v>751.69912751999993</v>
      </c>
      <c r="BC149" s="46">
        <f t="shared" si="34"/>
        <v>493.53983119999998</v>
      </c>
      <c r="BD149" s="46">
        <f t="shared" si="35"/>
        <v>1138.9380719999999</v>
      </c>
    </row>
    <row r="150" spans="1:56" x14ac:dyDescent="0.3">
      <c r="A150" s="50">
        <v>55481</v>
      </c>
      <c r="B150" s="47" t="s">
        <v>512</v>
      </c>
      <c r="C150" s="47" t="s">
        <v>48</v>
      </c>
      <c r="D150" s="47" t="s">
        <v>517</v>
      </c>
      <c r="E150" s="47" t="s">
        <v>514</v>
      </c>
      <c r="F150" s="47" t="s">
        <v>332</v>
      </c>
      <c r="G150" s="47" t="s">
        <v>297</v>
      </c>
      <c r="H150" s="47" t="s">
        <v>298</v>
      </c>
      <c r="I150" s="47" t="s">
        <v>289</v>
      </c>
      <c r="J150" s="47" t="s">
        <v>333</v>
      </c>
      <c r="K150" s="49">
        <v>33.346111111111114</v>
      </c>
      <c r="L150" s="49">
        <v>-112.85</v>
      </c>
      <c r="M150" s="49"/>
      <c r="N150" s="49"/>
      <c r="O150" s="50">
        <v>15070104</v>
      </c>
      <c r="P150" s="50"/>
      <c r="Q150" s="47" t="s">
        <v>304</v>
      </c>
      <c r="R150" s="50">
        <v>2003</v>
      </c>
      <c r="S150" s="50">
        <v>185.3</v>
      </c>
      <c r="T150" s="52">
        <v>1236632</v>
      </c>
      <c r="U150" s="51">
        <v>0.7618350595233695</v>
      </c>
      <c r="V150" s="47" t="s">
        <v>515</v>
      </c>
      <c r="W150" s="47" t="s">
        <v>310</v>
      </c>
      <c r="X150" s="47">
        <v>0</v>
      </c>
      <c r="Y150" s="47">
        <v>0</v>
      </c>
      <c r="Z150" s="47">
        <v>312.86789599999997</v>
      </c>
      <c r="AA150" s="47">
        <v>185.4948</v>
      </c>
      <c r="AB150" s="47">
        <v>349.96685600000001</v>
      </c>
      <c r="AC150" s="47">
        <v>244.85313600000001</v>
      </c>
      <c r="AD150" s="47">
        <v>160.76215999999999</v>
      </c>
      <c r="AE150" s="47">
        <v>370.9896</v>
      </c>
      <c r="AF150" s="47">
        <v>253</v>
      </c>
      <c r="AG150" s="47">
        <v>198</v>
      </c>
      <c r="AH150" s="46">
        <v>0</v>
      </c>
      <c r="AI150" s="46">
        <v>125</v>
      </c>
      <c r="AJ150" s="46">
        <v>0</v>
      </c>
      <c r="AK150" s="46">
        <v>8</v>
      </c>
      <c r="AL150" s="46">
        <v>1</v>
      </c>
      <c r="AM150" s="46">
        <v>0.98299999999999998</v>
      </c>
      <c r="AN150" s="46">
        <v>0</v>
      </c>
      <c r="AO150" s="46">
        <v>23162500</v>
      </c>
      <c r="AP150" s="46">
        <v>0</v>
      </c>
      <c r="AQ150" s="46">
        <v>1482400</v>
      </c>
      <c r="AR150" s="53">
        <v>1236632</v>
      </c>
      <c r="AS150" s="53">
        <v>1215609.2560000001</v>
      </c>
      <c r="AT150" s="54">
        <v>48.481009999999998</v>
      </c>
      <c r="AU150" s="54">
        <v>0.421574</v>
      </c>
      <c r="AV150" s="54">
        <v>47.848649000000002</v>
      </c>
      <c r="AW150" s="54">
        <v>0.421574</v>
      </c>
      <c r="AX150" s="46"/>
      <c r="AY150" s="46">
        <f t="shared" si="30"/>
        <v>960.50444071999982</v>
      </c>
      <c r="AZ150" s="46">
        <f t="shared" si="31"/>
        <v>569.46903599999996</v>
      </c>
      <c r="BA150" s="46">
        <f t="shared" si="32"/>
        <v>1074.3982479199999</v>
      </c>
      <c r="BB150" s="46">
        <f t="shared" si="33"/>
        <v>751.69912751999993</v>
      </c>
      <c r="BC150" s="46">
        <f t="shared" si="34"/>
        <v>493.53983119999998</v>
      </c>
      <c r="BD150" s="46">
        <f t="shared" si="35"/>
        <v>1138.9380719999999</v>
      </c>
    </row>
    <row r="151" spans="1:56" x14ac:dyDescent="0.3">
      <c r="A151" s="50">
        <v>55481</v>
      </c>
      <c r="B151" s="47" t="s">
        <v>512</v>
      </c>
      <c r="C151" s="47" t="s">
        <v>48</v>
      </c>
      <c r="D151" s="47" t="s">
        <v>518</v>
      </c>
      <c r="E151" s="47" t="s">
        <v>514</v>
      </c>
      <c r="F151" s="47" t="s">
        <v>332</v>
      </c>
      <c r="G151" s="47" t="s">
        <v>297</v>
      </c>
      <c r="H151" s="47" t="s">
        <v>298</v>
      </c>
      <c r="I151" s="47" t="s">
        <v>289</v>
      </c>
      <c r="J151" s="47" t="s">
        <v>333</v>
      </c>
      <c r="K151" s="49">
        <v>33.346111111111114</v>
      </c>
      <c r="L151" s="49">
        <v>-112.85</v>
      </c>
      <c r="M151" s="49"/>
      <c r="N151" s="49"/>
      <c r="O151" s="50">
        <v>15070104</v>
      </c>
      <c r="P151" s="50"/>
      <c r="Q151" s="47" t="s">
        <v>304</v>
      </c>
      <c r="R151" s="50">
        <v>2003</v>
      </c>
      <c r="S151" s="50">
        <v>185.3</v>
      </c>
      <c r="T151" s="52">
        <v>1236632</v>
      </c>
      <c r="U151" s="51">
        <v>0.7618350595233695</v>
      </c>
      <c r="V151" s="47" t="s">
        <v>515</v>
      </c>
      <c r="W151" s="47" t="s">
        <v>310</v>
      </c>
      <c r="X151" s="47">
        <v>0</v>
      </c>
      <c r="Y151" s="47">
        <v>0</v>
      </c>
      <c r="Z151" s="47">
        <v>312.86789599999997</v>
      </c>
      <c r="AA151" s="47">
        <v>185.4948</v>
      </c>
      <c r="AB151" s="47">
        <v>349.96685600000001</v>
      </c>
      <c r="AC151" s="47">
        <v>244.85313600000001</v>
      </c>
      <c r="AD151" s="47">
        <v>160.76215999999999</v>
      </c>
      <c r="AE151" s="47">
        <v>370.9896</v>
      </c>
      <c r="AF151" s="47">
        <v>253</v>
      </c>
      <c r="AG151" s="47">
        <v>198</v>
      </c>
      <c r="AH151" s="46">
        <v>0</v>
      </c>
      <c r="AI151" s="46">
        <v>125</v>
      </c>
      <c r="AJ151" s="46">
        <v>0</v>
      </c>
      <c r="AK151" s="46">
        <v>8</v>
      </c>
      <c r="AL151" s="46">
        <v>1</v>
      </c>
      <c r="AM151" s="46">
        <v>0.98299999999999998</v>
      </c>
      <c r="AN151" s="46">
        <v>0</v>
      </c>
      <c r="AO151" s="46">
        <v>23162500</v>
      </c>
      <c r="AP151" s="46">
        <v>0</v>
      </c>
      <c r="AQ151" s="46">
        <v>1482400</v>
      </c>
      <c r="AR151" s="53">
        <v>1236632</v>
      </c>
      <c r="AS151" s="53">
        <v>1215609.2560000001</v>
      </c>
      <c r="AT151" s="54">
        <v>112.11189</v>
      </c>
      <c r="AU151" s="54">
        <v>0.97488600000000003</v>
      </c>
      <c r="AV151" s="54">
        <v>110.64956100000001</v>
      </c>
      <c r="AW151" s="54">
        <v>0.97488600000000003</v>
      </c>
      <c r="AX151" s="46"/>
      <c r="AY151" s="46">
        <f t="shared" si="30"/>
        <v>960.50444071999982</v>
      </c>
      <c r="AZ151" s="46">
        <f t="shared" si="31"/>
        <v>569.46903599999996</v>
      </c>
      <c r="BA151" s="46">
        <f t="shared" si="32"/>
        <v>1074.3982479199999</v>
      </c>
      <c r="BB151" s="46">
        <f t="shared" si="33"/>
        <v>751.69912751999993</v>
      </c>
      <c r="BC151" s="46">
        <f t="shared" si="34"/>
        <v>493.53983119999998</v>
      </c>
      <c r="BD151" s="46">
        <f t="shared" si="35"/>
        <v>1138.9380719999999</v>
      </c>
    </row>
    <row r="152" spans="1:56" x14ac:dyDescent="0.3">
      <c r="A152" s="50">
        <v>55481</v>
      </c>
      <c r="B152" s="47" t="s">
        <v>512</v>
      </c>
      <c r="C152" s="47" t="s">
        <v>48</v>
      </c>
      <c r="D152" s="47" t="s">
        <v>519</v>
      </c>
      <c r="E152" s="47" t="s">
        <v>514</v>
      </c>
      <c r="F152" s="47" t="s">
        <v>332</v>
      </c>
      <c r="G152" s="47" t="s">
        <v>297</v>
      </c>
      <c r="H152" s="47" t="s">
        <v>298</v>
      </c>
      <c r="I152" s="47" t="s">
        <v>289</v>
      </c>
      <c r="J152" s="47" t="s">
        <v>333</v>
      </c>
      <c r="K152" s="49">
        <v>33.346111111111114</v>
      </c>
      <c r="L152" s="49">
        <v>-112.85</v>
      </c>
      <c r="M152" s="49"/>
      <c r="N152" s="49"/>
      <c r="O152" s="50">
        <v>15070104</v>
      </c>
      <c r="P152" s="50"/>
      <c r="Q152" s="47" t="s">
        <v>304</v>
      </c>
      <c r="R152" s="50">
        <v>2003</v>
      </c>
      <c r="S152" s="50">
        <v>321</v>
      </c>
      <c r="T152" s="52">
        <v>1571633</v>
      </c>
      <c r="U152" s="51">
        <v>0.5589101551942417</v>
      </c>
      <c r="V152" s="47" t="s">
        <v>515</v>
      </c>
      <c r="W152" s="47" t="s">
        <v>310</v>
      </c>
      <c r="X152" s="47">
        <v>0</v>
      </c>
      <c r="Y152" s="47">
        <v>0</v>
      </c>
      <c r="Z152" s="47">
        <v>397.62314900000001</v>
      </c>
      <c r="AA152" s="47">
        <v>235.74494999999999</v>
      </c>
      <c r="AB152" s="47">
        <v>444.77213899999998</v>
      </c>
      <c r="AC152" s="47">
        <v>311.183334</v>
      </c>
      <c r="AD152" s="47">
        <v>204.31228999999999</v>
      </c>
      <c r="AE152" s="47">
        <v>471.48989999999998</v>
      </c>
      <c r="AF152" s="47">
        <v>253</v>
      </c>
      <c r="AG152" s="47">
        <v>198</v>
      </c>
      <c r="AH152" s="46">
        <v>0</v>
      </c>
      <c r="AI152" s="46">
        <v>125</v>
      </c>
      <c r="AJ152" s="46">
        <v>0</v>
      </c>
      <c r="AK152" s="46">
        <v>8</v>
      </c>
      <c r="AL152" s="46">
        <v>1</v>
      </c>
      <c r="AM152" s="46">
        <v>0.98299999999999998</v>
      </c>
      <c r="AN152" s="46">
        <v>0</v>
      </c>
      <c r="AO152" s="46">
        <v>40125000</v>
      </c>
      <c r="AP152" s="46">
        <v>0</v>
      </c>
      <c r="AQ152" s="46">
        <v>2568000</v>
      </c>
      <c r="AR152" s="53">
        <v>1571633</v>
      </c>
      <c r="AS152" s="53">
        <v>1544915.2390000001</v>
      </c>
      <c r="AT152" s="54">
        <v>108.5692</v>
      </c>
      <c r="AU152" s="54">
        <v>0.94408000000000003</v>
      </c>
      <c r="AV152" s="54">
        <v>107.15308</v>
      </c>
      <c r="AW152" s="54">
        <v>0.94408000000000003</v>
      </c>
      <c r="AX152" s="46"/>
      <c r="AY152" s="46">
        <f t="shared" si="30"/>
        <v>1220.7030674299999</v>
      </c>
      <c r="AZ152" s="46">
        <f t="shared" si="31"/>
        <v>723.73699649999992</v>
      </c>
      <c r="BA152" s="46">
        <f t="shared" si="32"/>
        <v>1365.4504667299998</v>
      </c>
      <c r="BB152" s="46">
        <f t="shared" si="33"/>
        <v>955.33283538000001</v>
      </c>
      <c r="BC152" s="46">
        <f t="shared" si="34"/>
        <v>627.23873029999993</v>
      </c>
      <c r="BD152" s="46">
        <f t="shared" si="35"/>
        <v>1447.4739929999998</v>
      </c>
    </row>
    <row r="153" spans="1:56" x14ac:dyDescent="0.3">
      <c r="A153" s="50">
        <v>55481</v>
      </c>
      <c r="B153" s="47" t="s">
        <v>512</v>
      </c>
      <c r="C153" s="47" t="s">
        <v>48</v>
      </c>
      <c r="D153" s="47" t="s">
        <v>520</v>
      </c>
      <c r="E153" s="47" t="s">
        <v>514</v>
      </c>
      <c r="F153" s="47" t="s">
        <v>332</v>
      </c>
      <c r="G153" s="47" t="s">
        <v>297</v>
      </c>
      <c r="H153" s="47" t="s">
        <v>298</v>
      </c>
      <c r="I153" s="47" t="s">
        <v>289</v>
      </c>
      <c r="J153" s="47" t="s">
        <v>333</v>
      </c>
      <c r="K153" s="49">
        <v>33.346111111111114</v>
      </c>
      <c r="L153" s="49">
        <v>-112.85</v>
      </c>
      <c r="M153" s="49"/>
      <c r="N153" s="49"/>
      <c r="O153" s="50">
        <v>15070104</v>
      </c>
      <c r="P153" s="50"/>
      <c r="Q153" s="47" t="s">
        <v>304</v>
      </c>
      <c r="R153" s="50">
        <v>2003</v>
      </c>
      <c r="S153" s="50">
        <v>321</v>
      </c>
      <c r="T153" s="52">
        <v>1557719</v>
      </c>
      <c r="U153" s="51">
        <v>0.55396200514943317</v>
      </c>
      <c r="V153" s="47" t="s">
        <v>515</v>
      </c>
      <c r="W153" s="47" t="s">
        <v>310</v>
      </c>
      <c r="X153" s="47">
        <v>2146.7415271236478</v>
      </c>
      <c r="Y153" s="47">
        <v>2005.1981297308803</v>
      </c>
      <c r="Z153" s="47">
        <v>394.10290700000002</v>
      </c>
      <c r="AA153" s="47">
        <v>233.65785</v>
      </c>
      <c r="AB153" s="47">
        <v>440.83447699999999</v>
      </c>
      <c r="AC153" s="47">
        <v>308.42836199999999</v>
      </c>
      <c r="AD153" s="47">
        <v>202.50346999999999</v>
      </c>
      <c r="AE153" s="47">
        <v>467.31569999999999</v>
      </c>
      <c r="AF153" s="47">
        <v>253</v>
      </c>
      <c r="AG153" s="47">
        <v>198</v>
      </c>
      <c r="AH153" s="46">
        <v>0</v>
      </c>
      <c r="AI153" s="46">
        <v>125</v>
      </c>
      <c r="AJ153" s="46">
        <v>0</v>
      </c>
      <c r="AK153" s="46">
        <v>8</v>
      </c>
      <c r="AL153" s="46">
        <v>1</v>
      </c>
      <c r="AM153" s="46">
        <v>0.98299999999999998</v>
      </c>
      <c r="AN153" s="46">
        <v>0</v>
      </c>
      <c r="AO153" s="46">
        <v>40125000</v>
      </c>
      <c r="AP153" s="46">
        <v>0</v>
      </c>
      <c r="AQ153" s="46">
        <v>2568000</v>
      </c>
      <c r="AR153" s="53">
        <v>1557719</v>
      </c>
      <c r="AS153" s="53">
        <v>1531237.777</v>
      </c>
      <c r="AT153" s="54">
        <v>116.68751</v>
      </c>
      <c r="AU153" s="54">
        <v>1.0146740000000001</v>
      </c>
      <c r="AV153" s="54">
        <v>115.165499</v>
      </c>
      <c r="AW153" s="54">
        <v>1.0146740000000001</v>
      </c>
      <c r="AX153" s="46"/>
      <c r="AY153" s="46">
        <f t="shared" ref="AY153:AY154" si="36">Z153*3.07</f>
        <v>1209.89592449</v>
      </c>
      <c r="AZ153" s="46">
        <f t="shared" ref="AZ153:AZ154" si="37">AA153*3.07</f>
        <v>717.32959949999997</v>
      </c>
      <c r="BA153" s="46">
        <f t="shared" ref="BA153:BA154" si="38">AB153*3.07</f>
        <v>1353.36184439</v>
      </c>
      <c r="BB153" s="46">
        <f t="shared" ref="BB153:BB154" si="39">AC153*3.07</f>
        <v>946.87507133999998</v>
      </c>
      <c r="BC153" s="46">
        <f t="shared" ref="BC153:BC154" si="40">AD153*3.07</f>
        <v>621.68565289999992</v>
      </c>
      <c r="BD153" s="46">
        <f t="shared" ref="BD153:BD154" si="41">AE153*3.07</f>
        <v>1434.6591989999999</v>
      </c>
    </row>
    <row r="154" spans="1:56" x14ac:dyDescent="0.3">
      <c r="A154" s="50">
        <v>114</v>
      </c>
      <c r="B154" s="47" t="s">
        <v>521</v>
      </c>
      <c r="C154" s="47" t="s">
        <v>48</v>
      </c>
      <c r="D154" s="47" t="s">
        <v>522</v>
      </c>
      <c r="E154" s="47" t="s">
        <v>303</v>
      </c>
      <c r="F154" s="47" t="s">
        <v>357</v>
      </c>
      <c r="G154" s="47" t="s">
        <v>288</v>
      </c>
      <c r="H154" s="47" t="s">
        <v>289</v>
      </c>
      <c r="I154" s="47" t="s">
        <v>289</v>
      </c>
      <c r="J154" s="47" t="s">
        <v>358</v>
      </c>
      <c r="K154" s="49">
        <v>31.346666666666664</v>
      </c>
      <c r="L154" s="49">
        <v>-109.55555555555556</v>
      </c>
      <c r="M154" s="49"/>
      <c r="N154" s="49"/>
      <c r="O154" s="50">
        <v>15080301</v>
      </c>
      <c r="P154" s="50"/>
      <c r="Q154" s="47" t="s">
        <v>304</v>
      </c>
      <c r="R154" s="50">
        <v>1972</v>
      </c>
      <c r="S154" s="50">
        <v>21.4</v>
      </c>
      <c r="T154" s="52">
        <v>618</v>
      </c>
      <c r="U154" s="51">
        <v>3.296632953527077E-3</v>
      </c>
      <c r="V154" s="47" t="s">
        <v>362</v>
      </c>
      <c r="W154" s="47" t="s">
        <v>363</v>
      </c>
      <c r="X154" s="47">
        <v>0</v>
      </c>
      <c r="Y154" s="47">
        <v>0</v>
      </c>
      <c r="Z154" s="47">
        <v>0</v>
      </c>
      <c r="AA154" s="47">
        <v>0</v>
      </c>
      <c r="AB154" s="47">
        <v>0</v>
      </c>
      <c r="AC154" s="47">
        <v>0</v>
      </c>
      <c r="AD154" s="47">
        <v>0</v>
      </c>
      <c r="AE154" s="47">
        <v>0</v>
      </c>
      <c r="AF154" s="47">
        <v>0</v>
      </c>
      <c r="AG154" s="47">
        <v>0</v>
      </c>
      <c r="AH154" s="46">
        <v>0</v>
      </c>
      <c r="AI154" s="46">
        <v>0</v>
      </c>
      <c r="AJ154" s="46">
        <v>0</v>
      </c>
      <c r="AK154" s="46">
        <v>0</v>
      </c>
      <c r="AL154" s="46">
        <v>1</v>
      </c>
      <c r="AM154" s="46">
        <v>1</v>
      </c>
      <c r="AN154" s="46">
        <v>0</v>
      </c>
      <c r="AO154" s="46">
        <v>0</v>
      </c>
      <c r="AP154" s="46">
        <v>0</v>
      </c>
      <c r="AQ154" s="46">
        <v>0</v>
      </c>
      <c r="AR154" s="53">
        <v>618</v>
      </c>
      <c r="AS154" s="53">
        <v>618</v>
      </c>
      <c r="AT154" s="54">
        <v>0</v>
      </c>
      <c r="AU154" s="54">
        <v>0</v>
      </c>
      <c r="AV154" s="54">
        <v>0</v>
      </c>
      <c r="AW154" s="54">
        <v>0</v>
      </c>
      <c r="AX154" s="46"/>
      <c r="AY154" s="46">
        <f t="shared" si="36"/>
        <v>0</v>
      </c>
      <c r="AZ154" s="46">
        <f t="shared" si="37"/>
        <v>0</v>
      </c>
      <c r="BA154" s="46">
        <f t="shared" si="38"/>
        <v>0</v>
      </c>
      <c r="BB154" s="46">
        <f t="shared" si="39"/>
        <v>0</v>
      </c>
      <c r="BC154" s="46">
        <f t="shared" si="40"/>
        <v>0</v>
      </c>
      <c r="BD154" s="46">
        <f t="shared" si="41"/>
        <v>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E1"/>
  <sheetViews>
    <sheetView zoomScale="50" zoomScaleNormal="50" workbookViewId="0">
      <selection activeCell="T36" sqref="T36"/>
    </sheetView>
  </sheetViews>
  <sheetFormatPr defaultRowHeight="14.4" x14ac:dyDescent="0.3"/>
  <sheetData>
    <row r="1" spans="1:5" ht="21" x14ac:dyDescent="0.4">
      <c r="A1" s="162" t="s">
        <v>763</v>
      </c>
      <c r="B1" s="162"/>
      <c r="C1" s="162"/>
      <c r="D1" s="162"/>
      <c r="E1" s="162"/>
    </row>
  </sheetData>
  <mergeCells count="1">
    <mergeCell ref="A1:E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G160"/>
  <sheetViews>
    <sheetView topLeftCell="V1" workbookViewId="0">
      <pane ySplit="2" topLeftCell="A3" activePane="bottomLeft" state="frozen"/>
      <selection pane="bottomLeft" activeCell="AG1" sqref="AG1"/>
    </sheetView>
  </sheetViews>
  <sheetFormatPr defaultRowHeight="14.4" x14ac:dyDescent="0.3"/>
  <cols>
    <col min="1" max="1" width="30.77734375" customWidth="1"/>
    <col min="2" max="3" width="15.77734375" customWidth="1"/>
    <col min="4" max="4" width="15.77734375" style="100" customWidth="1"/>
    <col min="5" max="5" width="15.77734375" customWidth="1"/>
    <col min="6" max="6" width="3" style="93" customWidth="1"/>
    <col min="7" max="9" width="15.77734375" customWidth="1"/>
    <col min="10" max="10" width="15.77734375" style="100" customWidth="1"/>
    <col min="11" max="12" width="15.77734375" customWidth="1"/>
    <col min="13" max="13" width="15.77734375" style="100" customWidth="1"/>
    <col min="14" max="14" width="3" style="93" customWidth="1"/>
    <col min="15" max="15" width="30.77734375" customWidth="1"/>
    <col min="16" max="17" width="15.77734375" style="100" customWidth="1"/>
    <col min="18" max="19" width="15.77734375" customWidth="1"/>
    <col min="20" max="20" width="3" style="93" customWidth="1"/>
    <col min="21" max="21" width="15.77734375" customWidth="1"/>
    <col min="22" max="22" width="15.77734375" style="100" customWidth="1"/>
    <col min="23" max="23" width="3" style="93" customWidth="1"/>
    <col min="24" max="24" width="30.77734375" customWidth="1"/>
    <col min="25" max="28" width="15.77734375" customWidth="1"/>
    <col min="29" max="29" width="3" style="93" customWidth="1"/>
    <col min="30" max="31" width="15.77734375" customWidth="1"/>
    <col min="32" max="32" width="3" style="93" customWidth="1"/>
    <col min="33" max="33" width="15.77734375" customWidth="1"/>
  </cols>
  <sheetData>
    <row r="1" spans="1:33" x14ac:dyDescent="0.3">
      <c r="A1" t="s">
        <v>736</v>
      </c>
      <c r="G1" t="s">
        <v>743</v>
      </c>
      <c r="AG1" t="s">
        <v>744</v>
      </c>
    </row>
    <row r="2" spans="1:33" ht="57.6" x14ac:dyDescent="0.3">
      <c r="A2" s="96" t="s">
        <v>682</v>
      </c>
      <c r="B2" s="78" t="s">
        <v>737</v>
      </c>
      <c r="C2" s="78" t="s">
        <v>738</v>
      </c>
      <c r="D2" s="96" t="s">
        <v>746</v>
      </c>
      <c r="E2" s="78" t="s">
        <v>739</v>
      </c>
      <c r="G2" s="95" t="s">
        <v>588</v>
      </c>
      <c r="H2" s="78" t="s">
        <v>737</v>
      </c>
      <c r="I2" s="78" t="s">
        <v>738</v>
      </c>
      <c r="J2" s="95" t="s">
        <v>746</v>
      </c>
      <c r="K2" s="78" t="s">
        <v>739</v>
      </c>
      <c r="L2" s="78" t="s">
        <v>740</v>
      </c>
      <c r="M2" s="95" t="s">
        <v>747</v>
      </c>
      <c r="O2" s="95" t="s">
        <v>642</v>
      </c>
      <c r="P2" s="96" t="s">
        <v>126</v>
      </c>
      <c r="Q2" s="96" t="s">
        <v>745</v>
      </c>
      <c r="R2" s="96" t="s">
        <v>748</v>
      </c>
      <c r="S2" s="96" t="s">
        <v>749</v>
      </c>
      <c r="U2" s="96" t="s">
        <v>126</v>
      </c>
      <c r="V2" s="96" t="s">
        <v>749</v>
      </c>
      <c r="X2" s="96" t="s">
        <v>642</v>
      </c>
      <c r="Y2" s="96" t="s">
        <v>126</v>
      </c>
      <c r="Z2" s="96" t="s">
        <v>750</v>
      </c>
      <c r="AA2" s="96" t="s">
        <v>751</v>
      </c>
      <c r="AB2" s="96" t="s">
        <v>752</v>
      </c>
      <c r="AD2" s="96" t="s">
        <v>126</v>
      </c>
      <c r="AE2" s="96" t="s">
        <v>752</v>
      </c>
      <c r="AG2" s="95" t="s">
        <v>753</v>
      </c>
    </row>
    <row r="3" spans="1:33" x14ac:dyDescent="0.3">
      <c r="A3" s="101" t="s">
        <v>478</v>
      </c>
      <c r="B3" s="103">
        <f>Input!M3</f>
        <v>1800</v>
      </c>
      <c r="C3" s="103">
        <f>Input!N3</f>
        <v>0</v>
      </c>
      <c r="D3" s="103">
        <f>SUM(B3:C3)</f>
        <v>1800</v>
      </c>
      <c r="E3" s="101">
        <f>Input!O3</f>
        <v>1900</v>
      </c>
      <c r="G3" t="s">
        <v>636</v>
      </c>
      <c r="H3">
        <f>Input!M32</f>
        <v>273563</v>
      </c>
      <c r="I3" s="100">
        <f>Input!N32</f>
        <v>100005</v>
      </c>
      <c r="J3" s="100">
        <f>SUM(H3:I3)</f>
        <v>373568</v>
      </c>
      <c r="K3">
        <f>Input!O32</f>
        <v>305485</v>
      </c>
      <c r="L3" s="100">
        <f>Input!P32</f>
        <v>37500</v>
      </c>
      <c r="M3" s="100">
        <f>SUM(K3:L3)</f>
        <v>342985</v>
      </c>
      <c r="O3" s="101" t="s">
        <v>478</v>
      </c>
      <c r="P3" s="101">
        <v>15070102</v>
      </c>
      <c r="Q3" s="101">
        <f>'Water Use Current M&amp;I'!M3</f>
        <v>1</v>
      </c>
      <c r="R3" s="103">
        <f>D3</f>
        <v>1800</v>
      </c>
      <c r="S3" s="101">
        <f>R3*Q3</f>
        <v>1800</v>
      </c>
      <c r="U3" s="91">
        <v>14070006</v>
      </c>
      <c r="V3" s="101">
        <f>SUM(S43,S81)</f>
        <v>2378.1483486758989</v>
      </c>
      <c r="X3" s="101" t="s">
        <v>478</v>
      </c>
      <c r="Y3" s="101">
        <v>15070102</v>
      </c>
      <c r="Z3" s="101">
        <f>'Water Use Current Agriculture'!E3</f>
        <v>1</v>
      </c>
      <c r="AA3" s="101">
        <f>E3</f>
        <v>1900</v>
      </c>
      <c r="AB3" s="101">
        <f>AA3*Z3</f>
        <v>1900</v>
      </c>
      <c r="AD3" s="91">
        <v>14070006</v>
      </c>
      <c r="AE3" s="101">
        <f>SUM(AB45,AB80)</f>
        <v>456.02697081550451</v>
      </c>
      <c r="AG3" s="79">
        <f>SUM(V3,AE3)</f>
        <v>2834.1753194914036</v>
      </c>
    </row>
    <row r="4" spans="1:33" x14ac:dyDescent="0.3">
      <c r="A4" s="101" t="s">
        <v>592</v>
      </c>
      <c r="B4" s="103">
        <f>Input!M4</f>
        <v>300</v>
      </c>
      <c r="C4" s="103">
        <f>Input!N4</f>
        <v>0</v>
      </c>
      <c r="D4" s="103">
        <f t="shared" ref="D4:D48" si="0">SUM(B4:C4)</f>
        <v>300</v>
      </c>
      <c r="E4" s="101">
        <f>Input!O4</f>
        <v>1000</v>
      </c>
      <c r="G4" t="s">
        <v>637</v>
      </c>
      <c r="H4" s="100">
        <f>Input!M33</f>
        <v>43307</v>
      </c>
      <c r="I4" s="100">
        <f>Input!N33</f>
        <v>19116</v>
      </c>
      <c r="J4" s="100">
        <f t="shared" ref="J4:J7" si="1">SUM(H4:I4)</f>
        <v>62423</v>
      </c>
      <c r="K4" s="100">
        <f>Input!O33</f>
        <v>315490</v>
      </c>
      <c r="L4" s="100">
        <f>Input!P33</f>
        <v>28785</v>
      </c>
      <c r="M4" s="100">
        <f t="shared" ref="M4:M7" si="2">SUM(K4:L4)</f>
        <v>344275</v>
      </c>
      <c r="O4" s="101" t="s">
        <v>592</v>
      </c>
      <c r="P4" s="101">
        <v>15050203</v>
      </c>
      <c r="Q4" s="101">
        <f>'Water Use Current M&amp;I'!M4</f>
        <v>1</v>
      </c>
      <c r="R4" s="103">
        <f>D4</f>
        <v>300</v>
      </c>
      <c r="S4" s="101">
        <f t="shared" ref="S4:S67" si="3">R4*Q4</f>
        <v>300</v>
      </c>
      <c r="U4" s="91">
        <v>14070007</v>
      </c>
      <c r="V4" s="101">
        <f>SUM(S36,S82)</f>
        <v>17.234717602957481</v>
      </c>
      <c r="X4" s="101" t="s">
        <v>592</v>
      </c>
      <c r="Y4" s="101">
        <v>15050203</v>
      </c>
      <c r="Z4" s="101">
        <f>'Water Use Current Agriculture'!E4</f>
        <v>1</v>
      </c>
      <c r="AA4" s="101">
        <f>E4</f>
        <v>1000</v>
      </c>
      <c r="AB4" s="101">
        <f t="shared" ref="AB4:AB67" si="4">AA4*Z4</f>
        <v>1000</v>
      </c>
      <c r="AD4" s="91">
        <v>14070007</v>
      </c>
      <c r="AE4" s="101">
        <f>SUM(AB37,AB81)</f>
        <v>16.587432024064135</v>
      </c>
      <c r="AG4" s="79">
        <f t="shared" ref="AG4:AG67" si="5">SUM(V4,AE4)</f>
        <v>33.822149627021616</v>
      </c>
    </row>
    <row r="5" spans="1:33" ht="14.4" customHeight="1" x14ac:dyDescent="0.3">
      <c r="A5" s="101" t="s">
        <v>593</v>
      </c>
      <c r="B5" s="103">
        <f>Input!M5</f>
        <v>300</v>
      </c>
      <c r="C5" s="103">
        <f>Input!N5</f>
        <v>16731</v>
      </c>
      <c r="D5" s="103">
        <f t="shared" si="0"/>
        <v>17031</v>
      </c>
      <c r="E5" s="101">
        <f>Input!O5</f>
        <v>0</v>
      </c>
      <c r="G5" t="s">
        <v>638</v>
      </c>
      <c r="H5" s="100">
        <f>Input!M34</f>
        <v>19400</v>
      </c>
      <c r="I5" s="100">
        <f>Input!N34</f>
        <v>1305</v>
      </c>
      <c r="J5" s="100">
        <f t="shared" si="1"/>
        <v>20705</v>
      </c>
      <c r="K5" s="100">
        <f>Input!O34</f>
        <v>579</v>
      </c>
      <c r="L5" s="100">
        <f>Input!P34</f>
        <v>0</v>
      </c>
      <c r="M5" s="100">
        <f t="shared" si="2"/>
        <v>579</v>
      </c>
      <c r="O5" s="101" t="s">
        <v>593</v>
      </c>
      <c r="P5" s="101">
        <v>15010007</v>
      </c>
      <c r="Q5" s="101">
        <f>'Water Use Current M&amp;I'!M5</f>
        <v>6.1296859169199594E-2</v>
      </c>
      <c r="R5" s="103">
        <f>D5</f>
        <v>17031</v>
      </c>
      <c r="S5" s="101">
        <f t="shared" si="3"/>
        <v>1043.9468085106382</v>
      </c>
      <c r="U5" s="91">
        <v>14080105</v>
      </c>
      <c r="V5" s="101">
        <f>S44</f>
        <v>247.39612027647442</v>
      </c>
      <c r="X5" s="101" t="s">
        <v>593</v>
      </c>
      <c r="Y5" s="101">
        <v>15010007</v>
      </c>
      <c r="Z5" s="101">
        <f>'Water Use Current Agriculture'!E5</f>
        <v>6.8291990736749297E-2</v>
      </c>
      <c r="AA5" s="101">
        <f>E5</f>
        <v>0</v>
      </c>
      <c r="AB5" s="101">
        <f t="shared" si="4"/>
        <v>0</v>
      </c>
      <c r="AD5" s="91">
        <v>14080105</v>
      </c>
      <c r="AE5" s="101">
        <f>AB46</f>
        <v>89.365126775928331</v>
      </c>
      <c r="AG5" s="79">
        <f t="shared" si="5"/>
        <v>336.76124705240272</v>
      </c>
    </row>
    <row r="6" spans="1:33" x14ac:dyDescent="0.3">
      <c r="A6" s="101" t="s">
        <v>594</v>
      </c>
      <c r="B6" s="103">
        <f>Input!M6</f>
        <v>1200</v>
      </c>
      <c r="C6" s="103">
        <f>Input!N6</f>
        <v>300</v>
      </c>
      <c r="D6" s="103">
        <f t="shared" si="0"/>
        <v>1500</v>
      </c>
      <c r="E6" s="101">
        <f>Input!O6</f>
        <v>2200</v>
      </c>
      <c r="G6" t="s">
        <v>640</v>
      </c>
      <c r="H6">
        <f>Input!M46</f>
        <v>68719</v>
      </c>
      <c r="I6" s="100">
        <f>Input!N46</f>
        <v>54148</v>
      </c>
      <c r="J6" s="100">
        <f t="shared" si="1"/>
        <v>122867</v>
      </c>
      <c r="K6">
        <f>Input!O46</f>
        <v>61849</v>
      </c>
      <c r="L6" s="100">
        <f>Input!P46</f>
        <v>1043</v>
      </c>
      <c r="M6" s="100">
        <f t="shared" si="2"/>
        <v>62892</v>
      </c>
      <c r="O6" s="101" t="s">
        <v>593</v>
      </c>
      <c r="P6" s="101">
        <v>15030201</v>
      </c>
      <c r="Q6" s="101">
        <f>'Water Use Current M&amp;I'!M6</f>
        <v>0.93870314083080042</v>
      </c>
      <c r="R6" s="103">
        <f>R5</f>
        <v>17031</v>
      </c>
      <c r="S6" s="101">
        <f t="shared" si="3"/>
        <v>15987.053191489362</v>
      </c>
      <c r="U6" s="91">
        <v>14080106</v>
      </c>
      <c r="V6" s="101">
        <f t="shared" ref="V6:V9" si="6">S45</f>
        <v>3.5157264661578269</v>
      </c>
      <c r="X6" s="101" t="s">
        <v>593</v>
      </c>
      <c r="Y6" s="101">
        <v>15030201</v>
      </c>
      <c r="Z6" s="101">
        <f>'Water Use Current Agriculture'!E6</f>
        <v>0.93170800926325081</v>
      </c>
      <c r="AA6" s="101">
        <f>AA5</f>
        <v>0</v>
      </c>
      <c r="AB6" s="101">
        <f t="shared" si="4"/>
        <v>0</v>
      </c>
      <c r="AD6" s="91">
        <v>14080106</v>
      </c>
      <c r="AE6" s="101">
        <f t="shared" ref="AE6:AE9" si="7">AB47</f>
        <v>2.5789700313763251</v>
      </c>
      <c r="AG6" s="79">
        <f t="shared" si="5"/>
        <v>6.0946964975341515</v>
      </c>
    </row>
    <row r="7" spans="1:33" x14ac:dyDescent="0.3">
      <c r="A7" s="101" t="s">
        <v>595</v>
      </c>
      <c r="B7" s="103">
        <f>Input!M7</f>
        <v>3000</v>
      </c>
      <c r="C7" s="103">
        <f>Input!N7</f>
        <v>0</v>
      </c>
      <c r="D7" s="103">
        <f t="shared" si="0"/>
        <v>3000</v>
      </c>
      <c r="E7" s="101">
        <f>Input!O7</f>
        <v>0</v>
      </c>
      <c r="G7" t="s">
        <v>639</v>
      </c>
      <c r="H7">
        <f>Input!M42</f>
        <v>7543</v>
      </c>
      <c r="I7" s="100">
        <f>Input!N42</f>
        <v>1611</v>
      </c>
      <c r="J7" s="100">
        <f t="shared" si="1"/>
        <v>9154</v>
      </c>
      <c r="K7">
        <f>Input!O42</f>
        <v>10568</v>
      </c>
      <c r="L7" s="100">
        <f>Input!P42</f>
        <v>0</v>
      </c>
      <c r="M7" s="100">
        <f t="shared" si="2"/>
        <v>10568</v>
      </c>
      <c r="O7" s="101" t="s">
        <v>594</v>
      </c>
      <c r="P7" s="101">
        <v>15030201</v>
      </c>
      <c r="Q7" s="101">
        <f>'Water Use Current M&amp;I'!M7</f>
        <v>4.3580897040130743E-3</v>
      </c>
      <c r="R7" s="103">
        <f>D6</f>
        <v>1500</v>
      </c>
      <c r="S7" s="101">
        <f t="shared" si="3"/>
        <v>6.5371345560196117</v>
      </c>
      <c r="U7" s="91">
        <v>14080201</v>
      </c>
      <c r="V7" s="101">
        <f t="shared" si="6"/>
        <v>310.86423490237627</v>
      </c>
      <c r="X7" s="101" t="s">
        <v>594</v>
      </c>
      <c r="Y7" s="101">
        <v>15030201</v>
      </c>
      <c r="Z7" s="101">
        <f>'Water Use Current Agriculture'!E7</f>
        <v>9.0907110398708704E-2</v>
      </c>
      <c r="AA7" s="101">
        <f>E6</f>
        <v>2200</v>
      </c>
      <c r="AB7" s="101">
        <f t="shared" si="4"/>
        <v>199.99564287715916</v>
      </c>
      <c r="AD7" s="91">
        <v>14080201</v>
      </c>
      <c r="AE7" s="101">
        <f t="shared" si="7"/>
        <v>74.799921020804973</v>
      </c>
      <c r="AG7" s="79">
        <f t="shared" si="5"/>
        <v>385.66415592318123</v>
      </c>
    </row>
    <row r="8" spans="1:33" x14ac:dyDescent="0.3">
      <c r="A8" s="101" t="s">
        <v>596</v>
      </c>
      <c r="B8" s="103">
        <f>Input!M8</f>
        <v>300</v>
      </c>
      <c r="C8" s="103">
        <f>Input!N8</f>
        <v>0</v>
      </c>
      <c r="D8" s="103">
        <f t="shared" si="0"/>
        <v>300</v>
      </c>
      <c r="E8" s="101">
        <f>Input!O8</f>
        <v>6100</v>
      </c>
      <c r="O8" s="101" t="s">
        <v>594</v>
      </c>
      <c r="P8" s="101">
        <v>15030202</v>
      </c>
      <c r="Q8" s="101">
        <f>'Water Use Current M&amp;I'!M8</f>
        <v>6.9003086980207004E-2</v>
      </c>
      <c r="R8" s="103">
        <f>R7</f>
        <v>1500</v>
      </c>
      <c r="S8" s="101">
        <f t="shared" si="3"/>
        <v>103.5046304703105</v>
      </c>
      <c r="U8" s="91">
        <v>14080204</v>
      </c>
      <c r="V8" s="101">
        <f t="shared" si="6"/>
        <v>6030.9511953411602</v>
      </c>
      <c r="X8" s="101" t="s">
        <v>594</v>
      </c>
      <c r="Y8" s="101">
        <v>15030202</v>
      </c>
      <c r="Z8" s="101">
        <f>'Water Use Current Agriculture'!E8</f>
        <v>0.21191916690455392</v>
      </c>
      <c r="AA8" s="101">
        <f t="shared" ref="AA8:AA13" si="8">AA7</f>
        <v>2200</v>
      </c>
      <c r="AB8" s="101">
        <f t="shared" si="4"/>
        <v>466.22216719001864</v>
      </c>
      <c r="AD8" s="91">
        <v>14080204</v>
      </c>
      <c r="AE8" s="101">
        <f t="shared" si="7"/>
        <v>1238.3582910293014</v>
      </c>
      <c r="AG8" s="79">
        <f t="shared" si="5"/>
        <v>7269.3094863704619</v>
      </c>
    </row>
    <row r="9" spans="1:33" x14ac:dyDescent="0.3">
      <c r="A9" s="101" t="s">
        <v>597</v>
      </c>
      <c r="B9" s="103">
        <f>Input!M9</f>
        <v>600</v>
      </c>
      <c r="C9" s="103">
        <f>Input!N9</f>
        <v>300</v>
      </c>
      <c r="D9" s="103">
        <f t="shared" si="0"/>
        <v>900</v>
      </c>
      <c r="E9" s="101">
        <f>Input!O9</f>
        <v>1000</v>
      </c>
      <c r="O9" s="101" t="s">
        <v>594</v>
      </c>
      <c r="P9" s="101">
        <v>15030203</v>
      </c>
      <c r="Q9" s="101">
        <f>'Water Use Current M&amp;I'!M9</f>
        <v>0.88687125476666062</v>
      </c>
      <c r="R9" s="103">
        <f t="shared" ref="R9:R10" si="9">R8</f>
        <v>1500</v>
      </c>
      <c r="S9" s="101">
        <f t="shared" si="3"/>
        <v>1330.306882149991</v>
      </c>
      <c r="U9" s="91">
        <v>14080205</v>
      </c>
      <c r="V9" s="101">
        <f t="shared" si="6"/>
        <v>148.58570275393342</v>
      </c>
      <c r="X9" s="101" t="s">
        <v>594</v>
      </c>
      <c r="Y9" s="101">
        <v>15030203</v>
      </c>
      <c r="Z9" s="101">
        <f>'Water Use Current Agriculture'!E9</f>
        <v>0.42780331711649983</v>
      </c>
      <c r="AA9" s="101">
        <f t="shared" si="8"/>
        <v>2200</v>
      </c>
      <c r="AB9" s="101">
        <f t="shared" si="4"/>
        <v>941.16729765629964</v>
      </c>
      <c r="AD9" s="91">
        <v>14080205</v>
      </c>
      <c r="AE9" s="101">
        <f t="shared" si="7"/>
        <v>217.65944473299243</v>
      </c>
      <c r="AG9" s="79">
        <f t="shared" si="5"/>
        <v>366.24514748692582</v>
      </c>
    </row>
    <row r="10" spans="1:33" x14ac:dyDescent="0.3">
      <c r="A10" s="101" t="s">
        <v>598</v>
      </c>
      <c r="B10" s="103">
        <f>Input!M10</f>
        <v>500</v>
      </c>
      <c r="C10" s="103">
        <f>Input!N10</f>
        <v>0</v>
      </c>
      <c r="D10" s="103">
        <f t="shared" si="0"/>
        <v>500</v>
      </c>
      <c r="E10" s="101">
        <f>Input!O10</f>
        <v>0</v>
      </c>
      <c r="O10" s="101" t="s">
        <v>594</v>
      </c>
      <c r="P10" s="101">
        <v>15030204</v>
      </c>
      <c r="Q10" s="101">
        <f>'Water Use Current M&amp;I'!M10</f>
        <v>3.9767568549119302E-2</v>
      </c>
      <c r="R10" s="103">
        <f t="shared" si="9"/>
        <v>1500</v>
      </c>
      <c r="S10" s="101">
        <f t="shared" si="3"/>
        <v>59.651352823678955</v>
      </c>
      <c r="U10" s="91">
        <v>15010001</v>
      </c>
      <c r="V10" s="101">
        <f>SUM(S17,S37,S49)</f>
        <v>88.098599912610482</v>
      </c>
      <c r="X10" s="101" t="s">
        <v>594</v>
      </c>
      <c r="Y10" s="101">
        <v>15030204</v>
      </c>
      <c r="Z10" s="101">
        <f>'Water Use Current Agriculture'!E10</f>
        <v>0.25074508559086833</v>
      </c>
      <c r="AA10" s="101">
        <f t="shared" si="8"/>
        <v>2200</v>
      </c>
      <c r="AB10" s="101">
        <f t="shared" si="4"/>
        <v>551.6391882999103</v>
      </c>
      <c r="AD10" s="91">
        <v>15010001</v>
      </c>
      <c r="AE10" s="101">
        <f>SUM(AB18,AB38)</f>
        <v>223.34366887337674</v>
      </c>
      <c r="AG10" s="79">
        <f t="shared" si="5"/>
        <v>311.44226878598721</v>
      </c>
    </row>
    <row r="11" spans="1:33" x14ac:dyDescent="0.3">
      <c r="A11" s="101" t="s">
        <v>599</v>
      </c>
      <c r="B11" s="103">
        <f>Input!M11</f>
        <v>300</v>
      </c>
      <c r="C11" s="103">
        <f>Input!N11</f>
        <v>0</v>
      </c>
      <c r="D11" s="103">
        <f t="shared" si="0"/>
        <v>300</v>
      </c>
      <c r="E11" s="101">
        <f>Input!O11</f>
        <v>0</v>
      </c>
      <c r="O11" s="101" t="s">
        <v>645</v>
      </c>
      <c r="P11" s="101">
        <v>15040005</v>
      </c>
      <c r="Q11" s="101">
        <f>'Water Use Current M&amp;I'!M11</f>
        <v>0.25</v>
      </c>
      <c r="R11" s="103">
        <f>D7</f>
        <v>3000</v>
      </c>
      <c r="S11" s="101">
        <f t="shared" si="3"/>
        <v>750</v>
      </c>
      <c r="U11" s="91">
        <v>15010002</v>
      </c>
      <c r="V11" s="101">
        <f>SUM(S18,S38,S86,S131)</f>
        <v>537.85000593288396</v>
      </c>
      <c r="X11" s="101" t="s">
        <v>594</v>
      </c>
      <c r="Y11" s="101">
        <v>15070104</v>
      </c>
      <c r="Z11" s="101">
        <f>'Water Use Current Agriculture'!E11</f>
        <v>1.8625320041634884E-2</v>
      </c>
      <c r="AA11" s="101">
        <f t="shared" si="8"/>
        <v>2200</v>
      </c>
      <c r="AB11" s="101">
        <f t="shared" si="4"/>
        <v>40.975704091596747</v>
      </c>
      <c r="AD11" s="91">
        <v>15010002</v>
      </c>
      <c r="AE11" s="101">
        <f>SUM(AB19,AB39,AB85,AB121)</f>
        <v>4431.9319081418971</v>
      </c>
      <c r="AG11" s="79">
        <f t="shared" si="5"/>
        <v>4969.7819140747815</v>
      </c>
    </row>
    <row r="12" spans="1:33" x14ac:dyDescent="0.3">
      <c r="A12" s="101" t="s">
        <v>600</v>
      </c>
      <c r="B12" s="103">
        <f>Input!M12</f>
        <v>300</v>
      </c>
      <c r="C12" s="103">
        <f>Input!N12</f>
        <v>0</v>
      </c>
      <c r="D12" s="103">
        <f t="shared" si="0"/>
        <v>300</v>
      </c>
      <c r="E12" s="101">
        <f>Input!O12</f>
        <v>0</v>
      </c>
      <c r="O12" s="101" t="s">
        <v>645</v>
      </c>
      <c r="P12" s="101">
        <v>15040007</v>
      </c>
      <c r="Q12" s="101">
        <f>'Water Use Current M&amp;I'!M12</f>
        <v>0.75</v>
      </c>
      <c r="R12" s="103">
        <f>R11</f>
        <v>3000</v>
      </c>
      <c r="S12" s="101">
        <f t="shared" si="3"/>
        <v>2250</v>
      </c>
      <c r="U12" s="91">
        <v>15010003</v>
      </c>
      <c r="V12" s="101">
        <f>SUM(S39)</f>
        <v>67.163981382026492</v>
      </c>
      <c r="X12" s="101" t="s">
        <v>645</v>
      </c>
      <c r="Y12" s="101">
        <v>15040005</v>
      </c>
      <c r="Z12" s="101">
        <f>'Water Use Current Agriculture'!E12</f>
        <v>0.69632295405022038</v>
      </c>
      <c r="AA12" s="101">
        <f>E7</f>
        <v>0</v>
      </c>
      <c r="AB12" s="101">
        <f t="shared" si="4"/>
        <v>0</v>
      </c>
      <c r="AD12" s="91">
        <v>15010003</v>
      </c>
      <c r="AE12" s="101">
        <f>AB40</f>
        <v>401.63442318864816</v>
      </c>
      <c r="AG12" s="79">
        <f t="shared" si="5"/>
        <v>468.79840457067462</v>
      </c>
    </row>
    <row r="13" spans="1:33" x14ac:dyDescent="0.3">
      <c r="A13" s="101" t="s">
        <v>521</v>
      </c>
      <c r="B13" s="103">
        <f>Input!M13</f>
        <v>6000</v>
      </c>
      <c r="C13" s="103">
        <f>Input!N13</f>
        <v>0</v>
      </c>
      <c r="D13" s="103">
        <f t="shared" si="0"/>
        <v>6000</v>
      </c>
      <c r="E13" s="101">
        <f>Input!O13</f>
        <v>46000</v>
      </c>
      <c r="O13" s="101" t="s">
        <v>596</v>
      </c>
      <c r="P13" s="101">
        <v>15030105</v>
      </c>
      <c r="Q13" s="101">
        <f>'Water Use Current M&amp;I'!M13</f>
        <v>1</v>
      </c>
      <c r="R13" s="103">
        <f>D8</f>
        <v>300</v>
      </c>
      <c r="S13" s="101">
        <f t="shared" si="3"/>
        <v>300</v>
      </c>
      <c r="U13" s="91">
        <v>15010004</v>
      </c>
      <c r="V13" s="101">
        <f>SUM(S19)</f>
        <v>404.49282075034739</v>
      </c>
      <c r="X13" s="101" t="s">
        <v>645</v>
      </c>
      <c r="Y13" s="101">
        <v>15040007</v>
      </c>
      <c r="Z13" s="101">
        <f>'Water Use Current Agriculture'!E13</f>
        <v>0.30367704594977973</v>
      </c>
      <c r="AA13" s="101">
        <f t="shared" si="8"/>
        <v>0</v>
      </c>
      <c r="AB13" s="101">
        <f t="shared" si="4"/>
        <v>0</v>
      </c>
      <c r="AD13" s="91">
        <v>15010004</v>
      </c>
      <c r="AE13" s="101">
        <f>AB20</f>
        <v>0</v>
      </c>
      <c r="AG13" s="79">
        <f t="shared" si="5"/>
        <v>404.49282075034739</v>
      </c>
    </row>
    <row r="14" spans="1:33" x14ac:dyDescent="0.3">
      <c r="A14" s="101" t="s">
        <v>601</v>
      </c>
      <c r="B14" s="103">
        <f>Input!M14</f>
        <v>300</v>
      </c>
      <c r="C14" s="103">
        <f>Input!N14</f>
        <v>0</v>
      </c>
      <c r="D14" s="103">
        <f t="shared" si="0"/>
        <v>300</v>
      </c>
      <c r="E14" s="101">
        <f>Input!O14</f>
        <v>0</v>
      </c>
      <c r="O14" s="101" t="s">
        <v>597</v>
      </c>
      <c r="P14" s="101">
        <v>15050202</v>
      </c>
      <c r="Q14" s="101">
        <f>'Water Use Current M&amp;I'!M14</f>
        <v>8.423153692614771E-2</v>
      </c>
      <c r="R14" s="103">
        <f>D9</f>
        <v>900</v>
      </c>
      <c r="S14" s="101">
        <f t="shared" si="3"/>
        <v>75.808383233532936</v>
      </c>
      <c r="U14" s="91">
        <v>15010005</v>
      </c>
      <c r="V14" s="101">
        <f>SUM(S23,S33,S78,S87)</f>
        <v>327.80405704744675</v>
      </c>
      <c r="X14" s="101" t="s">
        <v>596</v>
      </c>
      <c r="Y14" s="101">
        <v>15030105</v>
      </c>
      <c r="Z14" s="101">
        <f>'Water Use Current Agriculture'!E14</f>
        <v>1</v>
      </c>
      <c r="AA14" s="101">
        <f>E8</f>
        <v>6100</v>
      </c>
      <c r="AB14" s="101">
        <f t="shared" si="4"/>
        <v>6100</v>
      </c>
      <c r="AD14" s="91">
        <v>15010005</v>
      </c>
      <c r="AE14" s="101">
        <f>SUM(AB23,AB31,AB35,AB43,AB77,AB86,AB122)</f>
        <v>50934.207583075418</v>
      </c>
      <c r="AG14" s="79">
        <f t="shared" si="5"/>
        <v>51262.011640122866</v>
      </c>
    </row>
    <row r="15" spans="1:33" x14ac:dyDescent="0.3">
      <c r="A15" s="101" t="s">
        <v>602</v>
      </c>
      <c r="B15" s="103">
        <f>Input!M15</f>
        <v>550</v>
      </c>
      <c r="C15" s="103">
        <f>Input!N15</f>
        <v>303.5</v>
      </c>
      <c r="D15" s="103">
        <f t="shared" si="0"/>
        <v>853.5</v>
      </c>
      <c r="E15" s="101">
        <f>Input!O15</f>
        <v>8700</v>
      </c>
      <c r="O15" s="101" t="s">
        <v>597</v>
      </c>
      <c r="P15" s="101">
        <v>15050301</v>
      </c>
      <c r="Q15" s="101">
        <f>'Water Use Current M&amp;I'!M15</f>
        <v>0.32395209580838324</v>
      </c>
      <c r="R15" s="103">
        <f>R14</f>
        <v>900</v>
      </c>
      <c r="S15" s="101">
        <f t="shared" si="3"/>
        <v>291.55688622754491</v>
      </c>
      <c r="U15" s="91">
        <v>15010006</v>
      </c>
      <c r="V15" s="101">
        <f>SUM(S31)</f>
        <v>300</v>
      </c>
      <c r="X15" s="101" t="s">
        <v>597</v>
      </c>
      <c r="Y15" s="101">
        <v>15050202</v>
      </c>
      <c r="Z15" s="101">
        <f>'Water Use Current Agriculture'!E15</f>
        <v>5.5302998374416074E-2</v>
      </c>
      <c r="AA15" s="101">
        <f>E9</f>
        <v>1000</v>
      </c>
      <c r="AB15" s="101">
        <f t="shared" si="4"/>
        <v>55.30299837441607</v>
      </c>
      <c r="AD15" s="91">
        <v>15010006</v>
      </c>
      <c r="AE15" s="101">
        <f>AB32</f>
        <v>284710.87027674145</v>
      </c>
      <c r="AG15" s="79">
        <f t="shared" si="5"/>
        <v>285010.87027674145</v>
      </c>
    </row>
    <row r="16" spans="1:33" x14ac:dyDescent="0.3">
      <c r="A16" s="101" t="s">
        <v>603</v>
      </c>
      <c r="B16" s="103">
        <f>Input!M16</f>
        <v>800</v>
      </c>
      <c r="C16" s="103">
        <f>Input!N16</f>
        <v>172</v>
      </c>
      <c r="D16" s="103">
        <f t="shared" si="0"/>
        <v>972</v>
      </c>
      <c r="E16" s="101">
        <f>Input!O16</f>
        <v>325000</v>
      </c>
      <c r="O16" s="101" t="s">
        <v>597</v>
      </c>
      <c r="P16" s="101">
        <v>15050302</v>
      </c>
      <c r="Q16" s="101">
        <f>'Water Use Current M&amp;I'!M16</f>
        <v>0.59181636726546905</v>
      </c>
      <c r="R16" s="103">
        <f>R15</f>
        <v>900</v>
      </c>
      <c r="S16" s="101">
        <f t="shared" si="3"/>
        <v>532.6347305389221</v>
      </c>
      <c r="U16" s="91">
        <v>15010007</v>
      </c>
      <c r="V16" s="101">
        <f>SUM(S5,S34,S88,S109)</f>
        <v>11954.632123464693</v>
      </c>
      <c r="X16" s="101" t="s">
        <v>597</v>
      </c>
      <c r="Y16" s="101">
        <v>15050301</v>
      </c>
      <c r="Z16" s="101">
        <f>'Water Use Current Agriculture'!E16</f>
        <v>0.31793974836630279</v>
      </c>
      <c r="AA16" s="101">
        <f>AA15</f>
        <v>1000</v>
      </c>
      <c r="AB16" s="101">
        <f t="shared" si="4"/>
        <v>317.93974836630281</v>
      </c>
      <c r="AD16" s="91">
        <v>15010007</v>
      </c>
      <c r="AE16" s="101">
        <f>SUM(AB5,AB36,AB87)</f>
        <v>5788.1900000170081</v>
      </c>
      <c r="AG16" s="79">
        <f t="shared" si="5"/>
        <v>17742.822123481703</v>
      </c>
    </row>
    <row r="17" spans="1:33" x14ac:dyDescent="0.3">
      <c r="A17" s="101" t="s">
        <v>604</v>
      </c>
      <c r="B17" s="103">
        <f>Input!M17</f>
        <v>300</v>
      </c>
      <c r="C17" s="103">
        <f>Input!N17</f>
        <v>0</v>
      </c>
      <c r="D17" s="103">
        <f t="shared" si="0"/>
        <v>300</v>
      </c>
      <c r="E17" s="101">
        <f>Input!O17</f>
        <v>0</v>
      </c>
      <c r="O17" s="101" t="s">
        <v>598</v>
      </c>
      <c r="P17" s="101">
        <v>15010001</v>
      </c>
      <c r="Q17" s="101">
        <f>'Water Use Current M&amp;I'!M17</f>
        <v>4.9096804075961092E-2</v>
      </c>
      <c r="R17" s="103">
        <f>D10</f>
        <v>500</v>
      </c>
      <c r="S17" s="101">
        <f t="shared" si="3"/>
        <v>24.548402037980548</v>
      </c>
      <c r="U17" s="91">
        <v>15010009</v>
      </c>
      <c r="V17" s="101">
        <f>SUM(S40)</f>
        <v>256.44074471894021</v>
      </c>
      <c r="X17" s="101" t="s">
        <v>597</v>
      </c>
      <c r="Y17" s="101">
        <v>15050302</v>
      </c>
      <c r="Z17" s="101">
        <f>'Water Use Current Agriculture'!E17</f>
        <v>0.62675725325928111</v>
      </c>
      <c r="AA17" s="101">
        <f>AA16</f>
        <v>1000</v>
      </c>
      <c r="AB17" s="101">
        <f t="shared" si="4"/>
        <v>626.75725325928113</v>
      </c>
      <c r="AD17" s="91">
        <v>15010009</v>
      </c>
      <c r="AE17" s="101">
        <f>SUM(AB41,AB123)</f>
        <v>190.32954651767284</v>
      </c>
      <c r="AG17" s="79">
        <f t="shared" si="5"/>
        <v>446.77029123661305</v>
      </c>
    </row>
    <row r="18" spans="1:33" x14ac:dyDescent="0.3">
      <c r="A18" s="101" t="s">
        <v>605</v>
      </c>
      <c r="B18" s="103">
        <f>Input!M18</f>
        <v>300</v>
      </c>
      <c r="C18" s="103">
        <f>Input!N18</f>
        <v>0</v>
      </c>
      <c r="D18" s="103">
        <f t="shared" si="0"/>
        <v>300</v>
      </c>
      <c r="E18" s="101">
        <f>Input!O18</f>
        <v>85500</v>
      </c>
      <c r="O18" s="101" t="s">
        <v>598</v>
      </c>
      <c r="P18" s="101">
        <v>15010002</v>
      </c>
      <c r="Q18" s="101">
        <f>'Water Use Current M&amp;I'!M18</f>
        <v>2.1306160259379342E-3</v>
      </c>
      <c r="R18" s="103">
        <f>R17</f>
        <v>500</v>
      </c>
      <c r="S18" s="101">
        <f t="shared" si="3"/>
        <v>1.0653080129689672</v>
      </c>
      <c r="U18" s="91">
        <v>15010010</v>
      </c>
      <c r="V18" s="101">
        <f>S151</f>
        <v>1062</v>
      </c>
      <c r="X18" s="101" t="s">
        <v>598</v>
      </c>
      <c r="Y18" s="101">
        <v>15010001</v>
      </c>
      <c r="Z18" s="101">
        <f>'Water Use Current Agriculture'!E18</f>
        <v>7.4171614872466485E-2</v>
      </c>
      <c r="AA18" s="101">
        <f>E10</f>
        <v>0</v>
      </c>
      <c r="AB18" s="101">
        <f t="shared" si="4"/>
        <v>0</v>
      </c>
      <c r="AD18" s="91">
        <v>15010010</v>
      </c>
      <c r="AE18" s="101">
        <f>SUM(AB124,AB139)</f>
        <v>1000</v>
      </c>
      <c r="AG18" s="79">
        <f t="shared" si="5"/>
        <v>2062</v>
      </c>
    </row>
    <row r="19" spans="1:33" x14ac:dyDescent="0.3">
      <c r="A19" s="101" t="s">
        <v>606</v>
      </c>
      <c r="B19" s="103">
        <f>Input!M19</f>
        <v>8600</v>
      </c>
      <c r="C19" s="103">
        <f>Input!N19</f>
        <v>300</v>
      </c>
      <c r="D19" s="103">
        <f t="shared" si="0"/>
        <v>8900</v>
      </c>
      <c r="E19" s="101">
        <f>Input!O19</f>
        <v>0</v>
      </c>
      <c r="O19" s="101" t="s">
        <v>598</v>
      </c>
      <c r="P19" s="101">
        <v>15010004</v>
      </c>
      <c r="Q19" s="101">
        <f>'Water Use Current M&amp;I'!M19</f>
        <v>0.80898564150069474</v>
      </c>
      <c r="R19" s="103">
        <f t="shared" ref="R19:R22" si="10">R18</f>
        <v>500</v>
      </c>
      <c r="S19" s="101">
        <f t="shared" si="3"/>
        <v>404.49282075034739</v>
      </c>
      <c r="U19" s="91">
        <v>15010014</v>
      </c>
      <c r="V19" s="101">
        <f>SUM(S24,S35,S110)</f>
        <v>357.72421111175913</v>
      </c>
      <c r="X19" s="101" t="s">
        <v>598</v>
      </c>
      <c r="Y19" s="101">
        <v>15010002</v>
      </c>
      <c r="Z19" s="101">
        <f>'Water Use Current Agriculture'!E19</f>
        <v>0.16046772906167109</v>
      </c>
      <c r="AA19" s="101">
        <f>AA18</f>
        <v>0</v>
      </c>
      <c r="AB19" s="101">
        <f t="shared" si="4"/>
        <v>0</v>
      </c>
      <c r="AD19" s="91">
        <v>15010014</v>
      </c>
      <c r="AE19" s="101">
        <f>SUM(AB24)</f>
        <v>0</v>
      </c>
      <c r="AG19" s="79">
        <f t="shared" si="5"/>
        <v>357.72421111175913</v>
      </c>
    </row>
    <row r="20" spans="1:33" x14ac:dyDescent="0.3">
      <c r="A20" s="101" t="s">
        <v>607</v>
      </c>
      <c r="B20" s="103">
        <f>Input!M20</f>
        <v>300</v>
      </c>
      <c r="C20" s="103">
        <f>Input!N20</f>
        <v>27</v>
      </c>
      <c r="D20" s="103">
        <f t="shared" si="0"/>
        <v>327</v>
      </c>
      <c r="E20" s="101">
        <f>Input!O20</f>
        <v>1000</v>
      </c>
      <c r="O20" s="101" t="s">
        <v>598</v>
      </c>
      <c r="P20" s="101">
        <v>15020016</v>
      </c>
      <c r="Q20" s="101">
        <f>'Water Use Current M&amp;I'!M20</f>
        <v>0.10060213061602594</v>
      </c>
      <c r="R20" s="103">
        <f t="shared" si="10"/>
        <v>500</v>
      </c>
      <c r="S20" s="101">
        <f t="shared" si="3"/>
        <v>50.301065308012966</v>
      </c>
      <c r="U20" s="91">
        <v>15020001</v>
      </c>
      <c r="V20" s="101">
        <f t="shared" ref="V20:V28" si="11">S50</f>
        <v>1508.4316922167686</v>
      </c>
      <c r="X20" s="101" t="s">
        <v>598</v>
      </c>
      <c r="Y20" s="101">
        <v>15010004</v>
      </c>
      <c r="Z20" s="101">
        <f>'Water Use Current Agriculture'!E20</f>
        <v>0.50552770217002085</v>
      </c>
      <c r="AA20" s="101">
        <f>AA19</f>
        <v>0</v>
      </c>
      <c r="AB20" s="101">
        <f t="shared" si="4"/>
        <v>0</v>
      </c>
      <c r="AD20" s="91">
        <v>15020001</v>
      </c>
      <c r="AE20" s="101">
        <f t="shared" ref="AE20:AE34" si="12">AB51</f>
        <v>242.70138768361434</v>
      </c>
      <c r="AG20" s="79">
        <f t="shared" si="5"/>
        <v>1751.1330799003829</v>
      </c>
    </row>
    <row r="21" spans="1:33" x14ac:dyDescent="0.3">
      <c r="A21" s="101" t="s">
        <v>608</v>
      </c>
      <c r="B21" s="103">
        <f>Input!M21</f>
        <v>17000</v>
      </c>
      <c r="C21" s="103">
        <f>Input!N21</f>
        <v>300</v>
      </c>
      <c r="D21" s="103">
        <f t="shared" si="0"/>
        <v>17300</v>
      </c>
      <c r="E21" s="101">
        <f>Input!O21</f>
        <v>0</v>
      </c>
      <c r="O21" s="101" t="s">
        <v>598</v>
      </c>
      <c r="P21" s="101">
        <v>15020018</v>
      </c>
      <c r="Q21" s="101">
        <f>'Water Use Current M&amp;I'!M21</f>
        <v>3.7517369152385363E-2</v>
      </c>
      <c r="R21" s="103">
        <f t="shared" si="10"/>
        <v>500</v>
      </c>
      <c r="S21" s="101">
        <f t="shared" si="3"/>
        <v>18.758684576192682</v>
      </c>
      <c r="U21" s="91">
        <v>15020002</v>
      </c>
      <c r="V21" s="101">
        <f t="shared" si="11"/>
        <v>1610.3877597353458</v>
      </c>
      <c r="X21" s="101" t="s">
        <v>598</v>
      </c>
      <c r="Y21" s="101">
        <v>15020016</v>
      </c>
      <c r="Z21" s="101">
        <f>'Water Use Current Agriculture'!E21</f>
        <v>0.23016777672397201</v>
      </c>
      <c r="AA21" s="101">
        <f>AA20</f>
        <v>0</v>
      </c>
      <c r="AB21" s="101">
        <f t="shared" si="4"/>
        <v>0</v>
      </c>
      <c r="AD21" s="91">
        <v>15020002</v>
      </c>
      <c r="AE21" s="101">
        <f t="shared" si="12"/>
        <v>521.31958866317848</v>
      </c>
      <c r="AG21" s="79">
        <f t="shared" si="5"/>
        <v>2131.7073483985241</v>
      </c>
    </row>
    <row r="22" spans="1:33" x14ac:dyDescent="0.3">
      <c r="A22" s="101" t="s">
        <v>609</v>
      </c>
      <c r="B22" s="103">
        <f>Input!M22</f>
        <v>20000</v>
      </c>
      <c r="C22" s="103">
        <f>Input!N22</f>
        <v>971</v>
      </c>
      <c r="D22" s="103">
        <f t="shared" si="0"/>
        <v>20971</v>
      </c>
      <c r="E22" s="101">
        <f>Input!O22</f>
        <v>22500</v>
      </c>
      <c r="O22" s="101" t="s">
        <v>598</v>
      </c>
      <c r="P22" s="101">
        <v>15060202</v>
      </c>
      <c r="Q22" s="101">
        <f>'Water Use Current M&amp;I'!M22</f>
        <v>1.667438628994905E-3</v>
      </c>
      <c r="R22" s="103">
        <f t="shared" si="10"/>
        <v>500</v>
      </c>
      <c r="S22" s="101">
        <f t="shared" si="3"/>
        <v>0.83371931449745251</v>
      </c>
      <c r="U22" s="91">
        <v>15020003</v>
      </c>
      <c r="V22" s="101">
        <f t="shared" si="11"/>
        <v>17.393594095728197</v>
      </c>
      <c r="X22" s="101" t="s">
        <v>598</v>
      </c>
      <c r="Y22" s="101">
        <v>15020018</v>
      </c>
      <c r="Z22" s="101">
        <f>'Water Use Current Agriculture'!E22</f>
        <v>2.9665177172138246E-2</v>
      </c>
      <c r="AA22" s="101">
        <f>AA21</f>
        <v>0</v>
      </c>
      <c r="AB22" s="101">
        <f t="shared" si="4"/>
        <v>0</v>
      </c>
      <c r="AD22" s="91">
        <v>15020003</v>
      </c>
      <c r="AE22" s="101">
        <f t="shared" si="12"/>
        <v>105.28773128413684</v>
      </c>
      <c r="AG22" s="79">
        <f t="shared" si="5"/>
        <v>122.68132537986503</v>
      </c>
    </row>
    <row r="23" spans="1:33" x14ac:dyDescent="0.3">
      <c r="A23" s="101" t="s">
        <v>610</v>
      </c>
      <c r="B23" s="103">
        <f>Input!M23</f>
        <v>35200</v>
      </c>
      <c r="C23" s="103">
        <f>Input!N23</f>
        <v>16147</v>
      </c>
      <c r="D23" s="103">
        <f t="shared" si="0"/>
        <v>51347</v>
      </c>
      <c r="E23" s="101">
        <f>Input!O23</f>
        <v>8600</v>
      </c>
      <c r="O23" s="101" t="s">
        <v>599</v>
      </c>
      <c r="P23" s="101">
        <v>15010005</v>
      </c>
      <c r="Q23" s="101">
        <f>'Water Use Current M&amp;I'!M23</f>
        <v>4.2746113989637305E-2</v>
      </c>
      <c r="R23" s="103">
        <f>D11</f>
        <v>300</v>
      </c>
      <c r="S23" s="101">
        <f t="shared" si="3"/>
        <v>12.823834196891191</v>
      </c>
      <c r="U23" s="91">
        <v>15020004</v>
      </c>
      <c r="V23" s="101">
        <f t="shared" si="11"/>
        <v>62.912999920719002</v>
      </c>
      <c r="X23" s="101" t="s">
        <v>599</v>
      </c>
      <c r="Y23" s="101">
        <v>15010005</v>
      </c>
      <c r="Z23" s="101">
        <f>'Water Use Current Agriculture'!E23</f>
        <v>0.21588799441129791</v>
      </c>
      <c r="AA23" s="101">
        <f>E11</f>
        <v>0</v>
      </c>
      <c r="AB23" s="101">
        <f t="shared" si="4"/>
        <v>0</v>
      </c>
      <c r="AD23" s="91">
        <v>15020004</v>
      </c>
      <c r="AE23" s="101">
        <f t="shared" si="12"/>
        <v>223.66737006293789</v>
      </c>
      <c r="AG23" s="79">
        <f t="shared" si="5"/>
        <v>286.58036998365691</v>
      </c>
    </row>
    <row r="24" spans="1:33" x14ac:dyDescent="0.3">
      <c r="A24" s="101" t="s">
        <v>611</v>
      </c>
      <c r="B24" s="103">
        <f>Input!M24</f>
        <v>1800</v>
      </c>
      <c r="C24" s="103">
        <f>Input!N24</f>
        <v>3667</v>
      </c>
      <c r="D24" s="103">
        <f t="shared" si="0"/>
        <v>5467</v>
      </c>
      <c r="E24" s="101">
        <f>Input!O24</f>
        <v>133000</v>
      </c>
      <c r="O24" s="101" t="s">
        <v>599</v>
      </c>
      <c r="P24" s="101">
        <v>15010014</v>
      </c>
      <c r="Q24" s="101">
        <f>'Water Use Current M&amp;I'!M24</f>
        <v>0.95725388601036265</v>
      </c>
      <c r="R24" s="103">
        <f>R23</f>
        <v>300</v>
      </c>
      <c r="S24" s="101">
        <f t="shared" si="3"/>
        <v>287.1761658031088</v>
      </c>
      <c r="U24" s="91">
        <v>15020005</v>
      </c>
      <c r="V24" s="101">
        <f t="shared" si="11"/>
        <v>7900.39248416182</v>
      </c>
      <c r="X24" s="101" t="s">
        <v>599</v>
      </c>
      <c r="Y24" s="101">
        <v>15010014</v>
      </c>
      <c r="Z24" s="101">
        <f>'Water Use Current Agriculture'!E24</f>
        <v>0.78411200558870209</v>
      </c>
      <c r="AA24" s="101">
        <f>AA23</f>
        <v>0</v>
      </c>
      <c r="AB24" s="101">
        <f t="shared" si="4"/>
        <v>0</v>
      </c>
      <c r="AD24" s="91">
        <v>15020005</v>
      </c>
      <c r="AE24" s="101">
        <f t="shared" si="12"/>
        <v>306.02924730377435</v>
      </c>
      <c r="AG24" s="79">
        <f t="shared" si="5"/>
        <v>8206.4217314655943</v>
      </c>
    </row>
    <row r="25" spans="1:33" x14ac:dyDescent="0.3">
      <c r="A25" s="101" t="s">
        <v>612</v>
      </c>
      <c r="B25" s="103">
        <f>Input!M25</f>
        <v>2600</v>
      </c>
      <c r="C25" s="103">
        <f>Input!N25</f>
        <v>16711</v>
      </c>
      <c r="D25" s="103">
        <f t="shared" si="0"/>
        <v>19311</v>
      </c>
      <c r="E25" s="101">
        <f>Input!O25</f>
        <v>4200</v>
      </c>
      <c r="O25" s="101" t="s">
        <v>600</v>
      </c>
      <c r="P25" s="101">
        <v>15050100</v>
      </c>
      <c r="Q25" s="101">
        <f>'Water Use Current M&amp;I'!M25</f>
        <v>1</v>
      </c>
      <c r="R25" s="103">
        <f>D12</f>
        <v>300</v>
      </c>
      <c r="S25" s="101">
        <f t="shared" si="3"/>
        <v>300</v>
      </c>
      <c r="U25" s="91">
        <v>15020006</v>
      </c>
      <c r="V25" s="101">
        <f t="shared" si="11"/>
        <v>2501.901976258946</v>
      </c>
      <c r="X25" s="101" t="s">
        <v>600</v>
      </c>
      <c r="Y25" s="101">
        <v>15050100</v>
      </c>
      <c r="Z25" s="101">
        <f>'Water Use Current Agriculture'!E25</f>
        <v>1</v>
      </c>
      <c r="AA25" s="101">
        <f>E12</f>
        <v>0</v>
      </c>
      <c r="AB25" s="101">
        <f t="shared" si="4"/>
        <v>0</v>
      </c>
      <c r="AD25" s="91">
        <v>15020006</v>
      </c>
      <c r="AE25" s="101">
        <f t="shared" si="12"/>
        <v>177.0924500785907</v>
      </c>
      <c r="AG25" s="79">
        <f t="shared" si="5"/>
        <v>2678.9944263375369</v>
      </c>
    </row>
    <row r="26" spans="1:33" x14ac:dyDescent="0.3">
      <c r="A26" s="101" t="s">
        <v>613</v>
      </c>
      <c r="B26" s="103">
        <f>Input!M26</f>
        <v>500</v>
      </c>
      <c r="C26" s="103">
        <f>Input!N26</f>
        <v>300</v>
      </c>
      <c r="D26" s="103">
        <f t="shared" si="0"/>
        <v>800</v>
      </c>
      <c r="E26" s="101">
        <f>Input!O26</f>
        <v>63000</v>
      </c>
      <c r="O26" s="101" t="s">
        <v>521</v>
      </c>
      <c r="P26" s="101">
        <v>15050201</v>
      </c>
      <c r="Q26" s="101">
        <f>'Water Use Current M&amp;I'!M26</f>
        <v>2.1615980918306501E-3</v>
      </c>
      <c r="R26" s="103">
        <f>D13</f>
        <v>6000</v>
      </c>
      <c r="S26" s="101">
        <f t="shared" si="3"/>
        <v>12.9695885509839</v>
      </c>
      <c r="U26" s="91">
        <v>15020007</v>
      </c>
      <c r="V26" s="101">
        <f t="shared" si="11"/>
        <v>693.52330500839651</v>
      </c>
      <c r="X26" s="101" t="s">
        <v>521</v>
      </c>
      <c r="Y26" s="101">
        <v>15080301</v>
      </c>
      <c r="Z26" s="101">
        <f>'Water Use Current Agriculture'!E26</f>
        <v>1</v>
      </c>
      <c r="AA26" s="101">
        <f>E13</f>
        <v>46000</v>
      </c>
      <c r="AB26" s="101">
        <f t="shared" si="4"/>
        <v>46000</v>
      </c>
      <c r="AD26" s="91">
        <v>15020007</v>
      </c>
      <c r="AE26" s="101">
        <f t="shared" si="12"/>
        <v>359.83712007260658</v>
      </c>
      <c r="AG26" s="79">
        <f t="shared" si="5"/>
        <v>1053.3604250810031</v>
      </c>
    </row>
    <row r="27" spans="1:33" x14ac:dyDescent="0.3">
      <c r="A27" s="101" t="s">
        <v>614</v>
      </c>
      <c r="B27" s="103">
        <f>Input!M27</f>
        <v>300</v>
      </c>
      <c r="C27" s="103">
        <f>Input!N27</f>
        <v>0</v>
      </c>
      <c r="D27" s="103">
        <f t="shared" si="0"/>
        <v>300</v>
      </c>
      <c r="E27" s="101">
        <f>Input!O27</f>
        <v>0</v>
      </c>
      <c r="O27" s="101" t="s">
        <v>521</v>
      </c>
      <c r="P27" s="101">
        <v>15080301</v>
      </c>
      <c r="Q27" s="101">
        <f>'Water Use Current M&amp;I'!M27</f>
        <v>0.9978384019081693</v>
      </c>
      <c r="R27" s="103">
        <f>R26</f>
        <v>6000</v>
      </c>
      <c r="S27" s="101">
        <f t="shared" si="3"/>
        <v>5987.0304114490154</v>
      </c>
      <c r="U27" s="91">
        <v>15020008</v>
      </c>
      <c r="V27" s="101">
        <f t="shared" si="11"/>
        <v>3730.9259335336978</v>
      </c>
      <c r="X27" s="101" t="s">
        <v>601</v>
      </c>
      <c r="Y27" s="101">
        <v>15050100</v>
      </c>
      <c r="Z27" s="101">
        <f>'Water Use Current Agriculture'!E27</f>
        <v>1</v>
      </c>
      <c r="AA27" s="101">
        <f>E14</f>
        <v>0</v>
      </c>
      <c r="AB27" s="101">
        <f t="shared" si="4"/>
        <v>0</v>
      </c>
      <c r="AD27" s="91">
        <v>15020008</v>
      </c>
      <c r="AE27" s="101">
        <f t="shared" si="12"/>
        <v>814.13233355014438</v>
      </c>
      <c r="AG27" s="79">
        <f t="shared" si="5"/>
        <v>4545.0582670838421</v>
      </c>
    </row>
    <row r="28" spans="1:33" x14ac:dyDescent="0.3">
      <c r="A28" s="101" t="s">
        <v>615</v>
      </c>
      <c r="B28" s="103">
        <f>Input!M28</f>
        <v>1700</v>
      </c>
      <c r="C28" s="103">
        <f>Input!N28</f>
        <v>3975</v>
      </c>
      <c r="D28" s="103">
        <f t="shared" si="0"/>
        <v>5675</v>
      </c>
      <c r="E28" s="101">
        <f>Input!O28</f>
        <v>0</v>
      </c>
      <c r="O28" s="101" t="s">
        <v>601</v>
      </c>
      <c r="P28" s="101">
        <v>15050100</v>
      </c>
      <c r="Q28" s="101">
        <f>'Water Use Current M&amp;I'!M28</f>
        <v>1</v>
      </c>
      <c r="R28" s="103">
        <f t="shared" ref="R28:R33" si="13">D14</f>
        <v>300</v>
      </c>
      <c r="S28" s="101">
        <f t="shared" si="3"/>
        <v>300</v>
      </c>
      <c r="U28" s="91">
        <v>15020009</v>
      </c>
      <c r="V28" s="101">
        <f t="shared" si="11"/>
        <v>353.23799073133114</v>
      </c>
      <c r="X28" s="101" t="s">
        <v>602</v>
      </c>
      <c r="Y28" s="101">
        <v>15040002</v>
      </c>
      <c r="Z28" s="101">
        <f>'Water Use Current Agriculture'!E28</f>
        <v>2.9486730834628321E-2</v>
      </c>
      <c r="AA28" s="101">
        <f>E15</f>
        <v>8700</v>
      </c>
      <c r="AB28" s="101">
        <f t="shared" si="4"/>
        <v>256.5345582612664</v>
      </c>
      <c r="AD28" s="91">
        <v>15020009</v>
      </c>
      <c r="AE28" s="101">
        <f t="shared" si="12"/>
        <v>262.32906635049164</v>
      </c>
      <c r="AG28" s="79">
        <f t="shared" si="5"/>
        <v>615.56705708182278</v>
      </c>
    </row>
    <row r="29" spans="1:33" x14ac:dyDescent="0.3">
      <c r="A29" s="101" t="s">
        <v>616</v>
      </c>
      <c r="B29" s="103">
        <f>Input!M29</f>
        <v>300</v>
      </c>
      <c r="C29" s="103">
        <f>Input!N29</f>
        <v>0</v>
      </c>
      <c r="D29" s="103">
        <f t="shared" si="0"/>
        <v>300</v>
      </c>
      <c r="E29" s="101">
        <f>Input!O29</f>
        <v>0</v>
      </c>
      <c r="O29" s="101" t="s">
        <v>602</v>
      </c>
      <c r="P29" s="101">
        <v>15040002</v>
      </c>
      <c r="Q29" s="101">
        <f>'Water Use Current M&amp;I'!M29</f>
        <v>1</v>
      </c>
      <c r="R29" s="103">
        <f t="shared" si="13"/>
        <v>853.5</v>
      </c>
      <c r="S29" s="101">
        <f t="shared" si="3"/>
        <v>853.5</v>
      </c>
      <c r="U29" s="91">
        <v>15020010</v>
      </c>
      <c r="V29" s="101">
        <f>SUM(S59,S118)</f>
        <v>774.28118756061315</v>
      </c>
      <c r="X29" s="101" t="s">
        <v>602</v>
      </c>
      <c r="Y29" s="101">
        <v>15040003</v>
      </c>
      <c r="Z29" s="101">
        <f>'Water Use Current Agriculture'!E29</f>
        <v>0.97051326916825242</v>
      </c>
      <c r="AA29" s="101">
        <f>AA28</f>
        <v>8700</v>
      </c>
      <c r="AB29" s="101">
        <f t="shared" si="4"/>
        <v>8443.4654417637958</v>
      </c>
      <c r="AD29" s="91">
        <v>15020010</v>
      </c>
      <c r="AE29" s="101">
        <f t="shared" si="12"/>
        <v>264.32807490832909</v>
      </c>
      <c r="AG29" s="79">
        <f t="shared" si="5"/>
        <v>1038.6092624689422</v>
      </c>
    </row>
    <row r="30" spans="1:33" x14ac:dyDescent="0.3">
      <c r="A30" s="101" t="s">
        <v>617</v>
      </c>
      <c r="B30" s="103">
        <f>Input!M30</f>
        <v>3700</v>
      </c>
      <c r="C30" s="103">
        <f>Input!N30</f>
        <v>300</v>
      </c>
      <c r="D30" s="103">
        <f t="shared" si="0"/>
        <v>4000</v>
      </c>
      <c r="E30" s="101">
        <f>Input!O30</f>
        <v>1000</v>
      </c>
      <c r="O30" s="101" t="s">
        <v>603</v>
      </c>
      <c r="P30" s="101">
        <v>15070101</v>
      </c>
      <c r="Q30" s="101">
        <f>'Water Use Current M&amp;I'!M30</f>
        <v>1</v>
      </c>
      <c r="R30" s="103">
        <f t="shared" si="13"/>
        <v>972</v>
      </c>
      <c r="S30" s="101">
        <f t="shared" si="3"/>
        <v>972</v>
      </c>
      <c r="U30" s="91">
        <v>15020011</v>
      </c>
      <c r="V30" s="101">
        <f>S60</f>
        <v>1568.0140039063908</v>
      </c>
      <c r="X30" s="101" t="s">
        <v>603</v>
      </c>
      <c r="Y30" s="101">
        <v>15070101</v>
      </c>
      <c r="Z30" s="101">
        <f>'Water Use Current Agriculture'!E30</f>
        <v>1</v>
      </c>
      <c r="AA30" s="101">
        <f>E16</f>
        <v>325000</v>
      </c>
      <c r="AB30" s="101">
        <f t="shared" si="4"/>
        <v>325000</v>
      </c>
      <c r="AD30" s="91">
        <v>15020011</v>
      </c>
      <c r="AE30" s="101">
        <f t="shared" si="12"/>
        <v>540.74668612863093</v>
      </c>
      <c r="AG30" s="79">
        <f t="shared" si="5"/>
        <v>2108.760690035022</v>
      </c>
    </row>
    <row r="31" spans="1:33" x14ac:dyDescent="0.3">
      <c r="A31" s="101" t="s">
        <v>618</v>
      </c>
      <c r="B31" s="103">
        <f>Input!M31</f>
        <v>350</v>
      </c>
      <c r="C31" s="103">
        <f>Input!N31</f>
        <v>300</v>
      </c>
      <c r="D31" s="103">
        <f t="shared" si="0"/>
        <v>650</v>
      </c>
      <c r="E31" s="101">
        <f>Input!O31</f>
        <v>26500</v>
      </c>
      <c r="O31" s="101" t="s">
        <v>604</v>
      </c>
      <c r="P31" s="101">
        <v>15010006</v>
      </c>
      <c r="Q31" s="101">
        <f>'Water Use Current M&amp;I'!M31</f>
        <v>1</v>
      </c>
      <c r="R31" s="103">
        <f t="shared" si="13"/>
        <v>300</v>
      </c>
      <c r="S31" s="101">
        <f t="shared" si="3"/>
        <v>300</v>
      </c>
      <c r="U31" s="91">
        <v>15020012</v>
      </c>
      <c r="V31" s="101">
        <f>S61</f>
        <v>536.61088167672085</v>
      </c>
      <c r="X31" s="101" t="s">
        <v>604</v>
      </c>
      <c r="Y31" s="101">
        <v>15010005</v>
      </c>
      <c r="Z31" s="101">
        <f>'Water Use Current Agriculture'!E31</f>
        <v>0.12396655299464171</v>
      </c>
      <c r="AA31" s="101">
        <f>E16</f>
        <v>325000</v>
      </c>
      <c r="AB31" s="101">
        <f t="shared" si="4"/>
        <v>40289.129723258557</v>
      </c>
      <c r="AD31" s="91">
        <v>15020012</v>
      </c>
      <c r="AE31" s="101">
        <f t="shared" si="12"/>
        <v>236.04355494914401</v>
      </c>
      <c r="AG31" s="79">
        <f t="shared" si="5"/>
        <v>772.65443662586483</v>
      </c>
    </row>
    <row r="32" spans="1:33" x14ac:dyDescent="0.3">
      <c r="A32" s="101" t="s">
        <v>619</v>
      </c>
      <c r="B32" s="101">
        <f>Input!M35</f>
        <v>350</v>
      </c>
      <c r="C32" s="101">
        <f>Input!N35</f>
        <v>0</v>
      </c>
      <c r="D32" s="103">
        <f t="shared" si="0"/>
        <v>350</v>
      </c>
      <c r="E32" s="101">
        <f>Input!O35</f>
        <v>0</v>
      </c>
      <c r="O32" s="101" t="s">
        <v>605</v>
      </c>
      <c r="P32" s="101">
        <v>15070104</v>
      </c>
      <c r="Q32" s="101">
        <f>'Water Use Current M&amp;I'!M32</f>
        <v>1</v>
      </c>
      <c r="R32" s="103">
        <f t="shared" si="13"/>
        <v>300</v>
      </c>
      <c r="S32" s="101">
        <f t="shared" si="3"/>
        <v>300</v>
      </c>
      <c r="U32" s="91">
        <v>15020013</v>
      </c>
      <c r="V32" s="101">
        <f>S62</f>
        <v>1854.6382300157843</v>
      </c>
      <c r="X32" s="101" t="s">
        <v>604</v>
      </c>
      <c r="Y32" s="101">
        <v>15010006</v>
      </c>
      <c r="Z32" s="101">
        <f>'Water Use Current Agriculture'!E32</f>
        <v>0.87603344700535835</v>
      </c>
      <c r="AA32" s="101">
        <f>AA31</f>
        <v>325000</v>
      </c>
      <c r="AB32" s="101">
        <f t="shared" si="4"/>
        <v>284710.87027674145</v>
      </c>
      <c r="AD32" s="91">
        <v>15020013</v>
      </c>
      <c r="AE32" s="101">
        <f t="shared" si="12"/>
        <v>372.88699617144101</v>
      </c>
      <c r="AG32" s="79">
        <f t="shared" si="5"/>
        <v>2227.5252261872251</v>
      </c>
    </row>
    <row r="33" spans="1:33" x14ac:dyDescent="0.3">
      <c r="A33" s="101" t="s">
        <v>620</v>
      </c>
      <c r="B33" s="101">
        <f>Input!M36</f>
        <v>2700</v>
      </c>
      <c r="C33" s="101">
        <f>Input!N36</f>
        <v>4576</v>
      </c>
      <c r="D33" s="103">
        <f t="shared" si="0"/>
        <v>7276</v>
      </c>
      <c r="E33" s="101">
        <f>Input!O36</f>
        <v>0</v>
      </c>
      <c r="O33" s="101" t="s">
        <v>606</v>
      </c>
      <c r="P33" s="101">
        <v>15010005</v>
      </c>
      <c r="Q33" s="101">
        <f>'Water Use Current M&amp;I'!M33</f>
        <v>1.599030890369473E-3</v>
      </c>
      <c r="R33" s="103">
        <f t="shared" si="13"/>
        <v>8900</v>
      </c>
      <c r="S33" s="101">
        <f t="shared" si="3"/>
        <v>14.231374924288311</v>
      </c>
      <c r="U33" s="91">
        <v>15020014</v>
      </c>
      <c r="V33" s="101">
        <f>S63</f>
        <v>854.69160774647378</v>
      </c>
      <c r="X33" s="101" t="s">
        <v>605</v>
      </c>
      <c r="Y33" s="101">
        <v>15030105</v>
      </c>
      <c r="Z33" s="101">
        <f>'Water Use Current Agriculture'!E33</f>
        <v>0.1124329932730703</v>
      </c>
      <c r="AA33" s="101">
        <f>E18</f>
        <v>85500</v>
      </c>
      <c r="AB33" s="101">
        <f t="shared" si="4"/>
        <v>9613.0209248475112</v>
      </c>
      <c r="AD33" s="91">
        <v>15020014</v>
      </c>
      <c r="AE33" s="101">
        <f t="shared" si="12"/>
        <v>302.90440475291706</v>
      </c>
      <c r="AG33" s="79">
        <f t="shared" si="5"/>
        <v>1157.5960124993908</v>
      </c>
    </row>
    <row r="34" spans="1:33" x14ac:dyDescent="0.3">
      <c r="A34" s="101" t="s">
        <v>621</v>
      </c>
      <c r="B34" s="101">
        <f>Input!M37</f>
        <v>4000</v>
      </c>
      <c r="C34" s="101">
        <f>Input!N37</f>
        <v>3973</v>
      </c>
      <c r="D34" s="103">
        <f t="shared" si="0"/>
        <v>7973</v>
      </c>
      <c r="E34" s="101">
        <f>Input!O37</f>
        <v>104000</v>
      </c>
      <c r="O34" s="101" t="s">
        <v>606</v>
      </c>
      <c r="P34" s="101">
        <v>15010007</v>
      </c>
      <c r="Q34" s="101">
        <f>'Water Use Current M&amp;I'!M34</f>
        <v>0.9907934585099939</v>
      </c>
      <c r="R34" s="103">
        <f>R33</f>
        <v>8900</v>
      </c>
      <c r="S34" s="101">
        <f t="shared" si="3"/>
        <v>8818.0617807389463</v>
      </c>
      <c r="U34" s="91">
        <v>15020015</v>
      </c>
      <c r="V34" s="101">
        <f>S64</f>
        <v>14757.354360815008</v>
      </c>
      <c r="X34" s="101" t="s">
        <v>605</v>
      </c>
      <c r="Y34" s="101">
        <v>15070104</v>
      </c>
      <c r="Z34" s="101">
        <f>'Water Use Current Agriculture'!E34</f>
        <v>0.88756700672692979</v>
      </c>
      <c r="AA34" s="101">
        <f>AA33</f>
        <v>85500</v>
      </c>
      <c r="AB34" s="101">
        <f t="shared" si="4"/>
        <v>75886.9790751525</v>
      </c>
      <c r="AD34" s="91">
        <v>15020015</v>
      </c>
      <c r="AE34" s="101">
        <f t="shared" si="12"/>
        <v>387.29879285956264</v>
      </c>
      <c r="AG34" s="79">
        <f t="shared" si="5"/>
        <v>15144.653153674572</v>
      </c>
    </row>
    <row r="35" spans="1:33" x14ac:dyDescent="0.3">
      <c r="A35" s="101" t="s">
        <v>622</v>
      </c>
      <c r="B35" s="101">
        <f>Input!M38</f>
        <v>4100</v>
      </c>
      <c r="C35" s="101">
        <f>Input!N38</f>
        <v>5711</v>
      </c>
      <c r="D35" s="103">
        <f t="shared" si="0"/>
        <v>9811</v>
      </c>
      <c r="E35" s="101">
        <f>Input!O38</f>
        <v>1000</v>
      </c>
      <c r="O35" s="101" t="s">
        <v>606</v>
      </c>
      <c r="P35" s="101">
        <v>15010014</v>
      </c>
      <c r="Q35" s="101">
        <f>'Water Use Current M&amp;I'!M35</f>
        <v>7.6075105996365839E-3</v>
      </c>
      <c r="R35" s="103">
        <f>R34</f>
        <v>8900</v>
      </c>
      <c r="S35" s="101">
        <f t="shared" si="3"/>
        <v>67.706844336765599</v>
      </c>
      <c r="U35" s="91">
        <v>15020016</v>
      </c>
      <c r="V35" s="101">
        <f>SUM(S20,S65)</f>
        <v>231.26845919761058</v>
      </c>
      <c r="X35" s="101" t="s">
        <v>606</v>
      </c>
      <c r="Y35" s="101">
        <v>15010005</v>
      </c>
      <c r="Z35" s="101">
        <f>'Water Use Current Agriculture'!E35</f>
        <v>0.19467286463497666</v>
      </c>
      <c r="AA35" s="101">
        <f>E19</f>
        <v>0</v>
      </c>
      <c r="AB35" s="101">
        <f t="shared" si="4"/>
        <v>0</v>
      </c>
      <c r="AD35" s="91">
        <v>15020016</v>
      </c>
      <c r="AE35" s="101">
        <f>SUM(AB21,AB66)</f>
        <v>340.76175062457469</v>
      </c>
      <c r="AG35" s="79">
        <f t="shared" si="5"/>
        <v>572.03020982218527</v>
      </c>
    </row>
    <row r="36" spans="1:33" x14ac:dyDescent="0.3">
      <c r="A36" s="101" t="s">
        <v>623</v>
      </c>
      <c r="B36" s="101">
        <f>Input!M39</f>
        <v>300</v>
      </c>
      <c r="C36" s="101">
        <f>Input!N39</f>
        <v>0</v>
      </c>
      <c r="D36" s="103">
        <f t="shared" si="0"/>
        <v>300</v>
      </c>
      <c r="E36" s="101">
        <f>Input!O39</f>
        <v>0</v>
      </c>
      <c r="O36" s="101" t="s">
        <v>607</v>
      </c>
      <c r="P36" s="101">
        <v>14070007</v>
      </c>
      <c r="Q36" s="101">
        <f>'Water Use Current M&amp;I'!M36</f>
        <v>5.9672992003819076E-4</v>
      </c>
      <c r="R36" s="103">
        <f>D20</f>
        <v>327</v>
      </c>
      <c r="S36" s="101">
        <f t="shared" si="3"/>
        <v>0.19513068385248838</v>
      </c>
      <c r="U36" s="91">
        <v>15020017</v>
      </c>
      <c r="V36" s="101">
        <f>S66</f>
        <v>315.67522901396069</v>
      </c>
      <c r="X36" s="101" t="s">
        <v>606</v>
      </c>
      <c r="Y36" s="101">
        <v>15010007</v>
      </c>
      <c r="Z36" s="101">
        <f>'Water Use Current Agriculture'!E36</f>
        <v>0.80532713536502332</v>
      </c>
      <c r="AA36" s="101">
        <f>AA35</f>
        <v>0</v>
      </c>
      <c r="AB36" s="101">
        <f t="shared" si="4"/>
        <v>0</v>
      </c>
      <c r="AD36" s="91">
        <v>15020017</v>
      </c>
      <c r="AE36" s="101">
        <f>AB67</f>
        <v>264.18804184962073</v>
      </c>
      <c r="AG36" s="79">
        <f t="shared" si="5"/>
        <v>579.86327086358142</v>
      </c>
    </row>
    <row r="37" spans="1:33" x14ac:dyDescent="0.3">
      <c r="A37" s="101" t="s">
        <v>624</v>
      </c>
      <c r="B37" s="101">
        <f>Input!M40</f>
        <v>300</v>
      </c>
      <c r="C37" s="101">
        <f>Input!N40</f>
        <v>0</v>
      </c>
      <c r="D37" s="103">
        <f t="shared" si="0"/>
        <v>300</v>
      </c>
      <c r="E37" s="101">
        <f>Input!O40</f>
        <v>0</v>
      </c>
      <c r="O37" s="101" t="s">
        <v>607</v>
      </c>
      <c r="P37" s="101">
        <v>15010001</v>
      </c>
      <c r="Q37" s="101">
        <f>'Water Use Current M&amp;I'!M37</f>
        <v>7.0414130564506504E-3</v>
      </c>
      <c r="R37" s="103">
        <f>R36</f>
        <v>327</v>
      </c>
      <c r="S37" s="101">
        <f t="shared" si="3"/>
        <v>2.3025420694593626</v>
      </c>
      <c r="U37" s="91">
        <v>15020018</v>
      </c>
      <c r="V37" s="101">
        <f>SUM(S21,S67)</f>
        <v>3233.427942289873</v>
      </c>
      <c r="X37" s="101" t="s">
        <v>607</v>
      </c>
      <c r="Y37" s="101">
        <v>14070007</v>
      </c>
      <c r="Z37" s="101">
        <f>'Water Use Current Agriculture'!E37</f>
        <v>1.6587432024064135E-2</v>
      </c>
      <c r="AA37" s="101">
        <f>E20</f>
        <v>1000</v>
      </c>
      <c r="AB37" s="101">
        <f t="shared" si="4"/>
        <v>16.587432024064135</v>
      </c>
      <c r="AD37" s="91">
        <v>15020018</v>
      </c>
      <c r="AE37" s="101">
        <f>SUM(AB22,AB68)</f>
        <v>799.65667830039604</v>
      </c>
      <c r="AG37" s="79">
        <f t="shared" si="5"/>
        <v>4033.084620590269</v>
      </c>
    </row>
    <row r="38" spans="1:33" x14ac:dyDescent="0.3">
      <c r="A38" s="101" t="s">
        <v>625</v>
      </c>
      <c r="B38" s="101">
        <f>Input!M41</f>
        <v>1000</v>
      </c>
      <c r="C38" s="101">
        <f>Input!N41</f>
        <v>0</v>
      </c>
      <c r="D38" s="103">
        <f t="shared" si="0"/>
        <v>1000</v>
      </c>
      <c r="E38" s="101">
        <f>Input!O41</f>
        <v>1000</v>
      </c>
      <c r="O38" s="101" t="s">
        <v>607</v>
      </c>
      <c r="P38" s="101">
        <v>15010002</v>
      </c>
      <c r="Q38" s="101">
        <f>'Water Use Current M&amp;I'!M38</f>
        <v>2.7449576321756774E-3</v>
      </c>
      <c r="R38" s="103">
        <f t="shared" ref="R38:R40" si="14">R37</f>
        <v>327</v>
      </c>
      <c r="S38" s="101">
        <f t="shared" si="3"/>
        <v>0.89760114572144656</v>
      </c>
      <c r="U38" s="91">
        <v>15030101</v>
      </c>
      <c r="V38" s="101">
        <f>SUM(S41,S42,S111)</f>
        <v>38274.156889968763</v>
      </c>
      <c r="X38" s="101" t="s">
        <v>607</v>
      </c>
      <c r="Y38" s="101">
        <v>15010001</v>
      </c>
      <c r="Z38" s="101">
        <f>'Water Use Current Agriculture'!E38</f>
        <v>0.22334366887337676</v>
      </c>
      <c r="AA38" s="101">
        <f>AA37</f>
        <v>1000</v>
      </c>
      <c r="AB38" s="101">
        <f t="shared" si="4"/>
        <v>223.34366887337674</v>
      </c>
      <c r="AD38" s="91">
        <v>15030101</v>
      </c>
      <c r="AE38" s="101">
        <f>SUM(AB42,AB44)</f>
        <v>21617.556082381223</v>
      </c>
      <c r="AG38" s="79">
        <f t="shared" si="5"/>
        <v>59891.712972349982</v>
      </c>
    </row>
    <row r="39" spans="1:33" x14ac:dyDescent="0.3">
      <c r="A39" s="101" t="s">
        <v>626</v>
      </c>
      <c r="B39" s="101">
        <f>Input!M43</f>
        <v>300</v>
      </c>
      <c r="C39" s="101">
        <f>Input!N43</f>
        <v>0</v>
      </c>
      <c r="D39" s="103">
        <f t="shared" si="0"/>
        <v>300</v>
      </c>
      <c r="E39" s="101">
        <f>Input!O43</f>
        <v>0</v>
      </c>
      <c r="O39" s="101" t="s">
        <v>607</v>
      </c>
      <c r="P39" s="101">
        <v>15010003</v>
      </c>
      <c r="Q39" s="101">
        <f>'Water Use Current M&amp;I'!M39</f>
        <v>0.20539443847714525</v>
      </c>
      <c r="R39" s="103">
        <f t="shared" si="14"/>
        <v>327</v>
      </c>
      <c r="S39" s="101">
        <f t="shared" si="3"/>
        <v>67.163981382026492</v>
      </c>
      <c r="U39" s="91">
        <v>15030103</v>
      </c>
      <c r="V39" s="101">
        <f>SUM(S112)</f>
        <v>5512.8769524470672</v>
      </c>
      <c r="X39" s="101" t="s">
        <v>607</v>
      </c>
      <c r="Y39" s="101">
        <v>15010002</v>
      </c>
      <c r="Z39" s="101">
        <f>'Water Use Current Agriculture'!E39</f>
        <v>0.16810492939623817</v>
      </c>
      <c r="AA39" s="101">
        <f t="shared" ref="AA39:AA41" si="15">AA38</f>
        <v>1000</v>
      </c>
      <c r="AB39" s="101">
        <f t="shared" si="4"/>
        <v>168.10492939623816</v>
      </c>
      <c r="AD39" s="91">
        <v>15030103</v>
      </c>
      <c r="AE39" s="101">
        <f>AB104</f>
        <v>0</v>
      </c>
      <c r="AG39" s="79">
        <f t="shared" si="5"/>
        <v>5512.8769524470672</v>
      </c>
    </row>
    <row r="40" spans="1:33" x14ac:dyDescent="0.3">
      <c r="A40" s="101" t="s">
        <v>627</v>
      </c>
      <c r="B40" s="101">
        <f>Input!M44</f>
        <v>300</v>
      </c>
      <c r="C40" s="101">
        <f>Input!N44</f>
        <v>0</v>
      </c>
      <c r="D40" s="103">
        <f t="shared" si="0"/>
        <v>300</v>
      </c>
      <c r="E40" s="101">
        <f>Input!O44</f>
        <v>0</v>
      </c>
      <c r="O40" s="101" t="s">
        <v>607</v>
      </c>
      <c r="P40" s="101">
        <v>15010009</v>
      </c>
      <c r="Q40" s="101">
        <f>'Water Use Current M&amp;I'!M40</f>
        <v>0.78422246091419023</v>
      </c>
      <c r="R40" s="103">
        <f t="shared" si="14"/>
        <v>327</v>
      </c>
      <c r="S40" s="101">
        <f t="shared" si="3"/>
        <v>256.44074471894021</v>
      </c>
      <c r="U40" s="91">
        <v>15030104</v>
      </c>
      <c r="V40" s="101">
        <f>SUM(S69,S83)</f>
        <v>3239.4729413824934</v>
      </c>
      <c r="X40" s="101" t="s">
        <v>607</v>
      </c>
      <c r="Y40" s="101">
        <v>15010003</v>
      </c>
      <c r="Z40" s="101">
        <f>'Water Use Current Agriculture'!E40</f>
        <v>0.40163442318864817</v>
      </c>
      <c r="AA40" s="101">
        <f t="shared" si="15"/>
        <v>1000</v>
      </c>
      <c r="AB40" s="101">
        <f t="shared" si="4"/>
        <v>401.63442318864816</v>
      </c>
      <c r="AD40" s="91">
        <v>15030104</v>
      </c>
      <c r="AE40" s="101">
        <f>SUM(AB69,AB82)</f>
        <v>6682.6249198315209</v>
      </c>
      <c r="AG40" s="79">
        <f t="shared" si="5"/>
        <v>9922.0978612140134</v>
      </c>
    </row>
    <row r="41" spans="1:33" x14ac:dyDescent="0.3">
      <c r="A41" s="101" t="s">
        <v>628</v>
      </c>
      <c r="B41" s="101">
        <f>Input!M45</f>
        <v>2500</v>
      </c>
      <c r="C41" s="101">
        <f>Input!N45</f>
        <v>200</v>
      </c>
      <c r="D41" s="103">
        <f t="shared" si="0"/>
        <v>2700</v>
      </c>
      <c r="E41" s="101">
        <f>Input!O45</f>
        <v>1000</v>
      </c>
      <c r="O41" s="101" t="s">
        <v>608</v>
      </c>
      <c r="P41" s="101">
        <v>15030101</v>
      </c>
      <c r="Q41" s="101">
        <f>'Water Use Current M&amp;I'!M41</f>
        <v>1</v>
      </c>
      <c r="R41" s="103">
        <f>D21</f>
        <v>17300</v>
      </c>
      <c r="S41" s="101">
        <f t="shared" si="3"/>
        <v>17300</v>
      </c>
      <c r="U41" s="91">
        <v>15030105</v>
      </c>
      <c r="V41" s="101">
        <f>SUM(S13,S84,S108)</f>
        <v>745.18413597733706</v>
      </c>
      <c r="X41" s="101" t="s">
        <v>607</v>
      </c>
      <c r="Y41" s="101">
        <v>15010009</v>
      </c>
      <c r="Z41" s="101">
        <f>'Water Use Current Agriculture'!E41</f>
        <v>0.19032954651767284</v>
      </c>
      <c r="AA41" s="101">
        <f t="shared" si="15"/>
        <v>1000</v>
      </c>
      <c r="AB41" s="101">
        <f t="shared" si="4"/>
        <v>190.32954651767284</v>
      </c>
      <c r="AD41" s="91">
        <v>15030105</v>
      </c>
      <c r="AE41" s="101">
        <f>SUM(AB14,AB33,AB83,AB103)</f>
        <v>15863.722788402667</v>
      </c>
      <c r="AG41" s="79">
        <f t="shared" si="5"/>
        <v>16608.906924380004</v>
      </c>
    </row>
    <row r="42" spans="1:33" x14ac:dyDescent="0.3">
      <c r="A42" s="101" t="s">
        <v>629</v>
      </c>
      <c r="B42" s="103">
        <f>Input!M47</f>
        <v>2600</v>
      </c>
      <c r="C42" s="103">
        <f>Input!N47</f>
        <v>786</v>
      </c>
      <c r="D42" s="103">
        <f t="shared" si="0"/>
        <v>3386</v>
      </c>
      <c r="E42" s="101">
        <f>Input!O47</f>
        <v>0</v>
      </c>
      <c r="O42" s="101" t="s">
        <v>609</v>
      </c>
      <c r="P42" s="101">
        <v>15030101</v>
      </c>
      <c r="Q42" s="101">
        <f>'Water Use Current M&amp;I'!M42</f>
        <v>1</v>
      </c>
      <c r="R42" s="103">
        <f>D22</f>
        <v>20971</v>
      </c>
      <c r="S42" s="101">
        <f t="shared" si="3"/>
        <v>20971</v>
      </c>
      <c r="U42" s="91">
        <v>15030106</v>
      </c>
      <c r="V42" s="101">
        <f>S85</f>
        <v>1114.0069247717972</v>
      </c>
      <c r="X42" s="101" t="s">
        <v>608</v>
      </c>
      <c r="Y42" s="101">
        <v>15030101</v>
      </c>
      <c r="Z42" s="101">
        <f>'Water Use Current Agriculture'!E42</f>
        <v>1</v>
      </c>
      <c r="AA42" s="101">
        <f>E21</f>
        <v>0</v>
      </c>
      <c r="AB42" s="101">
        <f t="shared" si="4"/>
        <v>0</v>
      </c>
      <c r="AD42" s="91">
        <v>15030106</v>
      </c>
      <c r="AE42" s="101">
        <f>AB84</f>
        <v>321.5125936754053</v>
      </c>
      <c r="AG42" s="79">
        <f t="shared" si="5"/>
        <v>1435.5195184472025</v>
      </c>
    </row>
    <row r="43" spans="1:33" x14ac:dyDescent="0.3">
      <c r="A43" s="101" t="s">
        <v>630</v>
      </c>
      <c r="B43" s="103">
        <f>Input!M48</f>
        <v>17000</v>
      </c>
      <c r="C43" s="103">
        <f>Input!N48</f>
        <v>2093</v>
      </c>
      <c r="D43" s="103">
        <f t="shared" si="0"/>
        <v>19093</v>
      </c>
      <c r="E43" s="101">
        <f>Input!O48</f>
        <v>4800</v>
      </c>
      <c r="O43" s="101" t="s">
        <v>610</v>
      </c>
      <c r="P43" s="101">
        <v>14070006</v>
      </c>
      <c r="Q43" s="101">
        <f>'Water Use Current M&amp;I'!M43</f>
        <v>4.0804485862757395E-2</v>
      </c>
      <c r="R43" s="103">
        <f>D23</f>
        <v>51347</v>
      </c>
      <c r="S43" s="101">
        <f t="shared" si="3"/>
        <v>2095.1879355950041</v>
      </c>
      <c r="U43" s="91">
        <v>15030107</v>
      </c>
      <c r="V43" s="101">
        <f>S156</f>
        <v>294.2069212867026</v>
      </c>
      <c r="X43" s="101" t="s">
        <v>609</v>
      </c>
      <c r="Y43" s="101">
        <v>15010005</v>
      </c>
      <c r="Z43" s="101">
        <f>'Water Use Current Agriculture'!E43</f>
        <v>3.9219729671945674E-2</v>
      </c>
      <c r="AA43" s="101">
        <f>E22</f>
        <v>22500</v>
      </c>
      <c r="AB43" s="101">
        <f t="shared" si="4"/>
        <v>882.44391761877773</v>
      </c>
      <c r="AD43" s="91">
        <v>15030107</v>
      </c>
      <c r="AE43" s="101">
        <f>AB144</f>
        <v>5964.4632473263882</v>
      </c>
      <c r="AG43" s="79">
        <f t="shared" si="5"/>
        <v>6258.6701686130909</v>
      </c>
    </row>
    <row r="44" spans="1:33" x14ac:dyDescent="0.3">
      <c r="A44" s="101" t="s">
        <v>631</v>
      </c>
      <c r="B44" s="103">
        <f>Input!M49</f>
        <v>15500</v>
      </c>
      <c r="C44" s="103">
        <f>Input!N49</f>
        <v>3269</v>
      </c>
      <c r="D44" s="103">
        <f t="shared" si="0"/>
        <v>18769</v>
      </c>
      <c r="E44" s="101">
        <f>Input!O49</f>
        <v>3200</v>
      </c>
      <c r="O44" s="101" t="s">
        <v>610</v>
      </c>
      <c r="P44" s="101">
        <v>14080105</v>
      </c>
      <c r="Q44" s="101">
        <f>'Water Use Current M&amp;I'!M44</f>
        <v>4.8181221936330152E-3</v>
      </c>
      <c r="R44" s="103">
        <f>R43</f>
        <v>51347</v>
      </c>
      <c r="S44" s="101">
        <f t="shared" si="3"/>
        <v>247.39612027647442</v>
      </c>
      <c r="U44" s="91">
        <v>15030108</v>
      </c>
      <c r="V44" s="101">
        <f>S157</f>
        <v>12356.611157160922</v>
      </c>
      <c r="X44" s="101" t="s">
        <v>609</v>
      </c>
      <c r="Y44" s="101">
        <v>15030101</v>
      </c>
      <c r="Z44" s="101">
        <f>'Water Use Current Agriculture'!E44</f>
        <v>0.96078027032805435</v>
      </c>
      <c r="AA44" s="101">
        <f>AA43</f>
        <v>22500</v>
      </c>
      <c r="AB44" s="101">
        <f t="shared" si="4"/>
        <v>21617.556082381223</v>
      </c>
      <c r="AD44" s="91">
        <v>15030108</v>
      </c>
      <c r="AE44" s="101">
        <f>AB145</f>
        <v>63896.502559983295</v>
      </c>
      <c r="AG44" s="79">
        <f t="shared" si="5"/>
        <v>76253.11371714421</v>
      </c>
    </row>
    <row r="45" spans="1:33" x14ac:dyDescent="0.3">
      <c r="A45" s="101" t="s">
        <v>632</v>
      </c>
      <c r="B45" s="103">
        <f>Input!M50</f>
        <v>400</v>
      </c>
      <c r="C45" s="103">
        <f>Input!N50</f>
        <v>662</v>
      </c>
      <c r="D45" s="103">
        <f t="shared" si="0"/>
        <v>1062</v>
      </c>
      <c r="E45" s="101">
        <f>Input!O50</f>
        <v>1000</v>
      </c>
      <c r="O45" s="101" t="s">
        <v>610</v>
      </c>
      <c r="P45" s="101">
        <v>14080106</v>
      </c>
      <c r="Q45" s="101">
        <f>'Water Use Current M&amp;I'!M45</f>
        <v>6.846994889979603E-5</v>
      </c>
      <c r="R45" s="103">
        <f t="shared" ref="R45:R68" si="16">R44</f>
        <v>51347</v>
      </c>
      <c r="S45" s="101">
        <f t="shared" si="3"/>
        <v>3.5157264661578269</v>
      </c>
      <c r="U45" s="91">
        <v>15030201</v>
      </c>
      <c r="V45" s="101">
        <f>SUM(S6,S7)</f>
        <v>15993.590326045382</v>
      </c>
      <c r="X45" s="101" t="s">
        <v>610</v>
      </c>
      <c r="Y45" s="101">
        <v>14070006</v>
      </c>
      <c r="Z45" s="101">
        <f>'Water Use Current Agriculture'!E45</f>
        <v>5.302639195529122E-2</v>
      </c>
      <c r="AA45" s="101">
        <f>E23</f>
        <v>8600</v>
      </c>
      <c r="AB45" s="101">
        <f t="shared" si="4"/>
        <v>456.02697081550451</v>
      </c>
      <c r="AD45" s="91">
        <v>15030201</v>
      </c>
      <c r="AE45" s="101">
        <f>SUM(AB6,AB7)</f>
        <v>199.99564287715916</v>
      </c>
      <c r="AG45" s="79">
        <f t="shared" si="5"/>
        <v>16193.58596892254</v>
      </c>
    </row>
    <row r="46" spans="1:33" x14ac:dyDescent="0.3">
      <c r="A46" s="101" t="s">
        <v>633</v>
      </c>
      <c r="B46" s="103">
        <f>Input!M51</f>
        <v>300</v>
      </c>
      <c r="C46" s="103">
        <f>Input!N51</f>
        <v>0</v>
      </c>
      <c r="D46" s="103">
        <f t="shared" si="0"/>
        <v>300</v>
      </c>
      <c r="E46" s="101">
        <f>Input!O51</f>
        <v>0</v>
      </c>
      <c r="O46" s="101" t="s">
        <v>610</v>
      </c>
      <c r="P46" s="101">
        <v>14080201</v>
      </c>
      <c r="Q46" s="101">
        <f>'Water Use Current M&amp;I'!M46</f>
        <v>6.0541849553503863E-3</v>
      </c>
      <c r="R46" s="103">
        <f t="shared" si="16"/>
        <v>51347</v>
      </c>
      <c r="S46" s="101">
        <f t="shared" si="3"/>
        <v>310.86423490237627</v>
      </c>
      <c r="U46" s="91">
        <v>15030202</v>
      </c>
      <c r="V46" s="101">
        <f>S8</f>
        <v>103.5046304703105</v>
      </c>
      <c r="X46" s="101" t="s">
        <v>610</v>
      </c>
      <c r="Y46" s="101">
        <v>14080105</v>
      </c>
      <c r="Z46" s="101">
        <f>'Water Use Current Agriculture'!E46</f>
        <v>1.0391293811154457E-2</v>
      </c>
      <c r="AA46" s="101">
        <f t="shared" ref="AA46:AA68" si="17">AA45</f>
        <v>8600</v>
      </c>
      <c r="AB46" s="101">
        <f t="shared" si="4"/>
        <v>89.365126775928331</v>
      </c>
      <c r="AD46" s="91">
        <v>15030202</v>
      </c>
      <c r="AE46" s="101">
        <f>AB8</f>
        <v>466.22216719001864</v>
      </c>
      <c r="AG46" s="79">
        <f t="shared" si="5"/>
        <v>569.72679766032911</v>
      </c>
    </row>
    <row r="47" spans="1:33" x14ac:dyDescent="0.3">
      <c r="A47" s="101" t="s">
        <v>634</v>
      </c>
      <c r="B47" s="103">
        <f>Input!M52</f>
        <v>2800</v>
      </c>
      <c r="C47" s="103">
        <f>Input!N52</f>
        <v>1014</v>
      </c>
      <c r="D47" s="103">
        <f t="shared" si="0"/>
        <v>3814</v>
      </c>
      <c r="E47" s="101">
        <f>Input!O52</f>
        <v>145000</v>
      </c>
      <c r="O47" s="101" t="s">
        <v>610</v>
      </c>
      <c r="P47" s="101">
        <v>14080204</v>
      </c>
      <c r="Q47" s="101">
        <f>'Water Use Current M&amp;I'!M47</f>
        <v>0.11745479181531852</v>
      </c>
      <c r="R47" s="103">
        <f t="shared" si="16"/>
        <v>51347</v>
      </c>
      <c r="S47" s="101">
        <f t="shared" si="3"/>
        <v>6030.9511953411602</v>
      </c>
      <c r="U47" s="91">
        <v>15030203</v>
      </c>
      <c r="V47" s="101">
        <f>SUM(S9,S143)</f>
        <v>1340.023229976078</v>
      </c>
      <c r="X47" s="101" t="s">
        <v>610</v>
      </c>
      <c r="Y47" s="101">
        <v>14080106</v>
      </c>
      <c r="Z47" s="101">
        <f>'Water Use Current Agriculture'!E47</f>
        <v>2.9988023620654942E-4</v>
      </c>
      <c r="AA47" s="101">
        <f t="shared" si="17"/>
        <v>8600</v>
      </c>
      <c r="AB47" s="101">
        <f t="shared" si="4"/>
        <v>2.5789700313763251</v>
      </c>
      <c r="AD47" s="91">
        <v>15030203</v>
      </c>
      <c r="AE47" s="101">
        <f>AB9</f>
        <v>941.16729765629964</v>
      </c>
      <c r="AG47" s="79">
        <f t="shared" si="5"/>
        <v>2281.1905276323778</v>
      </c>
    </row>
    <row r="48" spans="1:33" x14ac:dyDescent="0.3">
      <c r="A48" s="101" t="s">
        <v>635</v>
      </c>
      <c r="B48" s="103">
        <f>Input!M53</f>
        <v>14500</v>
      </c>
      <c r="C48" s="103">
        <f>Input!N53</f>
        <v>469</v>
      </c>
      <c r="D48" s="103">
        <f t="shared" si="0"/>
        <v>14969</v>
      </c>
      <c r="E48" s="101">
        <f>Input!O53</f>
        <v>80000</v>
      </c>
      <c r="O48" s="101" t="s">
        <v>610</v>
      </c>
      <c r="P48" s="101">
        <v>14080205</v>
      </c>
      <c r="Q48" s="101">
        <f>'Water Use Current M&amp;I'!M48</f>
        <v>2.893756261396643E-3</v>
      </c>
      <c r="R48" s="103">
        <f t="shared" si="16"/>
        <v>51347</v>
      </c>
      <c r="S48" s="101">
        <f t="shared" si="3"/>
        <v>148.58570275393342</v>
      </c>
      <c r="U48" s="91">
        <v>15030204</v>
      </c>
      <c r="V48" s="101">
        <f>SUM(S10,S113)</f>
        <v>63.755309783068057</v>
      </c>
      <c r="X48" s="101" t="s">
        <v>610</v>
      </c>
      <c r="Y48" s="101">
        <v>14080201</v>
      </c>
      <c r="Z48" s="101">
        <f>'Water Use Current Agriculture'!E48</f>
        <v>8.6976652349773226E-3</v>
      </c>
      <c r="AA48" s="101">
        <f t="shared" si="17"/>
        <v>8600</v>
      </c>
      <c r="AB48" s="101">
        <f t="shared" si="4"/>
        <v>74.799921020804973</v>
      </c>
      <c r="AD48" s="91">
        <v>15030204</v>
      </c>
      <c r="AE48" s="101">
        <f>SUM(AB10,AB105)</f>
        <v>551.6391882999103</v>
      </c>
      <c r="AG48" s="79">
        <f t="shared" si="5"/>
        <v>615.39449808297832</v>
      </c>
    </row>
    <row r="49" spans="1:33" x14ac:dyDescent="0.3">
      <c r="A49" s="101"/>
      <c r="B49" s="101"/>
      <c r="C49" s="101"/>
      <c r="D49" s="101"/>
      <c r="E49" s="101"/>
      <c r="O49" s="101" t="s">
        <v>610</v>
      </c>
      <c r="P49" s="101">
        <v>15010001</v>
      </c>
      <c r="Q49" s="101">
        <f>'Water Use Current M&amp;I'!M49</f>
        <v>1.1928185834648678E-3</v>
      </c>
      <c r="R49" s="103">
        <f t="shared" si="16"/>
        <v>51347</v>
      </c>
      <c r="S49" s="101">
        <f t="shared" si="3"/>
        <v>61.247655805170567</v>
      </c>
      <c r="U49" s="91">
        <v>15040002</v>
      </c>
      <c r="V49" s="101">
        <f>S29</f>
        <v>853.5</v>
      </c>
      <c r="X49" s="101" t="s">
        <v>610</v>
      </c>
      <c r="Y49" s="101">
        <v>14080204</v>
      </c>
      <c r="Z49" s="101">
        <f>'Water Use Current Agriculture'!E49</f>
        <v>0.14399515011968622</v>
      </c>
      <c r="AA49" s="101">
        <f t="shared" si="17"/>
        <v>8600</v>
      </c>
      <c r="AB49" s="101">
        <f t="shared" si="4"/>
        <v>1238.3582910293014</v>
      </c>
      <c r="AD49" s="91">
        <v>15040002</v>
      </c>
      <c r="AE49" s="101">
        <f>AB28</f>
        <v>256.5345582612664</v>
      </c>
      <c r="AG49" s="79">
        <f t="shared" si="5"/>
        <v>1110.0345582612663</v>
      </c>
    </row>
    <row r="50" spans="1:33" x14ac:dyDescent="0.3">
      <c r="A50" s="101"/>
      <c r="B50" s="101"/>
      <c r="C50" s="101"/>
      <c r="D50" s="101"/>
      <c r="E50" s="101"/>
      <c r="O50" s="101" t="s">
        <v>610</v>
      </c>
      <c r="P50" s="101">
        <v>15020001</v>
      </c>
      <c r="Q50" s="101">
        <f>'Water Use Current M&amp;I'!M50</f>
        <v>2.9377211759533541E-2</v>
      </c>
      <c r="R50" s="103">
        <f t="shared" si="16"/>
        <v>51347</v>
      </c>
      <c r="S50" s="101">
        <f t="shared" si="3"/>
        <v>1508.4316922167686</v>
      </c>
      <c r="U50" s="91">
        <v>15040003</v>
      </c>
      <c r="V50" s="101">
        <v>0</v>
      </c>
      <c r="X50" s="101" t="s">
        <v>610</v>
      </c>
      <c r="Y50" s="101">
        <v>14080205</v>
      </c>
      <c r="Z50" s="101">
        <f>'Water Use Current Agriculture'!E50</f>
        <v>2.5309237759650282E-2</v>
      </c>
      <c r="AA50" s="101">
        <f t="shared" si="17"/>
        <v>8600</v>
      </c>
      <c r="AB50" s="101">
        <f t="shared" si="4"/>
        <v>217.65944473299243</v>
      </c>
      <c r="AD50" s="91">
        <v>15040003</v>
      </c>
      <c r="AE50" s="101">
        <f>AB29</f>
        <v>8443.4654417637958</v>
      </c>
      <c r="AG50" s="79">
        <f t="shared" si="5"/>
        <v>8443.4654417637958</v>
      </c>
    </row>
    <row r="51" spans="1:33" x14ac:dyDescent="0.3">
      <c r="A51" s="101"/>
      <c r="B51" s="101"/>
      <c r="C51" s="101"/>
      <c r="D51" s="101"/>
      <c r="E51" s="101"/>
      <c r="O51" s="101" t="s">
        <v>610</v>
      </c>
      <c r="P51" s="101">
        <v>15020002</v>
      </c>
      <c r="Q51" s="101">
        <f>'Water Use Current M&amp;I'!M51</f>
        <v>3.1362840277627625E-2</v>
      </c>
      <c r="R51" s="103">
        <f t="shared" si="16"/>
        <v>51347</v>
      </c>
      <c r="S51" s="101">
        <f t="shared" si="3"/>
        <v>1610.3877597353458</v>
      </c>
      <c r="U51" s="91">
        <v>15040004</v>
      </c>
      <c r="V51" s="101">
        <f>S79</f>
        <v>5627.4441340782123</v>
      </c>
      <c r="X51" s="101" t="s">
        <v>610</v>
      </c>
      <c r="Y51" s="101">
        <v>15020001</v>
      </c>
      <c r="Z51" s="101">
        <f>'Water Use Current Agriculture'!E51</f>
        <v>2.8221091591117946E-2</v>
      </c>
      <c r="AA51" s="101">
        <f t="shared" si="17"/>
        <v>8600</v>
      </c>
      <c r="AB51" s="101">
        <f t="shared" si="4"/>
        <v>242.70138768361434</v>
      </c>
      <c r="AD51" s="91">
        <v>15040004</v>
      </c>
      <c r="AE51" s="101">
        <f>AB78</f>
        <v>0</v>
      </c>
      <c r="AG51" s="79">
        <f t="shared" si="5"/>
        <v>5627.4441340782123</v>
      </c>
    </row>
    <row r="52" spans="1:33" x14ac:dyDescent="0.3">
      <c r="A52" s="101"/>
      <c r="B52" s="101"/>
      <c r="C52" s="101"/>
      <c r="D52" s="101"/>
      <c r="E52" s="101"/>
      <c r="O52" s="101" t="s">
        <v>610</v>
      </c>
      <c r="P52" s="101">
        <v>15020003</v>
      </c>
      <c r="Q52" s="101">
        <f>'Water Use Current M&amp;I'!M52</f>
        <v>3.3874606297793825E-4</v>
      </c>
      <c r="R52" s="103">
        <f t="shared" si="16"/>
        <v>51347</v>
      </c>
      <c r="S52" s="101">
        <f t="shared" si="3"/>
        <v>17.393594095728197</v>
      </c>
      <c r="U52" s="91">
        <v>15040005</v>
      </c>
      <c r="V52" s="101">
        <f>SUM(S11,S80,S114)</f>
        <v>6814.8244646669327</v>
      </c>
      <c r="X52" s="101" t="s">
        <v>610</v>
      </c>
      <c r="Y52" s="101">
        <v>15020002</v>
      </c>
      <c r="Z52" s="101">
        <f>'Water Use Current Agriculture'!E52</f>
        <v>6.0618556821299824E-2</v>
      </c>
      <c r="AA52" s="101">
        <f t="shared" si="17"/>
        <v>8600</v>
      </c>
      <c r="AB52" s="101">
        <f t="shared" si="4"/>
        <v>521.31958866317848</v>
      </c>
      <c r="AD52" s="91">
        <v>15040005</v>
      </c>
      <c r="AE52" s="101">
        <f>SUM(AB12,AB79,AB106)</f>
        <v>39224.894798276997</v>
      </c>
      <c r="AG52" s="79">
        <f t="shared" si="5"/>
        <v>46039.719262943931</v>
      </c>
    </row>
    <row r="53" spans="1:33" x14ac:dyDescent="0.3">
      <c r="A53" s="101"/>
      <c r="B53" s="101"/>
      <c r="C53" s="101"/>
      <c r="D53" s="101"/>
      <c r="E53" s="101"/>
      <c r="O53" s="101" t="s">
        <v>610</v>
      </c>
      <c r="P53" s="101">
        <v>15020004</v>
      </c>
      <c r="Q53" s="101">
        <f>'Water Use Current M&amp;I'!M53</f>
        <v>1.2252517171542447E-3</v>
      </c>
      <c r="R53" s="103">
        <f t="shared" si="16"/>
        <v>51347</v>
      </c>
      <c r="S53" s="101">
        <f t="shared" si="3"/>
        <v>62.912999920719002</v>
      </c>
      <c r="U53" s="91">
        <v>15040006</v>
      </c>
      <c r="V53" s="101">
        <f>S115</f>
        <v>346.508767897773</v>
      </c>
      <c r="X53" s="101" t="s">
        <v>610</v>
      </c>
      <c r="Y53" s="101">
        <v>15020003</v>
      </c>
      <c r="Z53" s="101">
        <f>'Water Use Current Agriculture'!E53</f>
        <v>1.2242759451643818E-2</v>
      </c>
      <c r="AA53" s="101">
        <f t="shared" si="17"/>
        <v>8600</v>
      </c>
      <c r="AB53" s="101">
        <f t="shared" si="4"/>
        <v>105.28773128413684</v>
      </c>
      <c r="AD53" s="91">
        <v>15040006</v>
      </c>
      <c r="AE53" s="101">
        <f>AB107</f>
        <v>44276.106222334995</v>
      </c>
      <c r="AG53" s="79">
        <f t="shared" si="5"/>
        <v>44622.614990232767</v>
      </c>
    </row>
    <row r="54" spans="1:33" x14ac:dyDescent="0.3">
      <c r="A54" s="101"/>
      <c r="B54" s="101"/>
      <c r="C54" s="101"/>
      <c r="D54" s="101"/>
      <c r="E54" s="101"/>
      <c r="O54" s="101" t="s">
        <v>610</v>
      </c>
      <c r="P54" s="101">
        <v>15020005</v>
      </c>
      <c r="Q54" s="101">
        <f>'Water Use Current M&amp;I'!M54</f>
        <v>0.15386278622240482</v>
      </c>
      <c r="R54" s="103">
        <f t="shared" si="16"/>
        <v>51347</v>
      </c>
      <c r="S54" s="101">
        <f t="shared" si="3"/>
        <v>7900.39248416182</v>
      </c>
      <c r="U54" s="91">
        <v>15040007</v>
      </c>
      <c r="V54" s="101">
        <f>SUM(S116,S12)</f>
        <v>3858.1231872400085</v>
      </c>
      <c r="X54" s="101" t="s">
        <v>610</v>
      </c>
      <c r="Y54" s="101">
        <v>15020004</v>
      </c>
      <c r="Z54" s="101">
        <f>'Water Use Current Agriculture'!E54</f>
        <v>2.6007833728248591E-2</v>
      </c>
      <c r="AA54" s="101">
        <f t="shared" si="17"/>
        <v>8600</v>
      </c>
      <c r="AB54" s="101">
        <f t="shared" si="4"/>
        <v>223.66737006293789</v>
      </c>
      <c r="AD54" s="91">
        <v>15040007</v>
      </c>
      <c r="AE54" s="101">
        <f>SUM(AB13,AB108)</f>
        <v>20498.998979422227</v>
      </c>
      <c r="AG54" s="79">
        <f t="shared" si="5"/>
        <v>24357.122166662237</v>
      </c>
    </row>
    <row r="55" spans="1:33" x14ac:dyDescent="0.3">
      <c r="A55" s="101"/>
      <c r="B55" s="101"/>
      <c r="C55" s="101"/>
      <c r="D55" s="101"/>
      <c r="E55" s="101"/>
      <c r="O55" s="101" t="s">
        <v>610</v>
      </c>
      <c r="P55" s="101">
        <v>15020006</v>
      </c>
      <c r="Q55" s="101">
        <f>'Water Use Current M&amp;I'!M55</f>
        <v>4.872537784600748E-2</v>
      </c>
      <c r="R55" s="103">
        <f t="shared" si="16"/>
        <v>51347</v>
      </c>
      <c r="S55" s="101">
        <f t="shared" si="3"/>
        <v>2501.901976258946</v>
      </c>
      <c r="U55" s="91">
        <v>15050100</v>
      </c>
      <c r="V55" s="101">
        <f>SUM(S28,S25,S73,S90,S98,S117,S136)</f>
        <v>134524.99896376577</v>
      </c>
      <c r="X55" s="101" t="s">
        <v>610</v>
      </c>
      <c r="Y55" s="101">
        <v>15020005</v>
      </c>
      <c r="Z55" s="101">
        <f>'Water Use Current Agriculture'!E55</f>
        <v>3.5584796198113298E-2</v>
      </c>
      <c r="AA55" s="101">
        <f t="shared" si="17"/>
        <v>8600</v>
      </c>
      <c r="AB55" s="101">
        <f t="shared" si="4"/>
        <v>306.02924730377435</v>
      </c>
      <c r="AD55" s="91">
        <v>15050100</v>
      </c>
      <c r="AE55" s="101">
        <f>SUM(AB25,AB27,AB74,AB89,AB97,AB127)</f>
        <v>146266.82878174353</v>
      </c>
      <c r="AG55" s="79">
        <f t="shared" si="5"/>
        <v>280791.82774550933</v>
      </c>
    </row>
    <row r="56" spans="1:33" x14ac:dyDescent="0.3">
      <c r="A56" s="101"/>
      <c r="B56" s="101"/>
      <c r="C56" s="101"/>
      <c r="D56" s="101"/>
      <c r="E56" s="101"/>
      <c r="O56" s="101" t="s">
        <v>610</v>
      </c>
      <c r="P56" s="101">
        <v>15020007</v>
      </c>
      <c r="Q56" s="101">
        <f>'Water Use Current M&amp;I'!M56</f>
        <v>1.3506598340865027E-2</v>
      </c>
      <c r="R56" s="103">
        <f t="shared" si="16"/>
        <v>51347</v>
      </c>
      <c r="S56" s="101">
        <f t="shared" si="3"/>
        <v>693.52330500839651</v>
      </c>
      <c r="U56" s="91">
        <v>15050201</v>
      </c>
      <c r="V56" s="101">
        <f>SUM(S26,S153)</f>
        <v>3674.3747097215373</v>
      </c>
      <c r="X56" s="101" t="s">
        <v>610</v>
      </c>
      <c r="Y56" s="101">
        <v>15020006</v>
      </c>
      <c r="Z56" s="101">
        <f>'Water Use Current Agriculture'!E56</f>
        <v>2.0592145357975662E-2</v>
      </c>
      <c r="AA56" s="101">
        <f t="shared" si="17"/>
        <v>8600</v>
      </c>
      <c r="AB56" s="101">
        <f t="shared" si="4"/>
        <v>177.0924500785907</v>
      </c>
      <c r="AD56" s="91">
        <v>15050201</v>
      </c>
      <c r="AE56" s="101">
        <f>SUM(AB142)</f>
        <v>123331.47429916334</v>
      </c>
      <c r="AG56" s="79">
        <f t="shared" si="5"/>
        <v>127005.84900888488</v>
      </c>
    </row>
    <row r="57" spans="1:33" x14ac:dyDescent="0.3">
      <c r="A57" s="101"/>
      <c r="B57" s="101"/>
      <c r="C57" s="101"/>
      <c r="D57" s="101"/>
      <c r="E57" s="101"/>
      <c r="O57" s="101" t="s">
        <v>610</v>
      </c>
      <c r="P57" s="101">
        <v>15020008</v>
      </c>
      <c r="Q57" s="101">
        <f>'Water Use Current M&amp;I'!M57</f>
        <v>7.2661030508767752E-2</v>
      </c>
      <c r="R57" s="103">
        <f t="shared" si="16"/>
        <v>51347</v>
      </c>
      <c r="S57" s="101">
        <f t="shared" si="3"/>
        <v>3730.9259335336978</v>
      </c>
      <c r="U57" s="91">
        <v>15050202</v>
      </c>
      <c r="V57" s="101">
        <f>SUM(S14,S126,S145,S154)</f>
        <v>19176.22061904355</v>
      </c>
      <c r="X57" s="101" t="s">
        <v>610</v>
      </c>
      <c r="Y57" s="101">
        <v>15020007</v>
      </c>
      <c r="Z57" s="101">
        <f>'Water Use Current Agriculture'!E57</f>
        <v>4.1841525589837975E-2</v>
      </c>
      <c r="AA57" s="101">
        <f t="shared" si="17"/>
        <v>8600</v>
      </c>
      <c r="AB57" s="101">
        <f t="shared" si="4"/>
        <v>359.83712007260658</v>
      </c>
      <c r="AD57" s="91">
        <v>15050202</v>
      </c>
      <c r="AE57" s="101">
        <f>SUM(AB15,AB116,AB134)</f>
        <v>4559.8462333406569</v>
      </c>
      <c r="AG57" s="79">
        <f t="shared" si="5"/>
        <v>23736.066852384207</v>
      </c>
    </row>
    <row r="58" spans="1:33" x14ac:dyDescent="0.3">
      <c r="A58" s="101"/>
      <c r="B58" s="101"/>
      <c r="C58" s="101"/>
      <c r="D58" s="101"/>
      <c r="E58" s="101"/>
      <c r="O58" s="101" t="s">
        <v>610</v>
      </c>
      <c r="P58" s="101">
        <v>15020009</v>
      </c>
      <c r="Q58" s="101">
        <f>'Water Use Current M&amp;I'!M58</f>
        <v>6.8794280236689799E-3</v>
      </c>
      <c r="R58" s="103">
        <f t="shared" si="16"/>
        <v>51347</v>
      </c>
      <c r="S58" s="101">
        <f t="shared" si="3"/>
        <v>353.23799073133114</v>
      </c>
      <c r="U58" s="91">
        <v>15050203</v>
      </c>
      <c r="V58" s="101">
        <f>SUM(S74,S137,S146)</f>
        <v>14463.992493952019</v>
      </c>
      <c r="X58" s="101" t="s">
        <v>610</v>
      </c>
      <c r="Y58" s="101">
        <v>15020008</v>
      </c>
      <c r="Z58" s="101">
        <f>'Water Use Current Agriculture'!E58</f>
        <v>9.4666550412807485E-2</v>
      </c>
      <c r="AA58" s="101">
        <f t="shared" si="17"/>
        <v>8600</v>
      </c>
      <c r="AB58" s="101">
        <f t="shared" si="4"/>
        <v>814.13233355014438</v>
      </c>
      <c r="AD58" s="91">
        <v>15050203</v>
      </c>
      <c r="AE58" s="101">
        <f>SUM(AB4,AB75,AB135)</f>
        <v>4788.4306238492909</v>
      </c>
      <c r="AG58" s="79">
        <f t="shared" si="5"/>
        <v>19252.423117801311</v>
      </c>
    </row>
    <row r="59" spans="1:33" x14ac:dyDescent="0.3">
      <c r="A59" s="101"/>
      <c r="B59" s="101"/>
      <c r="C59" s="101"/>
      <c r="D59" s="101"/>
      <c r="E59" s="101"/>
      <c r="O59" s="101" t="s">
        <v>610</v>
      </c>
      <c r="P59" s="101">
        <v>15020010</v>
      </c>
      <c r="Q59" s="101">
        <f>'Water Use Current M&amp;I'!M59</f>
        <v>1.5030955624265751E-2</v>
      </c>
      <c r="R59" s="103">
        <f t="shared" si="16"/>
        <v>51347</v>
      </c>
      <c r="S59" s="101">
        <f t="shared" si="3"/>
        <v>771.79447843917353</v>
      </c>
      <c r="U59" s="91">
        <v>15050301</v>
      </c>
      <c r="V59" s="101">
        <f>SUM(S15,S75,S127,S130,S138)</f>
        <v>80518.799525232229</v>
      </c>
      <c r="X59" s="101" t="s">
        <v>610</v>
      </c>
      <c r="Y59" s="101">
        <v>15020009</v>
      </c>
      <c r="Z59" s="101">
        <f>'Water Use Current Agriculture'!E59</f>
        <v>3.0503379808196705E-2</v>
      </c>
      <c r="AA59" s="101">
        <f t="shared" si="17"/>
        <v>8600</v>
      </c>
      <c r="AB59" s="101">
        <f t="shared" si="4"/>
        <v>262.32906635049164</v>
      </c>
      <c r="AD59" s="91">
        <v>15050301</v>
      </c>
      <c r="AE59" s="101">
        <f>SUM(AB16,AB117,AB120,AB128)</f>
        <v>29373.279448293906</v>
      </c>
      <c r="AG59" s="79">
        <f t="shared" si="5"/>
        <v>109892.07897352614</v>
      </c>
    </row>
    <row r="60" spans="1:33" x14ac:dyDescent="0.3">
      <c r="A60" s="101"/>
      <c r="B60" s="101"/>
      <c r="C60" s="101"/>
      <c r="D60" s="101"/>
      <c r="E60" s="101"/>
      <c r="O60" s="101" t="s">
        <v>610</v>
      </c>
      <c r="P60" s="101">
        <v>15020011</v>
      </c>
      <c r="Q60" s="101">
        <f>'Water Use Current M&amp;I'!M60</f>
        <v>3.0537597209309032E-2</v>
      </c>
      <c r="R60" s="103">
        <f t="shared" si="16"/>
        <v>51347</v>
      </c>
      <c r="S60" s="101">
        <f t="shared" si="3"/>
        <v>1568.0140039063908</v>
      </c>
      <c r="U60" s="91">
        <v>15050302</v>
      </c>
      <c r="V60" s="101">
        <f>SUM(S16,S139)</f>
        <v>44186.6305193726</v>
      </c>
      <c r="X60" s="101" t="s">
        <v>610</v>
      </c>
      <c r="Y60" s="101">
        <v>15020010</v>
      </c>
      <c r="Z60" s="101">
        <f>'Water Use Current Agriculture'!E60</f>
        <v>3.0735822663759196E-2</v>
      </c>
      <c r="AA60" s="101">
        <f t="shared" si="17"/>
        <v>8600</v>
      </c>
      <c r="AB60" s="101">
        <f t="shared" si="4"/>
        <v>264.32807490832909</v>
      </c>
      <c r="AD60" s="91">
        <v>15050302</v>
      </c>
      <c r="AE60" s="101">
        <f>SUM(AB17,AB129)</f>
        <v>9353.147007669455</v>
      </c>
      <c r="AG60" s="79">
        <f t="shared" si="5"/>
        <v>53539.777527042053</v>
      </c>
    </row>
    <row r="61" spans="1:33" x14ac:dyDescent="0.3">
      <c r="A61" s="101"/>
      <c r="B61" s="101"/>
      <c r="C61" s="101"/>
      <c r="D61" s="101"/>
      <c r="E61" s="101"/>
      <c r="O61" s="101" t="s">
        <v>610</v>
      </c>
      <c r="P61" s="101">
        <v>15020012</v>
      </c>
      <c r="Q61" s="101">
        <f>'Water Use Current M&amp;I'!M61</f>
        <v>1.0450676411021499E-2</v>
      </c>
      <c r="R61" s="103">
        <f t="shared" si="16"/>
        <v>51347</v>
      </c>
      <c r="S61" s="101">
        <f t="shared" si="3"/>
        <v>536.61088167672085</v>
      </c>
      <c r="U61" s="91">
        <v>15050303</v>
      </c>
      <c r="V61" s="101">
        <f>SUM(S91,S99,S140)</f>
        <v>41210.52768321192</v>
      </c>
      <c r="X61" s="101" t="s">
        <v>610</v>
      </c>
      <c r="Y61" s="101">
        <v>15020011</v>
      </c>
      <c r="Z61" s="101">
        <f>'Water Use Current Agriculture'!E61</f>
        <v>6.2877521642864059E-2</v>
      </c>
      <c r="AA61" s="101">
        <f t="shared" si="17"/>
        <v>8600</v>
      </c>
      <c r="AB61" s="101">
        <f t="shared" si="4"/>
        <v>540.74668612863093</v>
      </c>
      <c r="AD61" s="91">
        <v>15050303</v>
      </c>
      <c r="AE61" s="101">
        <f>SUM(AB90,AB98,AB130)</f>
        <v>126491.74358256676</v>
      </c>
      <c r="AG61" s="79">
        <f t="shared" si="5"/>
        <v>167702.27126577869</v>
      </c>
    </row>
    <row r="62" spans="1:33" x14ac:dyDescent="0.3">
      <c r="A62" s="101"/>
      <c r="B62" s="101"/>
      <c r="C62" s="101"/>
      <c r="D62" s="101"/>
      <c r="E62" s="101"/>
      <c r="O62" s="101" t="s">
        <v>610</v>
      </c>
      <c r="P62" s="101">
        <v>15020013</v>
      </c>
      <c r="Q62" s="101">
        <f>'Water Use Current M&amp;I'!M62</f>
        <v>3.611969988540293E-2</v>
      </c>
      <c r="R62" s="103">
        <f t="shared" si="16"/>
        <v>51347</v>
      </c>
      <c r="S62" s="101">
        <f t="shared" si="3"/>
        <v>1854.6382300157843</v>
      </c>
      <c r="U62" s="91">
        <v>15050304</v>
      </c>
      <c r="V62" s="101">
        <f>S141</f>
        <v>7094.8804622489552</v>
      </c>
      <c r="X62" s="101" t="s">
        <v>610</v>
      </c>
      <c r="Y62" s="101">
        <v>15020012</v>
      </c>
      <c r="Z62" s="101">
        <f>'Water Use Current Agriculture'!E62</f>
        <v>2.7446924994086512E-2</v>
      </c>
      <c r="AA62" s="101">
        <f t="shared" si="17"/>
        <v>8600</v>
      </c>
      <c r="AB62" s="101">
        <f t="shared" si="4"/>
        <v>236.04355494914401</v>
      </c>
      <c r="AD62" s="91">
        <v>15050304</v>
      </c>
      <c r="AE62" s="101">
        <f>SUM(AB131)</f>
        <v>22855.411975339754</v>
      </c>
      <c r="AG62" s="79">
        <f t="shared" si="5"/>
        <v>29950.292437588709</v>
      </c>
    </row>
    <row r="63" spans="1:33" x14ac:dyDescent="0.3">
      <c r="A63" s="101"/>
      <c r="B63" s="101"/>
      <c r="C63" s="101"/>
      <c r="D63" s="101"/>
      <c r="E63" s="101"/>
      <c r="O63" s="101" t="s">
        <v>610</v>
      </c>
      <c r="P63" s="101">
        <v>15020014</v>
      </c>
      <c r="Q63" s="101">
        <f>'Water Use Current M&amp;I'!M63</f>
        <v>1.664540494569252E-2</v>
      </c>
      <c r="R63" s="103">
        <f t="shared" si="16"/>
        <v>51347</v>
      </c>
      <c r="S63" s="101">
        <f t="shared" si="3"/>
        <v>854.69160774647378</v>
      </c>
      <c r="U63" s="91">
        <v>15050305</v>
      </c>
      <c r="V63" s="101">
        <f>S100</f>
        <v>62.391356536876039</v>
      </c>
      <c r="X63" s="101" t="s">
        <v>610</v>
      </c>
      <c r="Y63" s="101">
        <v>15020013</v>
      </c>
      <c r="Z63" s="101">
        <f>'Water Use Current Agriculture'!E63</f>
        <v>4.3358953043190818E-2</v>
      </c>
      <c r="AA63" s="101">
        <f t="shared" si="17"/>
        <v>8600</v>
      </c>
      <c r="AB63" s="101">
        <f t="shared" si="4"/>
        <v>372.88699617144101</v>
      </c>
      <c r="AD63" s="91">
        <v>15050305</v>
      </c>
      <c r="AE63" s="101">
        <f>AB99</f>
        <v>61936.020983890478</v>
      </c>
      <c r="AG63" s="79">
        <f t="shared" si="5"/>
        <v>61998.412340427356</v>
      </c>
    </row>
    <row r="64" spans="1:33" x14ac:dyDescent="0.3">
      <c r="A64" s="101"/>
      <c r="B64" s="101"/>
      <c r="C64" s="101"/>
      <c r="D64" s="101"/>
      <c r="E64" s="101"/>
      <c r="O64" s="101" t="s">
        <v>610</v>
      </c>
      <c r="P64" s="101">
        <v>15020015</v>
      </c>
      <c r="Q64" s="101">
        <f>'Water Use Current M&amp;I'!M64</f>
        <v>0.28740441234765435</v>
      </c>
      <c r="R64" s="103">
        <f t="shared" si="16"/>
        <v>51347</v>
      </c>
      <c r="S64" s="101">
        <f t="shared" si="3"/>
        <v>14757.354360815008</v>
      </c>
      <c r="U64" s="91">
        <v>15050306</v>
      </c>
      <c r="V64" s="101">
        <f>S101</f>
        <v>628.09289068702003</v>
      </c>
      <c r="X64" s="101" t="s">
        <v>610</v>
      </c>
      <c r="Y64" s="101">
        <v>15020014</v>
      </c>
      <c r="Z64" s="101">
        <f>'Water Use Current Agriculture'!E64</f>
        <v>3.522144241312989E-2</v>
      </c>
      <c r="AA64" s="101">
        <f t="shared" si="17"/>
        <v>8600</v>
      </c>
      <c r="AB64" s="101">
        <f t="shared" si="4"/>
        <v>302.90440475291706</v>
      </c>
      <c r="AD64" s="91">
        <v>15050306</v>
      </c>
      <c r="AE64" s="101">
        <f>AB100</f>
        <v>102349.0448784188</v>
      </c>
      <c r="AG64" s="79">
        <f t="shared" si="5"/>
        <v>102977.13776910583</v>
      </c>
    </row>
    <row r="65" spans="1:33" x14ac:dyDescent="0.3">
      <c r="A65" s="101"/>
      <c r="B65" s="101"/>
      <c r="C65" s="101"/>
      <c r="D65" s="101"/>
      <c r="E65" s="101"/>
      <c r="O65" s="101" t="s">
        <v>610</v>
      </c>
      <c r="P65" s="101">
        <v>15020016</v>
      </c>
      <c r="Q65" s="101">
        <f>'Water Use Current M&amp;I'!M65</f>
        <v>3.5244005275789749E-3</v>
      </c>
      <c r="R65" s="103">
        <f t="shared" si="16"/>
        <v>51347</v>
      </c>
      <c r="S65" s="101">
        <f t="shared" si="3"/>
        <v>180.96739388959762</v>
      </c>
      <c r="U65" s="91">
        <v>15060101</v>
      </c>
      <c r="V65" s="101">
        <f>S119</f>
        <v>4.6625796026993633</v>
      </c>
      <c r="X65" s="101" t="s">
        <v>610</v>
      </c>
      <c r="Y65" s="101">
        <v>15020015</v>
      </c>
      <c r="Z65" s="101">
        <f>'Water Use Current Agriculture'!E65</f>
        <v>4.5034743355763095E-2</v>
      </c>
      <c r="AA65" s="101">
        <f t="shared" si="17"/>
        <v>8600</v>
      </c>
      <c r="AB65" s="101">
        <f t="shared" si="4"/>
        <v>387.29879285956264</v>
      </c>
      <c r="AD65" s="91">
        <v>15060101</v>
      </c>
      <c r="AE65" s="101">
        <f>AB109</f>
        <v>239.22144835118934</v>
      </c>
      <c r="AG65" s="79">
        <f t="shared" si="5"/>
        <v>243.8840279538887</v>
      </c>
    </row>
    <row r="66" spans="1:33" x14ac:dyDescent="0.3">
      <c r="A66" s="101"/>
      <c r="B66" s="101"/>
      <c r="C66" s="101"/>
      <c r="D66" s="101"/>
      <c r="E66" s="101"/>
      <c r="O66" s="101" t="s">
        <v>610</v>
      </c>
      <c r="P66" s="101">
        <v>15020017</v>
      </c>
      <c r="Q66" s="101">
        <f>'Water Use Current M&amp;I'!M66</f>
        <v>6.1478806748974752E-3</v>
      </c>
      <c r="R66" s="103">
        <f t="shared" si="16"/>
        <v>51347</v>
      </c>
      <c r="S66" s="101">
        <f t="shared" si="3"/>
        <v>315.67522901396069</v>
      </c>
      <c r="U66" s="91">
        <v>15060102</v>
      </c>
      <c r="V66" s="101">
        <f>SUM(S120)</f>
        <v>3337.474479612204</v>
      </c>
      <c r="X66" s="101" t="s">
        <v>610</v>
      </c>
      <c r="Y66" s="101">
        <v>15020016</v>
      </c>
      <c r="Z66" s="101">
        <f>'Water Use Current Agriculture'!E66</f>
        <v>3.9623459374950543E-2</v>
      </c>
      <c r="AA66" s="101">
        <f t="shared" si="17"/>
        <v>8600</v>
      </c>
      <c r="AB66" s="101">
        <f t="shared" si="4"/>
        <v>340.76175062457469</v>
      </c>
      <c r="AD66" s="91">
        <v>15060102</v>
      </c>
      <c r="AE66" s="101">
        <f>AB110</f>
        <v>121.75023327020558</v>
      </c>
      <c r="AG66" s="79">
        <f t="shared" si="5"/>
        <v>3459.2247128824097</v>
      </c>
    </row>
    <row r="67" spans="1:33" x14ac:dyDescent="0.3">
      <c r="A67" s="101"/>
      <c r="B67" s="101"/>
      <c r="C67" s="101"/>
      <c r="D67" s="101"/>
      <c r="E67" s="101"/>
      <c r="O67" s="101" t="s">
        <v>610</v>
      </c>
      <c r="P67" s="101">
        <v>15020018</v>
      </c>
      <c r="Q67" s="101">
        <f>'Water Use Current M&amp;I'!M67</f>
        <v>6.2606759065060871E-2</v>
      </c>
      <c r="R67" s="103">
        <f t="shared" si="16"/>
        <v>51347</v>
      </c>
      <c r="S67" s="101">
        <f t="shared" si="3"/>
        <v>3214.6692577136805</v>
      </c>
      <c r="U67" s="91">
        <v>15060103</v>
      </c>
      <c r="V67" s="101">
        <f>SUM(S121,S133)</f>
        <v>6201.1906786936497</v>
      </c>
      <c r="X67" s="101" t="s">
        <v>610</v>
      </c>
      <c r="Y67" s="101">
        <v>15020017</v>
      </c>
      <c r="Z67" s="101">
        <f>'Water Use Current Agriculture'!E67</f>
        <v>3.07195397499559E-2</v>
      </c>
      <c r="AA67" s="101">
        <f t="shared" si="17"/>
        <v>8600</v>
      </c>
      <c r="AB67" s="101">
        <f t="shared" si="4"/>
        <v>264.18804184962073</v>
      </c>
      <c r="AD67" s="91">
        <v>15060103</v>
      </c>
      <c r="AE67" s="101">
        <f>AB111</f>
        <v>411.26802892309809</v>
      </c>
      <c r="AG67" s="79">
        <f t="shared" si="5"/>
        <v>6612.4587076167481</v>
      </c>
    </row>
    <row r="68" spans="1:33" x14ac:dyDescent="0.3">
      <c r="A68" s="101"/>
      <c r="B68" s="101"/>
      <c r="C68" s="101"/>
      <c r="D68" s="101"/>
      <c r="E68" s="101"/>
      <c r="O68" s="101" t="s">
        <v>610</v>
      </c>
      <c r="P68" s="101">
        <v>15060104</v>
      </c>
      <c r="Q68" s="101">
        <f>'Water Use Current M&amp;I'!M68</f>
        <v>3.0631292928856119E-4</v>
      </c>
      <c r="R68" s="103">
        <f t="shared" si="16"/>
        <v>51347</v>
      </c>
      <c r="S68" s="101">
        <f t="shared" ref="S68:S131" si="18">R68*Q68</f>
        <v>15.728249980179751</v>
      </c>
      <c r="U68" s="91">
        <v>15060104</v>
      </c>
      <c r="V68" s="101">
        <f>SUM(S68,S122)</f>
        <v>277.7652236518839</v>
      </c>
      <c r="X68" s="101" t="s">
        <v>610</v>
      </c>
      <c r="Y68" s="101">
        <v>15020018</v>
      </c>
      <c r="Z68" s="101">
        <f>'Water Use Current Agriculture'!E68</f>
        <v>9.2983334686092559E-2</v>
      </c>
      <c r="AA68" s="101">
        <f t="shared" si="17"/>
        <v>8600</v>
      </c>
      <c r="AB68" s="101">
        <f t="shared" ref="AB68:AB131" si="19">AA68*Z68</f>
        <v>799.65667830039604</v>
      </c>
      <c r="AD68" s="91">
        <v>15060104</v>
      </c>
      <c r="AE68" s="101">
        <f>AB112</f>
        <v>135.57854087177617</v>
      </c>
      <c r="AG68" s="79">
        <f t="shared" ref="AG68:AG86" si="20">SUM(V68,AE68)</f>
        <v>413.34376452366007</v>
      </c>
    </row>
    <row r="69" spans="1:33" x14ac:dyDescent="0.3">
      <c r="A69" s="101"/>
      <c r="B69" s="101"/>
      <c r="C69" s="101"/>
      <c r="D69" s="101"/>
      <c r="E69" s="101"/>
      <c r="O69" s="101" t="s">
        <v>611</v>
      </c>
      <c r="P69" s="101">
        <v>15030104</v>
      </c>
      <c r="Q69" s="101">
        <f>'Water Use Current M&amp;I'!M69</f>
        <v>8.2067679189981355E-2</v>
      </c>
      <c r="R69" s="103">
        <f>D24</f>
        <v>5467</v>
      </c>
      <c r="S69" s="101">
        <f t="shared" si="18"/>
        <v>448.66400213162808</v>
      </c>
      <c r="U69" s="91">
        <v>15060105</v>
      </c>
      <c r="V69" s="101">
        <f>SUM(S123,S134,S147)</f>
        <v>2447.1949893101983</v>
      </c>
      <c r="X69" s="101" t="s">
        <v>611</v>
      </c>
      <c r="Y69" s="101">
        <v>15030104</v>
      </c>
      <c r="Z69" s="101">
        <f>'Water Use Current Agriculture'!E69</f>
        <v>4.6276987797453956E-2</v>
      </c>
      <c r="AA69" s="101">
        <f>E24</f>
        <v>133000</v>
      </c>
      <c r="AB69" s="101">
        <f t="shared" si="19"/>
        <v>6154.8393770613757</v>
      </c>
      <c r="AD69" s="91">
        <v>15060105</v>
      </c>
      <c r="AE69" s="101">
        <f>SUM(AB113,AB126)</f>
        <v>1017.9215282399338</v>
      </c>
      <c r="AG69" s="79">
        <f t="shared" si="20"/>
        <v>3465.1165175501319</v>
      </c>
    </row>
    <row r="70" spans="1:33" x14ac:dyDescent="0.3">
      <c r="A70" s="101"/>
      <c r="B70" s="101"/>
      <c r="C70" s="101"/>
      <c r="D70" s="101"/>
      <c r="E70" s="101"/>
      <c r="O70" s="101" t="s">
        <v>611</v>
      </c>
      <c r="P70" s="101">
        <v>15070201</v>
      </c>
      <c r="Q70" s="101">
        <f>'Water Use Current M&amp;I'!M70</f>
        <v>0.5527133848476774</v>
      </c>
      <c r="R70" s="103">
        <f>R69</f>
        <v>5467</v>
      </c>
      <c r="S70" s="101">
        <f t="shared" si="18"/>
        <v>3021.6840749622525</v>
      </c>
      <c r="U70" s="91">
        <v>15060106</v>
      </c>
      <c r="V70" s="101">
        <f>SUM(S92,S124)</f>
        <v>108360.89910152464</v>
      </c>
      <c r="X70" s="101" t="s">
        <v>611</v>
      </c>
      <c r="Y70" s="101">
        <v>15070201</v>
      </c>
      <c r="Z70" s="101">
        <f>'Water Use Current Agriculture'!E70</f>
        <v>0.55924791960642029</v>
      </c>
      <c r="AA70" s="101">
        <f t="shared" ref="AA70:AA73" si="21">AA69</f>
        <v>133000</v>
      </c>
      <c r="AB70" s="101">
        <f t="shared" si="19"/>
        <v>74379.973307653898</v>
      </c>
      <c r="AD70" s="91">
        <v>15060106</v>
      </c>
      <c r="AE70" s="101">
        <f>SUM(AB91,AB114)</f>
        <v>38864.806810896058</v>
      </c>
      <c r="AG70" s="79">
        <f t="shared" si="20"/>
        <v>147225.7059124207</v>
      </c>
    </row>
    <row r="71" spans="1:33" x14ac:dyDescent="0.3">
      <c r="A71" s="101"/>
      <c r="B71" s="101"/>
      <c r="C71" s="101"/>
      <c r="D71" s="101"/>
      <c r="E71" s="101"/>
      <c r="O71" s="101" t="s">
        <v>611</v>
      </c>
      <c r="P71" s="101">
        <v>15070202</v>
      </c>
      <c r="Q71" s="101">
        <f>'Water Use Current M&amp;I'!M71</f>
        <v>0.31867839062083664</v>
      </c>
      <c r="R71" s="103">
        <f t="shared" ref="R71:R72" si="22">R70</f>
        <v>5467</v>
      </c>
      <c r="S71" s="101">
        <f t="shared" si="18"/>
        <v>1742.214761524114</v>
      </c>
      <c r="U71" s="91">
        <v>15060201</v>
      </c>
      <c r="V71" s="101">
        <f>SUM(S89,S104,S148)</f>
        <v>1797.4514553359886</v>
      </c>
      <c r="X71" s="101" t="s">
        <v>611</v>
      </c>
      <c r="Y71" s="101">
        <v>15070202</v>
      </c>
      <c r="Z71" s="101">
        <f>'Water Use Current Agriculture'!E71</f>
        <v>0.14328619168548409</v>
      </c>
      <c r="AA71" s="101">
        <f t="shared" si="21"/>
        <v>133000</v>
      </c>
      <c r="AB71" s="101">
        <f t="shared" si="19"/>
        <v>19057.063494169386</v>
      </c>
      <c r="AD71" s="91">
        <v>15060201</v>
      </c>
      <c r="AE71" s="101">
        <f>SUM(AB88,AB136)</f>
        <v>7701.8926143456347</v>
      </c>
      <c r="AG71" s="79">
        <f t="shared" si="20"/>
        <v>9499.3440696816233</v>
      </c>
    </row>
    <row r="72" spans="1:33" x14ac:dyDescent="0.3">
      <c r="A72" s="101"/>
      <c r="B72" s="101"/>
      <c r="C72" s="101"/>
      <c r="D72" s="101"/>
      <c r="E72" s="101"/>
      <c r="O72" s="101" t="s">
        <v>611</v>
      </c>
      <c r="P72" s="101">
        <v>15070203</v>
      </c>
      <c r="Q72" s="101">
        <f>'Water Use Current M&amp;I'!M72</f>
        <v>4.6540545341504577E-2</v>
      </c>
      <c r="R72" s="103">
        <f t="shared" si="22"/>
        <v>5467</v>
      </c>
      <c r="S72" s="101">
        <f t="shared" si="18"/>
        <v>254.43716138200551</v>
      </c>
      <c r="U72" s="91">
        <v>15060202</v>
      </c>
      <c r="V72" s="101">
        <f>SUM(S22,S105,S149)</f>
        <v>25237.432118188317</v>
      </c>
      <c r="X72" s="101" t="s">
        <v>611</v>
      </c>
      <c r="Y72" s="101">
        <v>15070203</v>
      </c>
      <c r="Z72" s="101">
        <f>'Water Use Current Agriculture'!E72</f>
        <v>0.22532622481779199</v>
      </c>
      <c r="AA72" s="101">
        <f t="shared" si="21"/>
        <v>133000</v>
      </c>
      <c r="AB72" s="101">
        <f t="shared" si="19"/>
        <v>29968.387900766334</v>
      </c>
      <c r="AD72" s="91">
        <v>15060202</v>
      </c>
      <c r="AE72" s="101">
        <f>SUM(AB101,AB137)</f>
        <v>1609.6424381581637</v>
      </c>
      <c r="AG72" s="79">
        <f t="shared" si="20"/>
        <v>26847.074556346481</v>
      </c>
    </row>
    <row r="73" spans="1:33" x14ac:dyDescent="0.3">
      <c r="A73" s="101"/>
      <c r="B73" s="101"/>
      <c r="C73" s="101"/>
      <c r="D73" s="101"/>
      <c r="E73" s="101"/>
      <c r="O73" s="101" t="s">
        <v>612</v>
      </c>
      <c r="P73" s="101">
        <v>15050100</v>
      </c>
      <c r="Q73" s="101">
        <f>'Water Use Current M&amp;I'!M73</f>
        <v>0.25014132278123236</v>
      </c>
      <c r="R73" s="103">
        <f>D25</f>
        <v>19311</v>
      </c>
      <c r="S73" s="101">
        <f t="shared" si="18"/>
        <v>4830.4790842283783</v>
      </c>
      <c r="U73" s="91">
        <v>15060203</v>
      </c>
      <c r="V73" s="101">
        <f>SUM(S150,S135,S93)</f>
        <v>7050.5618833590897</v>
      </c>
      <c r="X73" s="101" t="s">
        <v>611</v>
      </c>
      <c r="Y73" s="101">
        <v>15080103</v>
      </c>
      <c r="Z73" s="101">
        <f>'Water Use Current Agriculture'!E73</f>
        <v>2.5862676093063659E-2</v>
      </c>
      <c r="AA73" s="101">
        <f t="shared" si="21"/>
        <v>133000</v>
      </c>
      <c r="AB73" s="101">
        <f t="shared" si="19"/>
        <v>3439.7359203774668</v>
      </c>
      <c r="AD73" s="91">
        <v>15060203</v>
      </c>
      <c r="AE73" s="101">
        <f>SUM(AB92,AB138)</f>
        <v>19746.883890982295</v>
      </c>
      <c r="AG73" s="79">
        <f t="shared" si="20"/>
        <v>26797.445774341384</v>
      </c>
    </row>
    <row r="74" spans="1:33" x14ac:dyDescent="0.3">
      <c r="A74" s="101"/>
      <c r="B74" s="101"/>
      <c r="C74" s="101"/>
      <c r="D74" s="101"/>
      <c r="E74" s="101"/>
      <c r="O74" s="101" t="s">
        <v>612</v>
      </c>
      <c r="P74" s="101">
        <v>15050203</v>
      </c>
      <c r="Q74" s="101">
        <f>'Water Use Current M&amp;I'!M74</f>
        <v>0.74837478801582813</v>
      </c>
      <c r="R74" s="103">
        <f>R73</f>
        <v>19311</v>
      </c>
      <c r="S74" s="101">
        <f t="shared" si="18"/>
        <v>14451.865531373656</v>
      </c>
      <c r="U74" s="91">
        <v>15070101</v>
      </c>
      <c r="V74" s="101">
        <f>SUM(S30,S94,S102)</f>
        <v>7486.5270536238277</v>
      </c>
      <c r="X74" s="101" t="s">
        <v>612</v>
      </c>
      <c r="Y74" s="101">
        <v>15050100</v>
      </c>
      <c r="Z74" s="101">
        <f>'Water Use Current Agriculture'!E74</f>
        <v>0.16833955742487375</v>
      </c>
      <c r="AA74" s="101">
        <f>E25</f>
        <v>4200</v>
      </c>
      <c r="AB74" s="101">
        <f t="shared" si="19"/>
        <v>707.02614118446979</v>
      </c>
      <c r="AD74" s="91">
        <v>15070101</v>
      </c>
      <c r="AE74" s="101">
        <f>SUM(AB30,AB93)</f>
        <v>372116.57949009025</v>
      </c>
      <c r="AG74" s="79">
        <f t="shared" si="20"/>
        <v>379603.10654371406</v>
      </c>
    </row>
    <row r="75" spans="1:33" x14ac:dyDescent="0.3">
      <c r="A75" s="101"/>
      <c r="B75" s="101"/>
      <c r="C75" s="101"/>
      <c r="D75" s="101"/>
      <c r="E75" s="101"/>
      <c r="O75" s="101" t="s">
        <v>612</v>
      </c>
      <c r="P75" s="101">
        <v>15050301</v>
      </c>
      <c r="Q75" s="101">
        <f>'Water Use Current M&amp;I'!M75</f>
        <v>1.4838892029395139E-3</v>
      </c>
      <c r="R75" s="103">
        <f>R74</f>
        <v>19311</v>
      </c>
      <c r="S75" s="101">
        <f t="shared" si="18"/>
        <v>28.655384397964951</v>
      </c>
      <c r="U75" s="91">
        <v>15070102</v>
      </c>
      <c r="V75" s="101">
        <f>SUM(S3,S95,S106)</f>
        <v>157855.00520974412</v>
      </c>
      <c r="X75" s="101" t="s">
        <v>612</v>
      </c>
      <c r="Y75" s="101">
        <v>15050203</v>
      </c>
      <c r="Z75" s="101">
        <f>'Water Use Current Agriculture'!E75</f>
        <v>0.83166044257512628</v>
      </c>
      <c r="AA75" s="101">
        <f>AA74</f>
        <v>4200</v>
      </c>
      <c r="AB75" s="101">
        <f t="shared" si="19"/>
        <v>3492.9738588155305</v>
      </c>
      <c r="AD75" s="91">
        <v>15070102</v>
      </c>
      <c r="AE75" s="101">
        <f>SUM(AB94,AB102,AB3)</f>
        <v>86807.186331122051</v>
      </c>
      <c r="AG75" s="79">
        <f t="shared" si="20"/>
        <v>244662.19154086616</v>
      </c>
    </row>
    <row r="76" spans="1:33" x14ac:dyDescent="0.3">
      <c r="A76" s="101"/>
      <c r="B76" s="101"/>
      <c r="C76" s="101"/>
      <c r="D76" s="101"/>
      <c r="E76" s="101"/>
      <c r="O76" s="101" t="s">
        <v>613</v>
      </c>
      <c r="P76" s="101">
        <v>15070103</v>
      </c>
      <c r="Q76" s="101">
        <f>'Water Use Current M&amp;I'!M76</f>
        <v>1.6538037486218302E-3</v>
      </c>
      <c r="R76" s="103">
        <f>D26</f>
        <v>800</v>
      </c>
      <c r="S76" s="101">
        <f t="shared" si="18"/>
        <v>1.3230429988974641</v>
      </c>
      <c r="U76" s="91">
        <v>15070103</v>
      </c>
      <c r="V76" s="101">
        <f>SUM(S76,S96,S107,S144)</f>
        <v>4206.5974591421336</v>
      </c>
      <c r="X76" s="101" t="s">
        <v>613</v>
      </c>
      <c r="Y76" s="101">
        <v>15070104</v>
      </c>
      <c r="Z76" s="101">
        <f>'Water Use Current Agriculture'!E76</f>
        <v>1</v>
      </c>
      <c r="AA76" s="101">
        <f>E26</f>
        <v>63000</v>
      </c>
      <c r="AB76" s="101">
        <f t="shared" si="19"/>
        <v>63000</v>
      </c>
      <c r="AD76" s="91">
        <v>15070103</v>
      </c>
      <c r="AE76" s="101">
        <f>SUM(AB95,AB133)</f>
        <v>43957.682283916052</v>
      </c>
      <c r="AG76" s="79">
        <f t="shared" si="20"/>
        <v>48164.279743058185</v>
      </c>
    </row>
    <row r="77" spans="1:33" x14ac:dyDescent="0.3">
      <c r="A77" s="101"/>
      <c r="B77" s="101"/>
      <c r="C77" s="101"/>
      <c r="D77" s="101"/>
      <c r="E77" s="101"/>
      <c r="O77" s="101" t="s">
        <v>613</v>
      </c>
      <c r="P77" s="101">
        <v>15070104</v>
      </c>
      <c r="Q77" s="101">
        <f>'Water Use Current M&amp;I'!M77</f>
        <v>0.99834619625137822</v>
      </c>
      <c r="R77" s="103">
        <f>R76</f>
        <v>800</v>
      </c>
      <c r="S77" s="101">
        <f t="shared" si="18"/>
        <v>798.67695700110255</v>
      </c>
      <c r="U77" s="91">
        <v>15070104</v>
      </c>
      <c r="V77" s="101">
        <f>SUM(S32,S77,S97,S132)</f>
        <v>1687.6647140624723</v>
      </c>
      <c r="X77" s="101" t="s">
        <v>614</v>
      </c>
      <c r="Y77" s="101">
        <v>15010005</v>
      </c>
      <c r="Z77" s="101">
        <f>'Water Use Current Agriculture'!E77</f>
        <v>1</v>
      </c>
      <c r="AA77" s="101">
        <f>E27</f>
        <v>0</v>
      </c>
      <c r="AB77" s="101">
        <f t="shared" si="19"/>
        <v>0</v>
      </c>
      <c r="AD77" s="91">
        <v>15070104</v>
      </c>
      <c r="AE77" s="101">
        <f>SUM(AB11,AB34,AB76,AB96,AB125)</f>
        <v>167335.35562178993</v>
      </c>
      <c r="AG77" s="79">
        <f t="shared" si="20"/>
        <v>169023.0203358524</v>
      </c>
    </row>
    <row r="78" spans="1:33" x14ac:dyDescent="0.3">
      <c r="A78" s="101"/>
      <c r="B78" s="101"/>
      <c r="C78" s="101"/>
      <c r="D78" s="101"/>
      <c r="E78" s="101"/>
      <c r="O78" s="101" t="s">
        <v>614</v>
      </c>
      <c r="P78" s="101">
        <v>15010005</v>
      </c>
      <c r="Q78" s="101">
        <f>'Water Use Current M&amp;I'!M78</f>
        <v>1</v>
      </c>
      <c r="R78" s="103">
        <f>D27</f>
        <v>300</v>
      </c>
      <c r="S78" s="101">
        <f t="shared" si="18"/>
        <v>300</v>
      </c>
      <c r="U78" s="91">
        <v>15070201</v>
      </c>
      <c r="V78" s="101">
        <f>SUM(S70,S158)</f>
        <v>5339.8659965146271</v>
      </c>
      <c r="X78" s="101" t="s">
        <v>615</v>
      </c>
      <c r="Y78" s="101">
        <v>15040004</v>
      </c>
      <c r="Z78" s="101">
        <f>'Water Use Current Agriculture'!E78</f>
        <v>0.58217309337625278</v>
      </c>
      <c r="AA78" s="101">
        <f>E28</f>
        <v>0</v>
      </c>
      <c r="AB78" s="101">
        <f t="shared" si="19"/>
        <v>0</v>
      </c>
      <c r="AD78" s="91">
        <v>15070201</v>
      </c>
      <c r="AE78" s="101">
        <f>SUM(AB70,AB146)</f>
        <v>84519.007500502586</v>
      </c>
      <c r="AG78" s="79">
        <f t="shared" si="20"/>
        <v>89858.873497017208</v>
      </c>
    </row>
    <row r="79" spans="1:33" x14ac:dyDescent="0.3">
      <c r="A79" s="101"/>
      <c r="B79" s="101"/>
      <c r="C79" s="101"/>
      <c r="D79" s="101"/>
      <c r="E79" s="101"/>
      <c r="O79" s="101" t="s">
        <v>615</v>
      </c>
      <c r="P79" s="101">
        <v>15040004</v>
      </c>
      <c r="Q79" s="101">
        <f>'Water Use Current M&amp;I'!M79</f>
        <v>0.99162011173184361</v>
      </c>
      <c r="R79" s="103">
        <f>D28</f>
        <v>5675</v>
      </c>
      <c r="S79" s="101">
        <f t="shared" si="18"/>
        <v>5627.4441340782123</v>
      </c>
      <c r="U79" s="91">
        <v>15070202</v>
      </c>
      <c r="V79" s="101">
        <f>S71</f>
        <v>1742.214761524114</v>
      </c>
      <c r="X79" s="101" t="s">
        <v>615</v>
      </c>
      <c r="Y79" s="101">
        <v>15040005</v>
      </c>
      <c r="Z79" s="101">
        <f>'Water Use Current Agriculture'!E79</f>
        <v>0.41782690662374722</v>
      </c>
      <c r="AA79" s="101">
        <f>AA78</f>
        <v>0</v>
      </c>
      <c r="AB79" s="101">
        <f t="shared" si="19"/>
        <v>0</v>
      </c>
      <c r="AD79" s="91">
        <v>15070202</v>
      </c>
      <c r="AE79" s="101">
        <f>AB71</f>
        <v>19057.063494169386</v>
      </c>
      <c r="AG79" s="79">
        <f t="shared" si="20"/>
        <v>20799.278255693502</v>
      </c>
    </row>
    <row r="80" spans="1:33" x14ac:dyDescent="0.3">
      <c r="A80" s="101"/>
      <c r="B80" s="101"/>
      <c r="C80" s="101"/>
      <c r="D80" s="101"/>
      <c r="E80" s="101"/>
      <c r="O80" s="101" t="s">
        <v>615</v>
      </c>
      <c r="P80" s="101">
        <v>15040005</v>
      </c>
      <c r="Q80" s="101">
        <f>'Water Use Current M&amp;I'!M80</f>
        <v>8.3798882681564244E-3</v>
      </c>
      <c r="R80" s="103">
        <f>R79</f>
        <v>5675</v>
      </c>
      <c r="S80" s="101">
        <f t="shared" si="18"/>
        <v>47.555865921787706</v>
      </c>
      <c r="U80" s="91">
        <v>15070203</v>
      </c>
      <c r="V80" s="101">
        <f>SUM(S72)</f>
        <v>254.43716138200551</v>
      </c>
      <c r="X80" s="101" t="s">
        <v>616</v>
      </c>
      <c r="Y80" s="101">
        <v>14070006</v>
      </c>
      <c r="Z80" s="101">
        <f>'Water Use Current Agriculture'!E80</f>
        <v>0.20515542588731542</v>
      </c>
      <c r="AA80" s="101">
        <f>E29</f>
        <v>0</v>
      </c>
      <c r="AB80" s="101">
        <f t="shared" si="19"/>
        <v>0</v>
      </c>
      <c r="AD80" s="91">
        <v>15070203</v>
      </c>
      <c r="AE80" s="101">
        <f>SUM(AB72)</f>
        <v>29968.387900766334</v>
      </c>
      <c r="AG80" s="79">
        <f t="shared" si="20"/>
        <v>30222.825062148338</v>
      </c>
    </row>
    <row r="81" spans="1:33" x14ac:dyDescent="0.3">
      <c r="A81" s="101"/>
      <c r="B81" s="101"/>
      <c r="C81" s="101"/>
      <c r="D81" s="101"/>
      <c r="E81" s="101"/>
      <c r="O81" s="101" t="s">
        <v>616</v>
      </c>
      <c r="P81" s="101">
        <v>14070006</v>
      </c>
      <c r="Q81" s="101">
        <f>'Water Use Current M&amp;I'!M81</f>
        <v>0.94320137693631667</v>
      </c>
      <c r="R81" s="103">
        <f>D29</f>
        <v>300</v>
      </c>
      <c r="S81" s="101">
        <f t="shared" si="18"/>
        <v>282.96041308089502</v>
      </c>
      <c r="U81" s="91">
        <v>15080101</v>
      </c>
      <c r="V81" s="101">
        <f>SUM(S103,S128)</f>
        <v>972.30812235877545</v>
      </c>
      <c r="X81" s="101" t="s">
        <v>616</v>
      </c>
      <c r="Y81" s="101">
        <v>14070007</v>
      </c>
      <c r="Z81" s="101">
        <f>'Water Use Current Agriculture'!E81</f>
        <v>0.7948445741126845</v>
      </c>
      <c r="AA81" s="101">
        <f t="shared" ref="AA81" si="23">AA80</f>
        <v>0</v>
      </c>
      <c r="AB81" s="101">
        <f t="shared" si="19"/>
        <v>0</v>
      </c>
      <c r="AD81" s="91">
        <v>15080101</v>
      </c>
      <c r="AE81" s="101">
        <f>AB118</f>
        <v>940.06624826729615</v>
      </c>
      <c r="AG81" s="79">
        <f t="shared" si="20"/>
        <v>1912.3743706260716</v>
      </c>
    </row>
    <row r="82" spans="1:33" x14ac:dyDescent="0.3">
      <c r="A82" s="101"/>
      <c r="B82" s="101"/>
      <c r="C82" s="101"/>
      <c r="D82" s="101"/>
      <c r="E82" s="101"/>
      <c r="O82" s="101" t="s">
        <v>616</v>
      </c>
      <c r="P82" s="101">
        <v>14070007</v>
      </c>
      <c r="Q82" s="101">
        <f>'Water Use Current M&amp;I'!M82</f>
        <v>5.6798623063683308E-2</v>
      </c>
      <c r="R82" s="103">
        <f>R81</f>
        <v>300</v>
      </c>
      <c r="S82" s="101">
        <f t="shared" si="18"/>
        <v>17.039586919104991</v>
      </c>
      <c r="U82" s="91">
        <v>15080102</v>
      </c>
      <c r="V82" s="101">
        <f>SUM(S129,S152)</f>
        <v>337.24462122581809</v>
      </c>
      <c r="X82" s="101" t="s">
        <v>617</v>
      </c>
      <c r="Y82" s="101">
        <v>15030104</v>
      </c>
      <c r="Z82" s="101">
        <f>'Water Use Current Agriculture'!E82</f>
        <v>0.52778554277014544</v>
      </c>
      <c r="AA82" s="101">
        <f>E30</f>
        <v>1000</v>
      </c>
      <c r="AB82" s="101">
        <f t="shared" si="19"/>
        <v>527.78554277014541</v>
      </c>
      <c r="AD82" s="91">
        <v>15080102</v>
      </c>
      <c r="AE82" s="101">
        <f>SUM(AB119,AB140)</f>
        <v>59.933751732703975</v>
      </c>
      <c r="AG82" s="79">
        <f t="shared" si="20"/>
        <v>397.17837295852206</v>
      </c>
    </row>
    <row r="83" spans="1:33" x14ac:dyDescent="0.3">
      <c r="A83" s="101"/>
      <c r="B83" s="101"/>
      <c r="C83" s="101"/>
      <c r="D83" s="101"/>
      <c r="E83" s="101"/>
      <c r="O83" s="101" t="s">
        <v>617</v>
      </c>
      <c r="P83" s="101">
        <v>15030104</v>
      </c>
      <c r="Q83" s="101">
        <f>'Water Use Current M&amp;I'!M83</f>
        <v>0.69770223481271643</v>
      </c>
      <c r="R83" s="103">
        <f>D30</f>
        <v>4000</v>
      </c>
      <c r="S83" s="101">
        <f t="shared" si="18"/>
        <v>2790.8089392508655</v>
      </c>
      <c r="U83" s="91">
        <v>15080103</v>
      </c>
      <c r="V83" s="101">
        <v>0</v>
      </c>
      <c r="X83" s="101" t="s">
        <v>617</v>
      </c>
      <c r="Y83" s="101">
        <v>15030105</v>
      </c>
      <c r="Z83" s="101">
        <f>'Water Use Current Agriculture'!E83</f>
        <v>0.15070186355515633</v>
      </c>
      <c r="AA83" s="101">
        <f t="shared" ref="AA83:AA84" si="24">AA82</f>
        <v>1000</v>
      </c>
      <c r="AB83" s="101">
        <f t="shared" si="19"/>
        <v>150.70186355515634</v>
      </c>
      <c r="AD83" s="91">
        <v>15080103</v>
      </c>
      <c r="AE83" s="101">
        <f>SUM(AB73,AB141)</f>
        <v>3439.7359203774668</v>
      </c>
      <c r="AG83" s="79">
        <f t="shared" si="20"/>
        <v>3439.7359203774668</v>
      </c>
    </row>
    <row r="84" spans="1:33" x14ac:dyDescent="0.3">
      <c r="A84" s="101"/>
      <c r="B84" s="101"/>
      <c r="C84" s="101"/>
      <c r="D84" s="101"/>
      <c r="E84" s="101"/>
      <c r="O84" s="101" t="s">
        <v>617</v>
      </c>
      <c r="P84" s="101">
        <v>15030105</v>
      </c>
      <c r="Q84" s="101">
        <f>'Water Use Current M&amp;I'!M84</f>
        <v>2.3796033994334279E-2</v>
      </c>
      <c r="R84" s="103">
        <f>R83</f>
        <v>4000</v>
      </c>
      <c r="S84" s="101">
        <f t="shared" si="18"/>
        <v>95.184135977337121</v>
      </c>
      <c r="U84" s="91">
        <v>15080200</v>
      </c>
      <c r="V84" s="101">
        <f>SUM(S142)</f>
        <v>19.553412340308757</v>
      </c>
      <c r="X84" s="101" t="s">
        <v>617</v>
      </c>
      <c r="Y84" s="101">
        <v>15030106</v>
      </c>
      <c r="Z84" s="101">
        <f>'Water Use Current Agriculture'!E84</f>
        <v>0.3215125936754053</v>
      </c>
      <c r="AA84" s="101">
        <f t="shared" si="24"/>
        <v>1000</v>
      </c>
      <c r="AB84" s="101">
        <f t="shared" si="19"/>
        <v>321.5125936754053</v>
      </c>
      <c r="AD84" s="91">
        <v>15080200</v>
      </c>
      <c r="AE84" s="101">
        <f>AB132</f>
        <v>1972.781082239848</v>
      </c>
      <c r="AG84" s="79">
        <f t="shared" si="20"/>
        <v>1992.3344945801568</v>
      </c>
    </row>
    <row r="85" spans="1:33" x14ac:dyDescent="0.3">
      <c r="A85" s="101"/>
      <c r="B85" s="101"/>
      <c r="C85" s="101"/>
      <c r="D85" s="101"/>
      <c r="E85" s="101"/>
      <c r="O85" s="101" t="s">
        <v>617</v>
      </c>
      <c r="P85" s="101">
        <v>15030106</v>
      </c>
      <c r="Q85" s="101">
        <f>'Water Use Current M&amp;I'!M85</f>
        <v>0.2785017311929493</v>
      </c>
      <c r="R85" s="103">
        <f>R84</f>
        <v>4000</v>
      </c>
      <c r="S85" s="101">
        <f t="shared" si="18"/>
        <v>1114.0069247717972</v>
      </c>
      <c r="U85" s="91">
        <v>15080301</v>
      </c>
      <c r="V85" s="101">
        <f>SUM(S27,S155)</f>
        <v>6131.777553652948</v>
      </c>
      <c r="X85" s="101" t="s">
        <v>618</v>
      </c>
      <c r="Y85" s="101">
        <v>15010002</v>
      </c>
      <c r="Z85" s="101">
        <f>'Water Use Current Agriculture'!E85</f>
        <v>0.16089913127342109</v>
      </c>
      <c r="AA85" s="101">
        <f>E31</f>
        <v>26500</v>
      </c>
      <c r="AB85" s="101">
        <f t="shared" si="19"/>
        <v>4263.8269787456593</v>
      </c>
      <c r="AD85" s="91">
        <v>15080301</v>
      </c>
      <c r="AE85" s="101">
        <f>SUM(AB26,AB143)</f>
        <v>67668.525694675496</v>
      </c>
      <c r="AG85" s="79">
        <f t="shared" si="20"/>
        <v>73800.303248328448</v>
      </c>
    </row>
    <row r="86" spans="1:33" x14ac:dyDescent="0.3">
      <c r="A86" s="101"/>
      <c r="B86" s="101"/>
      <c r="C86" s="101"/>
      <c r="D86" s="101"/>
      <c r="E86" s="101"/>
      <c r="O86" s="101" t="s">
        <v>618</v>
      </c>
      <c r="P86" s="101">
        <v>15010002</v>
      </c>
      <c r="Q86" s="101">
        <f>'Water Use Current M&amp;I'!M86</f>
        <v>0.36290322580645162</v>
      </c>
      <c r="R86" s="103">
        <f>D31</f>
        <v>650</v>
      </c>
      <c r="S86" s="101">
        <f t="shared" si="18"/>
        <v>235.88709677419357</v>
      </c>
      <c r="U86" s="91">
        <v>15080302</v>
      </c>
      <c r="V86" s="101">
        <f>S125</f>
        <v>300</v>
      </c>
      <c r="X86" s="101" t="s">
        <v>618</v>
      </c>
      <c r="Y86" s="101">
        <v>15010005</v>
      </c>
      <c r="Z86" s="101">
        <f>'Water Use Current Agriculture'!E86</f>
        <v>0.36840128083766327</v>
      </c>
      <c r="AA86" s="101">
        <f t="shared" ref="AA86:AA88" si="25">AA85</f>
        <v>26500</v>
      </c>
      <c r="AB86" s="101">
        <f t="shared" si="19"/>
        <v>9762.6339421980774</v>
      </c>
      <c r="AD86" s="91">
        <v>15080302</v>
      </c>
      <c r="AE86" s="101">
        <f>SUM(AB115)</f>
        <v>0</v>
      </c>
      <c r="AG86" s="79">
        <f t="shared" si="20"/>
        <v>300</v>
      </c>
    </row>
    <row r="87" spans="1:33" x14ac:dyDescent="0.3">
      <c r="A87" s="101"/>
      <c r="B87" s="101"/>
      <c r="C87" s="101"/>
      <c r="D87" s="101"/>
      <c r="E87" s="101"/>
      <c r="O87" s="101" t="s">
        <v>618</v>
      </c>
      <c r="P87" s="101">
        <v>15010005</v>
      </c>
      <c r="Q87" s="101">
        <f>'Water Use Current M&amp;I'!M87</f>
        <v>1.152073732718894E-3</v>
      </c>
      <c r="R87" s="103">
        <f>R86</f>
        <v>650</v>
      </c>
      <c r="S87" s="101">
        <f t="shared" si="18"/>
        <v>0.74884792626728114</v>
      </c>
      <c r="U87" s="101"/>
      <c r="V87" s="101"/>
      <c r="X87" s="101" t="s">
        <v>618</v>
      </c>
      <c r="Y87" s="101">
        <v>15010007</v>
      </c>
      <c r="Z87" s="101">
        <f>'Water Use Current Agriculture'!E87</f>
        <v>0.21842226415158522</v>
      </c>
      <c r="AA87" s="101">
        <f t="shared" si="25"/>
        <v>26500</v>
      </c>
      <c r="AB87" s="101">
        <f t="shared" si="19"/>
        <v>5788.1900000170081</v>
      </c>
      <c r="AD87" s="101"/>
      <c r="AE87" s="101"/>
    </row>
    <row r="88" spans="1:33" x14ac:dyDescent="0.3">
      <c r="A88" s="101"/>
      <c r="B88" s="101"/>
      <c r="C88" s="101"/>
      <c r="D88" s="101"/>
      <c r="E88" s="101"/>
      <c r="O88" s="101" t="s">
        <v>618</v>
      </c>
      <c r="P88" s="101">
        <v>15010007</v>
      </c>
      <c r="Q88" s="101">
        <f>'Water Use Current M&amp;I'!M88</f>
        <v>0.52246543778801846</v>
      </c>
      <c r="R88" s="103">
        <f t="shared" ref="R88:R89" si="26">R87</f>
        <v>650</v>
      </c>
      <c r="S88" s="101">
        <f t="shared" si="18"/>
        <v>339.60253456221199</v>
      </c>
      <c r="U88" s="101"/>
      <c r="V88" s="101"/>
      <c r="X88" s="101" t="s">
        <v>618</v>
      </c>
      <c r="Y88" s="101">
        <v>15060201</v>
      </c>
      <c r="Z88" s="101">
        <f>'Water Use Current Agriculture'!E88</f>
        <v>0.25227732373733047</v>
      </c>
      <c r="AA88" s="101">
        <f t="shared" si="25"/>
        <v>26500</v>
      </c>
      <c r="AB88" s="101">
        <f t="shared" si="19"/>
        <v>6685.349079039258</v>
      </c>
      <c r="AD88" s="101"/>
      <c r="AE88" s="101"/>
    </row>
    <row r="89" spans="1:33" x14ac:dyDescent="0.3">
      <c r="A89" s="101"/>
      <c r="B89" s="101"/>
      <c r="C89" s="101"/>
      <c r="D89" s="101"/>
      <c r="E89" s="101"/>
      <c r="O89" s="101" t="s">
        <v>618</v>
      </c>
      <c r="P89" s="101">
        <v>15060201</v>
      </c>
      <c r="Q89" s="101">
        <f>'Water Use Current M&amp;I'!M89</f>
        <v>0.11347926267281105</v>
      </c>
      <c r="R89" s="103">
        <f t="shared" si="26"/>
        <v>650</v>
      </c>
      <c r="S89" s="101">
        <f t="shared" si="18"/>
        <v>73.761520737327189</v>
      </c>
      <c r="U89" s="101"/>
      <c r="V89" s="101"/>
      <c r="X89" s="98" t="s">
        <v>636</v>
      </c>
      <c r="Y89" s="101">
        <v>15050100</v>
      </c>
      <c r="Z89" s="101">
        <f>'Water Use Current Agriculture'!E89</f>
        <v>0.22493008898448569</v>
      </c>
      <c r="AA89" s="101">
        <f>M3</f>
        <v>342985</v>
      </c>
      <c r="AB89" s="101">
        <f t="shared" si="19"/>
        <v>77147.64657034383</v>
      </c>
      <c r="AD89" s="101"/>
      <c r="AE89" s="101"/>
    </row>
    <row r="90" spans="1:33" x14ac:dyDescent="0.3">
      <c r="A90" s="101"/>
      <c r="B90" s="101"/>
      <c r="C90" s="101"/>
      <c r="D90" s="101"/>
      <c r="E90" s="101"/>
      <c r="O90" s="101" t="s">
        <v>636</v>
      </c>
      <c r="P90" s="101">
        <v>15050100</v>
      </c>
      <c r="Q90" s="101">
        <f>'Water Use Current M&amp;I'!M90</f>
        <v>0.28692430609224095</v>
      </c>
      <c r="R90" s="101">
        <f>J3</f>
        <v>373568</v>
      </c>
      <c r="S90" s="101">
        <f t="shared" si="18"/>
        <v>107185.73917826627</v>
      </c>
      <c r="U90" s="101"/>
      <c r="V90" s="101"/>
      <c r="X90" s="98" t="s">
        <v>636</v>
      </c>
      <c r="Y90" s="101">
        <v>15050303</v>
      </c>
      <c r="Z90" s="101">
        <f>'Water Use Current Agriculture'!E90</f>
        <v>1.1848588209347874E-2</v>
      </c>
      <c r="AA90" s="101">
        <f t="shared" ref="AA90:AA96" si="27">AA89</f>
        <v>342985</v>
      </c>
      <c r="AB90" s="101">
        <f t="shared" si="19"/>
        <v>4063.8880269831807</v>
      </c>
      <c r="AD90" s="101"/>
      <c r="AE90" s="101"/>
    </row>
    <row r="91" spans="1:33" x14ac:dyDescent="0.3">
      <c r="A91" s="101"/>
      <c r="B91" s="101"/>
      <c r="C91" s="101"/>
      <c r="D91" s="101"/>
      <c r="E91" s="101"/>
      <c r="O91" s="101" t="s">
        <v>636</v>
      </c>
      <c r="P91" s="101">
        <v>15050303</v>
      </c>
      <c r="Q91" s="101">
        <f>'Water Use Current M&amp;I'!M91</f>
        <v>1.4335102428746928E-4</v>
      </c>
      <c r="R91" s="103">
        <f>R90</f>
        <v>373568</v>
      </c>
      <c r="S91" s="101">
        <f t="shared" si="18"/>
        <v>53.551355441021322</v>
      </c>
      <c r="U91" s="101"/>
      <c r="V91" s="101"/>
      <c r="X91" s="98" t="s">
        <v>636</v>
      </c>
      <c r="Y91" s="101">
        <v>15060106</v>
      </c>
      <c r="Z91" s="101">
        <f>'Water Use Current Agriculture'!E91</f>
        <v>0.11309691849658719</v>
      </c>
      <c r="AA91" s="101">
        <f t="shared" si="27"/>
        <v>342985</v>
      </c>
      <c r="AB91" s="101">
        <f t="shared" si="19"/>
        <v>38790.54659055196</v>
      </c>
      <c r="AD91" s="101"/>
      <c r="AE91" s="101"/>
    </row>
    <row r="92" spans="1:33" x14ac:dyDescent="0.3">
      <c r="A92" s="101"/>
      <c r="B92" s="101"/>
      <c r="C92" s="101"/>
      <c r="D92" s="101"/>
      <c r="E92" s="101"/>
      <c r="O92" s="101" t="s">
        <v>636</v>
      </c>
      <c r="P92" s="101">
        <v>15060106</v>
      </c>
      <c r="Q92" s="101">
        <f>'Water Use Current M&amp;I'!M92</f>
        <v>0.2900442840491666</v>
      </c>
      <c r="R92" s="103">
        <f t="shared" ref="R92:R97" si="28">R91</f>
        <v>373568</v>
      </c>
      <c r="S92" s="101">
        <f t="shared" si="18"/>
        <v>108351.26310367907</v>
      </c>
      <c r="U92" s="101"/>
      <c r="V92" s="101"/>
      <c r="X92" s="98" t="s">
        <v>636</v>
      </c>
      <c r="Y92" s="101">
        <v>15060203</v>
      </c>
      <c r="Z92" s="101">
        <f>'Water Use Current Agriculture'!E92</f>
        <v>5.481859328823336E-2</v>
      </c>
      <c r="AA92" s="101">
        <f t="shared" si="27"/>
        <v>342985</v>
      </c>
      <c r="AB92" s="101">
        <f t="shared" si="19"/>
        <v>18801.955218964718</v>
      </c>
      <c r="AD92" s="101"/>
      <c r="AE92" s="101"/>
    </row>
    <row r="93" spans="1:33" x14ac:dyDescent="0.3">
      <c r="A93" s="101"/>
      <c r="B93" s="101"/>
      <c r="C93" s="101"/>
      <c r="D93" s="101"/>
      <c r="E93" s="101"/>
      <c r="O93" s="101" t="s">
        <v>636</v>
      </c>
      <c r="P93" s="101">
        <v>15060203</v>
      </c>
      <c r="Q93" s="101">
        <f>'Water Use Current M&amp;I'!M93</f>
        <v>7.3908236061840365E-3</v>
      </c>
      <c r="R93" s="103">
        <f t="shared" si="28"/>
        <v>373568</v>
      </c>
      <c r="S93" s="101">
        <f t="shared" si="18"/>
        <v>2760.9751929149579</v>
      </c>
      <c r="U93" s="101"/>
      <c r="V93" s="101"/>
      <c r="X93" s="98" t="s">
        <v>636</v>
      </c>
      <c r="Y93" s="101">
        <v>15070101</v>
      </c>
      <c r="Z93" s="101">
        <f>'Water Use Current Agriculture'!E93</f>
        <v>0.13737212848984731</v>
      </c>
      <c r="AA93" s="101">
        <f t="shared" si="27"/>
        <v>342985</v>
      </c>
      <c r="AB93" s="101">
        <f t="shared" si="19"/>
        <v>47116.579490090284</v>
      </c>
      <c r="AD93" s="101"/>
      <c r="AE93" s="101"/>
    </row>
    <row r="94" spans="1:33" x14ac:dyDescent="0.3">
      <c r="A94" s="101"/>
      <c r="B94" s="101"/>
      <c r="C94" s="101"/>
      <c r="D94" s="101"/>
      <c r="E94" s="101"/>
      <c r="O94" s="101" t="s">
        <v>636</v>
      </c>
      <c r="P94" s="101">
        <v>15070101</v>
      </c>
      <c r="Q94" s="101">
        <f>'Water Use Current M&amp;I'!M94</f>
        <v>1.7437066363151531E-2</v>
      </c>
      <c r="R94" s="103">
        <f t="shared" si="28"/>
        <v>373568</v>
      </c>
      <c r="S94" s="101">
        <f t="shared" si="18"/>
        <v>6513.930007149791</v>
      </c>
      <c r="U94" s="101"/>
      <c r="V94" s="101"/>
      <c r="X94" s="98" t="s">
        <v>636</v>
      </c>
      <c r="Y94" s="101">
        <v>15070102</v>
      </c>
      <c r="Z94" s="101">
        <f>'Water Use Current Agriculture'!E94</f>
        <v>0.24694753699609068</v>
      </c>
      <c r="AA94" s="101">
        <f t="shared" si="27"/>
        <v>342985</v>
      </c>
      <c r="AB94" s="101">
        <f t="shared" si="19"/>
        <v>84699.300976604165</v>
      </c>
      <c r="AD94" s="101"/>
      <c r="AE94" s="101"/>
    </row>
    <row r="95" spans="1:33" x14ac:dyDescent="0.3">
      <c r="A95" s="101"/>
      <c r="B95" s="101"/>
      <c r="C95" s="101"/>
      <c r="D95" s="101"/>
      <c r="E95" s="101"/>
      <c r="O95" s="101" t="s">
        <v>636</v>
      </c>
      <c r="P95" s="101">
        <v>15070102</v>
      </c>
      <c r="Q95" s="101">
        <f>'Water Use Current M&amp;I'!M95</f>
        <v>0.39510409314112288</v>
      </c>
      <c r="R95" s="103">
        <f t="shared" si="28"/>
        <v>373568</v>
      </c>
      <c r="S95" s="101">
        <f t="shared" si="18"/>
        <v>147598.245866543</v>
      </c>
      <c r="U95" s="101"/>
      <c r="V95" s="101"/>
      <c r="X95" s="98" t="s">
        <v>636</v>
      </c>
      <c r="Y95" s="101">
        <v>15070103</v>
      </c>
      <c r="Z95" s="101">
        <f>'Water Use Current Agriculture'!E95</f>
        <v>0.12816211287349608</v>
      </c>
      <c r="AA95" s="101">
        <f t="shared" si="27"/>
        <v>342985</v>
      </c>
      <c r="AB95" s="101">
        <f t="shared" si="19"/>
        <v>43957.682283916052</v>
      </c>
      <c r="AD95" s="101"/>
      <c r="AE95" s="101"/>
    </row>
    <row r="96" spans="1:33" x14ac:dyDescent="0.3">
      <c r="A96" s="101"/>
      <c r="B96" s="101"/>
      <c r="C96" s="101"/>
      <c r="D96" s="101"/>
      <c r="E96" s="101"/>
      <c r="O96" s="101" t="s">
        <v>636</v>
      </c>
      <c r="P96" s="101">
        <v>15070103</v>
      </c>
      <c r="Q96" s="101">
        <f>'Water Use Current M&amp;I'!M96</f>
        <v>2.1824876299483377E-3</v>
      </c>
      <c r="R96" s="103">
        <f t="shared" si="28"/>
        <v>373568</v>
      </c>
      <c r="S96" s="101">
        <f t="shared" si="18"/>
        <v>815.30753894454062</v>
      </c>
      <c r="U96" s="101"/>
      <c r="V96" s="101"/>
      <c r="X96" s="98" t="s">
        <v>636</v>
      </c>
      <c r="Y96" s="101">
        <v>15070104</v>
      </c>
      <c r="Z96" s="101">
        <f>'Water Use Current Agriculture'!E96</f>
        <v>8.2824032661911851E-2</v>
      </c>
      <c r="AA96" s="101">
        <f t="shared" si="27"/>
        <v>342985</v>
      </c>
      <c r="AB96" s="101">
        <f t="shared" si="19"/>
        <v>28407.400842545838</v>
      </c>
      <c r="AD96" s="101"/>
      <c r="AE96" s="101"/>
    </row>
    <row r="97" spans="1:31" x14ac:dyDescent="0.3">
      <c r="A97" s="101"/>
      <c r="B97" s="101"/>
      <c r="C97" s="101"/>
      <c r="D97" s="101"/>
      <c r="E97" s="101"/>
      <c r="O97" s="101" t="s">
        <v>636</v>
      </c>
      <c r="P97" s="101">
        <v>15070104</v>
      </c>
      <c r="Q97" s="101">
        <f>'Water Use Current M&amp;I'!M97</f>
        <v>7.7358809389821924E-4</v>
      </c>
      <c r="R97" s="103">
        <f t="shared" si="28"/>
        <v>373568</v>
      </c>
      <c r="S97" s="101">
        <f t="shared" si="18"/>
        <v>288.98775706136996</v>
      </c>
      <c r="U97" s="101"/>
      <c r="V97" s="101"/>
      <c r="X97" s="98" t="s">
        <v>637</v>
      </c>
      <c r="Y97" s="101">
        <v>15050100</v>
      </c>
      <c r="Z97" s="101">
        <f>'Water Use Current Agriculture'!E97</f>
        <v>0.17791992842387189</v>
      </c>
      <c r="AA97" s="101">
        <f>M4</f>
        <v>344275</v>
      </c>
      <c r="AB97" s="101">
        <f t="shared" si="19"/>
        <v>61253.383358128493</v>
      </c>
      <c r="AD97" s="101"/>
      <c r="AE97" s="101"/>
    </row>
    <row r="98" spans="1:31" x14ac:dyDescent="0.3">
      <c r="A98" s="101"/>
      <c r="B98" s="101"/>
      <c r="C98" s="101"/>
      <c r="D98" s="101"/>
      <c r="E98" s="101"/>
      <c r="O98" s="101" t="s">
        <v>637</v>
      </c>
      <c r="P98" s="101">
        <v>15050100</v>
      </c>
      <c r="Q98" s="101">
        <f>'Water Use Current M&amp;I'!M98</f>
        <v>0.34989909423928534</v>
      </c>
      <c r="R98" s="101">
        <f>J4</f>
        <v>62423</v>
      </c>
      <c r="S98" s="101">
        <f t="shared" si="18"/>
        <v>21841.75115969891</v>
      </c>
      <c r="U98" s="101"/>
      <c r="V98" s="101"/>
      <c r="X98" s="98" t="s">
        <v>637</v>
      </c>
      <c r="Y98" s="101">
        <v>15050303</v>
      </c>
      <c r="Z98" s="101">
        <f>'Water Use Current Agriculture'!E98</f>
        <v>0.34488868137263018</v>
      </c>
      <c r="AA98" s="101">
        <f t="shared" ref="AA98:AA100" si="29">AA97</f>
        <v>344275</v>
      </c>
      <c r="AB98" s="101">
        <f t="shared" si="19"/>
        <v>118736.55077956225</v>
      </c>
      <c r="AD98" s="101"/>
      <c r="AE98" s="101"/>
    </row>
    <row r="99" spans="1:31" x14ac:dyDescent="0.3">
      <c r="A99" s="101"/>
      <c r="B99" s="101"/>
      <c r="C99" s="101"/>
      <c r="D99" s="101"/>
      <c r="E99" s="101"/>
      <c r="O99" s="101" t="s">
        <v>637</v>
      </c>
      <c r="P99" s="101">
        <v>15050303</v>
      </c>
      <c r="Q99" s="101">
        <f>'Water Use Current M&amp;I'!M99</f>
        <v>0.63887693323003647</v>
      </c>
      <c r="R99" s="103">
        <f>R98</f>
        <v>62423</v>
      </c>
      <c r="S99" s="101">
        <f t="shared" si="18"/>
        <v>39880.614803018565</v>
      </c>
      <c r="U99" s="101"/>
      <c r="V99" s="101"/>
      <c r="X99" s="98" t="s">
        <v>637</v>
      </c>
      <c r="Y99" s="101">
        <v>15050305</v>
      </c>
      <c r="Z99" s="101">
        <f>'Water Use Current Agriculture'!E99</f>
        <v>0.17990275501819905</v>
      </c>
      <c r="AA99" s="101">
        <f t="shared" si="29"/>
        <v>344275</v>
      </c>
      <c r="AB99" s="101">
        <f t="shared" si="19"/>
        <v>61936.020983890478</v>
      </c>
      <c r="AD99" s="101"/>
      <c r="AE99" s="101"/>
    </row>
    <row r="100" spans="1:31" x14ac:dyDescent="0.3">
      <c r="A100" s="101"/>
      <c r="B100" s="101"/>
      <c r="C100" s="101"/>
      <c r="D100" s="101"/>
      <c r="E100" s="101"/>
      <c r="O100" s="101" t="s">
        <v>637</v>
      </c>
      <c r="P100" s="101">
        <v>15050305</v>
      </c>
      <c r="Q100" s="101">
        <f>'Water Use Current M&amp;I'!M100</f>
        <v>9.9949308006465625E-4</v>
      </c>
      <c r="R100" s="103">
        <f t="shared" ref="R100:R103" si="30">R99</f>
        <v>62423</v>
      </c>
      <c r="S100" s="101">
        <f t="shared" si="18"/>
        <v>62.391356536876039</v>
      </c>
      <c r="U100" s="101"/>
      <c r="V100" s="101"/>
      <c r="X100" s="98" t="s">
        <v>637</v>
      </c>
      <c r="Y100" s="101">
        <v>15050306</v>
      </c>
      <c r="Z100" s="101">
        <f>'Water Use Current Agriculture'!E100</f>
        <v>0.29728863518529897</v>
      </c>
      <c r="AA100" s="101">
        <f t="shared" si="29"/>
        <v>344275</v>
      </c>
      <c r="AB100" s="101">
        <f t="shared" si="19"/>
        <v>102349.0448784188</v>
      </c>
      <c r="AD100" s="101"/>
      <c r="AE100" s="101"/>
    </row>
    <row r="101" spans="1:31" x14ac:dyDescent="0.3">
      <c r="A101" s="101"/>
      <c r="B101" s="101"/>
      <c r="C101" s="101"/>
      <c r="D101" s="101"/>
      <c r="E101" s="101"/>
      <c r="O101" s="101" t="s">
        <v>637</v>
      </c>
      <c r="P101" s="101">
        <v>15050306</v>
      </c>
      <c r="Q101" s="101">
        <f>'Water Use Current M&amp;I'!M101</f>
        <v>1.0061882490220272E-2</v>
      </c>
      <c r="R101" s="103">
        <f t="shared" si="30"/>
        <v>62423</v>
      </c>
      <c r="S101" s="101">
        <f t="shared" si="18"/>
        <v>628.09289068702003</v>
      </c>
      <c r="U101" s="101"/>
      <c r="V101" s="101"/>
      <c r="X101" s="98" t="s">
        <v>638</v>
      </c>
      <c r="Y101" s="101">
        <v>15060202</v>
      </c>
      <c r="Z101" s="101">
        <f>'Water Use Current Agriculture'!E101</f>
        <v>0.64095793692938929</v>
      </c>
      <c r="AA101" s="101">
        <f>M5</f>
        <v>579</v>
      </c>
      <c r="AB101" s="101">
        <f t="shared" si="19"/>
        <v>371.11464548211637</v>
      </c>
      <c r="AD101" s="101"/>
      <c r="AE101" s="101"/>
    </row>
    <row r="102" spans="1:31" x14ac:dyDescent="0.3">
      <c r="A102" s="101"/>
      <c r="B102" s="101"/>
      <c r="C102" s="101"/>
      <c r="D102" s="101"/>
      <c r="E102" s="101"/>
      <c r="O102" s="101" t="s">
        <v>637</v>
      </c>
      <c r="P102" s="101">
        <v>15070101</v>
      </c>
      <c r="Q102" s="101">
        <f>'Water Use Current M&amp;I'!M102</f>
        <v>9.5645270819584321E-6</v>
      </c>
      <c r="R102" s="103">
        <f t="shared" si="30"/>
        <v>62423</v>
      </c>
      <c r="S102" s="101">
        <f t="shared" si="18"/>
        <v>0.59704647403709121</v>
      </c>
      <c r="U102" s="101"/>
      <c r="V102" s="101"/>
      <c r="X102" s="98" t="s">
        <v>638</v>
      </c>
      <c r="Y102" s="101">
        <v>15070102</v>
      </c>
      <c r="Z102" s="101">
        <f>'Water Use Current Agriculture'!E102</f>
        <v>0.35904206307061065</v>
      </c>
      <c r="AA102" s="101">
        <f>AA101</f>
        <v>579</v>
      </c>
      <c r="AB102" s="101">
        <f t="shared" si="19"/>
        <v>207.88535451788357</v>
      </c>
      <c r="AD102" s="101"/>
      <c r="AE102" s="101"/>
    </row>
    <row r="103" spans="1:31" x14ac:dyDescent="0.3">
      <c r="A103" s="101"/>
      <c r="B103" s="101"/>
      <c r="C103" s="101"/>
      <c r="D103" s="101"/>
      <c r="E103" s="101"/>
      <c r="O103" s="101" t="s">
        <v>637</v>
      </c>
      <c r="P103" s="101">
        <v>15080101</v>
      </c>
      <c r="Q103" s="101">
        <f>'Water Use Current M&amp;I'!M103</f>
        <v>1.5303243331133491E-4</v>
      </c>
      <c r="R103" s="103">
        <f t="shared" si="30"/>
        <v>62423</v>
      </c>
      <c r="S103" s="101">
        <f t="shared" si="18"/>
        <v>9.5527435845934594</v>
      </c>
      <c r="U103" s="101"/>
      <c r="V103" s="101"/>
      <c r="X103" s="101" t="s">
        <v>619</v>
      </c>
      <c r="Y103" s="101">
        <v>15030105</v>
      </c>
      <c r="Z103" s="101">
        <f>'Water Use Current Agriculture'!E103</f>
        <v>1</v>
      </c>
      <c r="AA103" s="101">
        <f>E32</f>
        <v>0</v>
      </c>
      <c r="AB103" s="101">
        <f t="shared" si="19"/>
        <v>0</v>
      </c>
      <c r="AD103" s="101"/>
      <c r="AE103" s="101"/>
    </row>
    <row r="104" spans="1:31" x14ac:dyDescent="0.3">
      <c r="A104" s="101"/>
      <c r="B104" s="101"/>
      <c r="C104" s="101"/>
      <c r="D104" s="101"/>
      <c r="E104" s="101"/>
      <c r="O104" s="101" t="s">
        <v>638</v>
      </c>
      <c r="P104" s="101">
        <v>15060201</v>
      </c>
      <c r="Q104" s="101">
        <f>'Water Use Current M&amp;I'!M104</f>
        <v>1.6945275233632982E-4</v>
      </c>
      <c r="R104" s="101">
        <f>J5</f>
        <v>20705</v>
      </c>
      <c r="S104" s="101">
        <f t="shared" si="18"/>
        <v>3.5085192371237088</v>
      </c>
      <c r="U104" s="101"/>
      <c r="V104" s="101"/>
      <c r="X104" s="101" t="s">
        <v>620</v>
      </c>
      <c r="Y104" s="101">
        <v>15030103</v>
      </c>
      <c r="Z104" s="101">
        <f>'Water Use Current Agriculture'!E104</f>
        <v>0.85259145199529662</v>
      </c>
      <c r="AA104" s="101">
        <f>E33</f>
        <v>0</v>
      </c>
      <c r="AB104" s="101">
        <f t="shared" si="19"/>
        <v>0</v>
      </c>
      <c r="AD104" s="101"/>
      <c r="AE104" s="101"/>
    </row>
    <row r="105" spans="1:31" x14ac:dyDescent="0.3">
      <c r="A105" s="101"/>
      <c r="B105" s="101"/>
      <c r="C105" s="101"/>
      <c r="D105" s="101"/>
      <c r="E105" s="101"/>
      <c r="O105" s="101" t="s">
        <v>638</v>
      </c>
      <c r="P105" s="101">
        <v>15060202</v>
      </c>
      <c r="Q105" s="101">
        <f>'Water Use Current M&amp;I'!M105</f>
        <v>0.59072923991967941</v>
      </c>
      <c r="R105" s="103">
        <f>R104</f>
        <v>20705</v>
      </c>
      <c r="S105" s="101">
        <f t="shared" si="18"/>
        <v>12231.048912536962</v>
      </c>
      <c r="U105" s="101"/>
      <c r="V105" s="101"/>
      <c r="X105" s="101" t="s">
        <v>620</v>
      </c>
      <c r="Y105" s="101">
        <v>15030204</v>
      </c>
      <c r="Z105" s="101">
        <f>'Water Use Current Agriculture'!E105</f>
        <v>0.14740854800470332</v>
      </c>
      <c r="AA105" s="101">
        <f>AA104</f>
        <v>0</v>
      </c>
      <c r="AB105" s="101">
        <f t="shared" si="19"/>
        <v>0</v>
      </c>
      <c r="AD105" s="101"/>
      <c r="AE105" s="101"/>
    </row>
    <row r="106" spans="1:31" x14ac:dyDescent="0.3">
      <c r="A106" s="101"/>
      <c r="B106" s="101"/>
      <c r="C106" s="101"/>
      <c r="D106" s="101"/>
      <c r="E106" s="101"/>
      <c r="O106" s="101" t="s">
        <v>638</v>
      </c>
      <c r="P106" s="101">
        <v>15070102</v>
      </c>
      <c r="Q106" s="101">
        <f>'Water Use Current M&amp;I'!M106</f>
        <v>0.40844044159387261</v>
      </c>
      <c r="R106" s="103">
        <f t="shared" ref="R106:R107" si="31">R105</f>
        <v>20705</v>
      </c>
      <c r="S106" s="101">
        <f t="shared" si="18"/>
        <v>8456.7593432011327</v>
      </c>
      <c r="U106" s="101"/>
      <c r="V106" s="101"/>
      <c r="X106" s="101" t="s">
        <v>621</v>
      </c>
      <c r="Y106" s="101">
        <v>15040005</v>
      </c>
      <c r="Z106" s="101">
        <f>'Water Use Current Agriculture'!E106</f>
        <v>0.37716244998343268</v>
      </c>
      <c r="AA106" s="101">
        <f>E34</f>
        <v>104000</v>
      </c>
      <c r="AB106" s="101">
        <f t="shared" si="19"/>
        <v>39224.894798276997</v>
      </c>
      <c r="AD106" s="101"/>
      <c r="AE106" s="101"/>
    </row>
    <row r="107" spans="1:31" x14ac:dyDescent="0.3">
      <c r="A107" s="101"/>
      <c r="B107" s="101"/>
      <c r="C107" s="101"/>
      <c r="D107" s="101"/>
      <c r="E107" s="101"/>
      <c r="O107" s="101" t="s">
        <v>638</v>
      </c>
      <c r="P107" s="101">
        <v>15070103</v>
      </c>
      <c r="Q107" s="101">
        <f>'Water Use Current M&amp;I'!M107</f>
        <v>6.6086573411168633E-4</v>
      </c>
      <c r="R107" s="103">
        <f t="shared" si="31"/>
        <v>20705</v>
      </c>
      <c r="S107" s="101">
        <f t="shared" si="18"/>
        <v>13.683225024782466</v>
      </c>
      <c r="U107" s="101"/>
      <c r="V107" s="101"/>
      <c r="X107" s="101" t="s">
        <v>621</v>
      </c>
      <c r="Y107" s="101">
        <v>15040006</v>
      </c>
      <c r="Z107" s="101">
        <f>'Water Use Current Agriculture'!E107</f>
        <v>0.42573179059937494</v>
      </c>
      <c r="AA107" s="101">
        <f t="shared" ref="AA107:AA108" si="32">AA106</f>
        <v>104000</v>
      </c>
      <c r="AB107" s="101">
        <f t="shared" si="19"/>
        <v>44276.106222334995</v>
      </c>
      <c r="AD107" s="101"/>
      <c r="AE107" s="101"/>
    </row>
    <row r="108" spans="1:31" x14ac:dyDescent="0.3">
      <c r="A108" s="101"/>
      <c r="B108" s="101"/>
      <c r="C108" s="101"/>
      <c r="D108" s="101"/>
      <c r="E108" s="101"/>
      <c r="O108" s="101" t="s">
        <v>619</v>
      </c>
      <c r="P108" s="101">
        <v>15030105</v>
      </c>
      <c r="Q108" s="101">
        <f>'Water Use Current M&amp;I'!M108</f>
        <v>1</v>
      </c>
      <c r="R108" s="103">
        <f>D32</f>
        <v>350</v>
      </c>
      <c r="S108" s="101">
        <f t="shared" si="18"/>
        <v>350</v>
      </c>
      <c r="U108" s="101"/>
      <c r="V108" s="101"/>
      <c r="X108" s="101" t="s">
        <v>621</v>
      </c>
      <c r="Y108" s="101">
        <v>15040007</v>
      </c>
      <c r="Z108" s="101">
        <f>'Water Use Current Agriculture'!E108</f>
        <v>0.19710575941752143</v>
      </c>
      <c r="AA108" s="101">
        <f t="shared" si="32"/>
        <v>104000</v>
      </c>
      <c r="AB108" s="101">
        <f t="shared" si="19"/>
        <v>20498.998979422227</v>
      </c>
      <c r="AD108" s="101"/>
      <c r="AE108" s="101"/>
    </row>
    <row r="109" spans="1:31" x14ac:dyDescent="0.3">
      <c r="A109" s="101"/>
      <c r="B109" s="101"/>
      <c r="C109" s="101"/>
      <c r="D109" s="101"/>
      <c r="E109" s="101"/>
      <c r="O109" s="101" t="s">
        <v>620</v>
      </c>
      <c r="P109" s="101">
        <v>15010007</v>
      </c>
      <c r="Q109" s="101">
        <f>'Water Use Current M&amp;I'!M109</f>
        <v>0.24093196806664352</v>
      </c>
      <c r="R109" s="103">
        <f>D33</f>
        <v>7276</v>
      </c>
      <c r="S109" s="101">
        <f t="shared" si="18"/>
        <v>1753.0209996528984</v>
      </c>
      <c r="U109" s="101"/>
      <c r="V109" s="101"/>
      <c r="X109" s="101" t="s">
        <v>622</v>
      </c>
      <c r="Y109" s="101">
        <v>15060101</v>
      </c>
      <c r="Z109" s="101">
        <f>'Water Use Current Agriculture'!E109</f>
        <v>0.23922144835118933</v>
      </c>
      <c r="AA109" s="101">
        <f>E35</f>
        <v>1000</v>
      </c>
      <c r="AB109" s="101">
        <f t="shared" si="19"/>
        <v>239.22144835118934</v>
      </c>
    </row>
    <row r="110" spans="1:31" x14ac:dyDescent="0.3">
      <c r="A110" s="101"/>
      <c r="B110" s="101"/>
      <c r="C110" s="101"/>
      <c r="D110" s="101"/>
      <c r="E110" s="101"/>
      <c r="O110" s="101" t="s">
        <v>620</v>
      </c>
      <c r="P110" s="101">
        <v>15010014</v>
      </c>
      <c r="Q110" s="101">
        <f>'Water Use Current M&amp;I'!M110</f>
        <v>3.9048941339812568E-4</v>
      </c>
      <c r="R110" s="103">
        <f>R109</f>
        <v>7276</v>
      </c>
      <c r="S110" s="101">
        <f t="shared" si="18"/>
        <v>2.8412009718847626</v>
      </c>
      <c r="U110" s="101"/>
      <c r="V110" s="101"/>
      <c r="X110" s="101" t="s">
        <v>622</v>
      </c>
      <c r="Y110" s="101">
        <v>15060102</v>
      </c>
      <c r="Z110" s="101">
        <f>'Water Use Current Agriculture'!E110</f>
        <v>0.12175023327020558</v>
      </c>
      <c r="AA110" s="101">
        <f t="shared" ref="AA110:AA114" si="33">AA109</f>
        <v>1000</v>
      </c>
      <c r="AB110" s="101">
        <f t="shared" si="19"/>
        <v>121.75023327020558</v>
      </c>
    </row>
    <row r="111" spans="1:31" x14ac:dyDescent="0.3">
      <c r="A111" s="101"/>
      <c r="B111" s="101"/>
      <c r="C111" s="101"/>
      <c r="D111" s="101"/>
      <c r="E111" s="101"/>
      <c r="O111" s="101" t="s">
        <v>620</v>
      </c>
      <c r="P111" s="101">
        <v>15030101</v>
      </c>
      <c r="Q111" s="101">
        <f>'Water Use Current M&amp;I'!M111</f>
        <v>4.3387712599791739E-4</v>
      </c>
      <c r="R111" s="103">
        <f t="shared" ref="R111:R113" si="34">R110</f>
        <v>7276</v>
      </c>
      <c r="S111" s="101">
        <f t="shared" si="18"/>
        <v>3.1568899687608467</v>
      </c>
      <c r="U111" s="101"/>
      <c r="V111" s="101"/>
      <c r="X111" s="101" t="s">
        <v>622</v>
      </c>
      <c r="Y111" s="101">
        <v>15060103</v>
      </c>
      <c r="Z111" s="101">
        <f>'Water Use Current Agriculture'!E111</f>
        <v>0.41126802892309811</v>
      </c>
      <c r="AA111" s="101">
        <f t="shared" si="33"/>
        <v>1000</v>
      </c>
      <c r="AB111" s="101">
        <f t="shared" si="19"/>
        <v>411.26802892309809</v>
      </c>
    </row>
    <row r="112" spans="1:31" x14ac:dyDescent="0.3">
      <c r="A112" s="101"/>
      <c r="B112" s="101"/>
      <c r="C112" s="101"/>
      <c r="D112" s="101"/>
      <c r="E112" s="101"/>
      <c r="O112" s="101" t="s">
        <v>620</v>
      </c>
      <c r="P112" s="101">
        <v>15030103</v>
      </c>
      <c r="Q112" s="101">
        <f>'Water Use Current M&amp;I'!M112</f>
        <v>0.75767962513016318</v>
      </c>
      <c r="R112" s="103">
        <f t="shared" si="34"/>
        <v>7276</v>
      </c>
      <c r="S112" s="101">
        <f t="shared" si="18"/>
        <v>5512.8769524470672</v>
      </c>
      <c r="U112" s="101"/>
      <c r="V112" s="101"/>
      <c r="X112" s="101" t="s">
        <v>622</v>
      </c>
      <c r="Y112" s="101">
        <v>15060104</v>
      </c>
      <c r="Z112" s="101">
        <f>'Water Use Current Agriculture'!E112</f>
        <v>0.13557854087177618</v>
      </c>
      <c r="AA112" s="101">
        <f t="shared" si="33"/>
        <v>1000</v>
      </c>
      <c r="AB112" s="101">
        <f t="shared" si="19"/>
        <v>135.57854087177617</v>
      </c>
    </row>
    <row r="113" spans="1:28" x14ac:dyDescent="0.3">
      <c r="A113" s="101"/>
      <c r="B113" s="101"/>
      <c r="C113" s="101"/>
      <c r="D113" s="101"/>
      <c r="E113" s="101"/>
      <c r="O113" s="101" t="s">
        <v>620</v>
      </c>
      <c r="P113" s="101">
        <v>15030204</v>
      </c>
      <c r="Q113" s="101">
        <f>'Water Use Current M&amp;I'!M113</f>
        <v>5.6404026379729263E-4</v>
      </c>
      <c r="R113" s="103">
        <f t="shared" si="34"/>
        <v>7276</v>
      </c>
      <c r="S113" s="101">
        <f t="shared" si="18"/>
        <v>4.1039569593891008</v>
      </c>
      <c r="U113" s="101"/>
      <c r="V113" s="101"/>
      <c r="X113" s="101" t="s">
        <v>622</v>
      </c>
      <c r="Y113" s="101">
        <v>15060105</v>
      </c>
      <c r="Z113" s="101">
        <f>'Water Use Current Agriculture'!E113</f>
        <v>1.7921528239933728E-2</v>
      </c>
      <c r="AA113" s="101">
        <f t="shared" si="33"/>
        <v>1000</v>
      </c>
      <c r="AB113" s="101">
        <f t="shared" si="19"/>
        <v>17.921528239933728</v>
      </c>
    </row>
    <row r="114" spans="1:28" x14ac:dyDescent="0.3">
      <c r="A114" s="101"/>
      <c r="B114" s="101"/>
      <c r="C114" s="101"/>
      <c r="D114" s="101"/>
      <c r="E114" s="101"/>
      <c r="O114" s="101" t="s">
        <v>621</v>
      </c>
      <c r="P114" s="101">
        <v>15040005</v>
      </c>
      <c r="Q114" s="101">
        <f>'Water Use Current M&amp;I'!M114</f>
        <v>0.75470570660292802</v>
      </c>
      <c r="R114" s="103">
        <f>D34</f>
        <v>7973</v>
      </c>
      <c r="S114" s="101">
        <f t="shared" si="18"/>
        <v>6017.268598745145</v>
      </c>
      <c r="U114" s="101"/>
      <c r="V114" s="101"/>
      <c r="X114" s="101" t="s">
        <v>622</v>
      </c>
      <c r="Y114" s="101">
        <v>15060106</v>
      </c>
      <c r="Z114" s="101">
        <f>'Water Use Current Agriculture'!E114</f>
        <v>7.4260220344095573E-2</v>
      </c>
      <c r="AA114" s="101">
        <f t="shared" si="33"/>
        <v>1000</v>
      </c>
      <c r="AB114" s="101">
        <f t="shared" si="19"/>
        <v>74.260220344095572</v>
      </c>
    </row>
    <row r="115" spans="1:28" x14ac:dyDescent="0.3">
      <c r="A115" s="101"/>
      <c r="B115" s="101"/>
      <c r="C115" s="101"/>
      <c r="D115" s="101"/>
      <c r="E115" s="101"/>
      <c r="O115" s="101" t="s">
        <v>621</v>
      </c>
      <c r="P115" s="101">
        <v>15040006</v>
      </c>
      <c r="Q115" s="101">
        <f>'Water Use Current M&amp;I'!M115</f>
        <v>4.3460274413366737E-2</v>
      </c>
      <c r="R115" s="103">
        <f>R114</f>
        <v>7973</v>
      </c>
      <c r="S115" s="101">
        <f t="shared" si="18"/>
        <v>346.508767897773</v>
      </c>
      <c r="U115" s="101"/>
      <c r="V115" s="101"/>
      <c r="X115" s="101" t="s">
        <v>646</v>
      </c>
      <c r="Y115" s="101">
        <v>15080302</v>
      </c>
      <c r="Z115" s="101">
        <f>'Water Use Current Agriculture'!E115</f>
        <v>1</v>
      </c>
      <c r="AA115" s="101">
        <f>E36</f>
        <v>0</v>
      </c>
      <c r="AB115" s="101">
        <f t="shared" si="19"/>
        <v>0</v>
      </c>
    </row>
    <row r="116" spans="1:28" x14ac:dyDescent="0.3">
      <c r="A116" s="101"/>
      <c r="B116" s="101"/>
      <c r="C116" s="101"/>
      <c r="D116" s="101"/>
      <c r="E116" s="101"/>
      <c r="O116" s="101" t="s">
        <v>621</v>
      </c>
      <c r="P116" s="101">
        <v>15040007</v>
      </c>
      <c r="Q116" s="101">
        <f>'Water Use Current M&amp;I'!M116</f>
        <v>0.2016961228195169</v>
      </c>
      <c r="R116" s="103">
        <f t="shared" ref="R116:R117" si="35">R115</f>
        <v>7973</v>
      </c>
      <c r="S116" s="101">
        <f t="shared" si="18"/>
        <v>1608.1231872400083</v>
      </c>
      <c r="U116" s="101"/>
      <c r="V116" s="101"/>
      <c r="X116" s="101" t="s">
        <v>624</v>
      </c>
      <c r="Y116" s="101">
        <v>15050202</v>
      </c>
      <c r="Z116" s="101">
        <f>'Water Use Current Agriculture'!E116</f>
        <v>0.20259451681524718</v>
      </c>
      <c r="AA116" s="101">
        <f>E37</f>
        <v>0</v>
      </c>
      <c r="AB116" s="101">
        <f t="shared" si="19"/>
        <v>0</v>
      </c>
    </row>
    <row r="117" spans="1:28" x14ac:dyDescent="0.3">
      <c r="A117" s="101"/>
      <c r="B117" s="101"/>
      <c r="C117" s="101"/>
      <c r="D117" s="101"/>
      <c r="E117" s="101"/>
      <c r="O117" s="101" t="s">
        <v>621</v>
      </c>
      <c r="P117" s="101">
        <v>15050100</v>
      </c>
      <c r="Q117" s="101">
        <f>'Water Use Current M&amp;I'!M117</f>
        <v>1.3789616418836617E-4</v>
      </c>
      <c r="R117" s="103">
        <f t="shared" si="35"/>
        <v>7973</v>
      </c>
      <c r="S117" s="101">
        <f t="shared" si="18"/>
        <v>1.0994461170738434</v>
      </c>
      <c r="U117" s="101"/>
      <c r="V117" s="101"/>
      <c r="X117" s="101" t="s">
        <v>624</v>
      </c>
      <c r="Y117" s="101">
        <v>15050301</v>
      </c>
      <c r="Z117" s="101">
        <f>'Water Use Current Agriculture'!E117</f>
        <v>0.79740548318475279</v>
      </c>
      <c r="AA117" s="101">
        <f>AA116</f>
        <v>0</v>
      </c>
      <c r="AB117" s="101">
        <f t="shared" si="19"/>
        <v>0</v>
      </c>
    </row>
    <row r="118" spans="1:28" x14ac:dyDescent="0.3">
      <c r="A118" s="101"/>
      <c r="B118" s="101"/>
      <c r="C118" s="101"/>
      <c r="D118" s="101"/>
      <c r="E118" s="101"/>
      <c r="O118" s="101" t="s">
        <v>622</v>
      </c>
      <c r="P118" s="101">
        <v>15020010</v>
      </c>
      <c r="Q118" s="101">
        <f>'Water Use Current M&amp;I'!M118</f>
        <v>2.5346133130564266E-4</v>
      </c>
      <c r="R118" s="103">
        <f>D35</f>
        <v>9811</v>
      </c>
      <c r="S118" s="101">
        <f t="shared" si="18"/>
        <v>2.4867091214396599</v>
      </c>
      <c r="U118" s="101"/>
      <c r="V118" s="101"/>
      <c r="X118" s="101" t="s">
        <v>625</v>
      </c>
      <c r="Y118" s="101">
        <v>15080101</v>
      </c>
      <c r="Z118" s="101">
        <f>'Water Use Current Agriculture'!E118</f>
        <v>0.94006624826729612</v>
      </c>
      <c r="AA118" s="101">
        <f>E38</f>
        <v>1000</v>
      </c>
      <c r="AB118" s="101">
        <f t="shared" si="19"/>
        <v>940.06624826729615</v>
      </c>
    </row>
    <row r="119" spans="1:28" x14ac:dyDescent="0.3">
      <c r="A119" s="101"/>
      <c r="B119" s="101"/>
      <c r="C119" s="101"/>
      <c r="D119" s="101"/>
      <c r="E119" s="101"/>
      <c r="O119" s="101" t="s">
        <v>622</v>
      </c>
      <c r="P119" s="101">
        <v>15060101</v>
      </c>
      <c r="Q119" s="101">
        <f>'Water Use Current M&amp;I'!M119</f>
        <v>4.7523999619808005E-4</v>
      </c>
      <c r="R119" s="103">
        <f>R118</f>
        <v>9811</v>
      </c>
      <c r="S119" s="101">
        <f t="shared" si="18"/>
        <v>4.6625796026993633</v>
      </c>
      <c r="U119" s="101"/>
      <c r="V119" s="101"/>
      <c r="X119" s="101" t="s">
        <v>625</v>
      </c>
      <c r="Y119" s="101">
        <v>15080102</v>
      </c>
      <c r="Z119" s="101">
        <f>'Water Use Current Agriculture'!E119</f>
        <v>5.9933751732703974E-2</v>
      </c>
      <c r="AA119" s="101">
        <f>AA118</f>
        <v>1000</v>
      </c>
      <c r="AB119" s="101">
        <f t="shared" si="19"/>
        <v>59.933751732703975</v>
      </c>
    </row>
    <row r="120" spans="1:28" x14ac:dyDescent="0.3">
      <c r="A120" s="101"/>
      <c r="B120" s="101"/>
      <c r="C120" s="101"/>
      <c r="D120" s="101"/>
      <c r="E120" s="101"/>
      <c r="O120" s="101" t="s">
        <v>622</v>
      </c>
      <c r="P120" s="101">
        <v>15060102</v>
      </c>
      <c r="Q120" s="101">
        <f>'Water Use Current M&amp;I'!M120</f>
        <v>0.34017678927858569</v>
      </c>
      <c r="R120" s="103">
        <f t="shared" ref="R120:R123" si="36">R119</f>
        <v>9811</v>
      </c>
      <c r="S120" s="101">
        <f t="shared" si="18"/>
        <v>3337.474479612204</v>
      </c>
      <c r="U120" s="101"/>
      <c r="V120" s="101"/>
      <c r="X120" s="98" t="s">
        <v>639</v>
      </c>
      <c r="Y120" s="101">
        <v>15050301</v>
      </c>
      <c r="Z120" s="101">
        <f>'Water Use Current Agriculture'!E120</f>
        <v>1</v>
      </c>
      <c r="AA120" s="101">
        <f>M7</f>
        <v>10568</v>
      </c>
      <c r="AB120" s="101">
        <f t="shared" si="19"/>
        <v>10568</v>
      </c>
    </row>
    <row r="121" spans="1:28" x14ac:dyDescent="0.3">
      <c r="A121" s="101"/>
      <c r="B121" s="101"/>
      <c r="C121" s="101"/>
      <c r="D121" s="101"/>
      <c r="E121" s="101"/>
      <c r="O121" s="101" t="s">
        <v>622</v>
      </c>
      <c r="P121" s="101">
        <v>15060103</v>
      </c>
      <c r="Q121" s="101">
        <f>'Water Use Current M&amp;I'!M121</f>
        <v>0.63130881094952951</v>
      </c>
      <c r="R121" s="103">
        <f t="shared" si="36"/>
        <v>9811</v>
      </c>
      <c r="S121" s="101">
        <f t="shared" si="18"/>
        <v>6193.7707442258343</v>
      </c>
      <c r="U121" s="101"/>
      <c r="V121" s="101"/>
      <c r="X121" s="101" t="s">
        <v>626</v>
      </c>
      <c r="Y121" s="101">
        <v>15010002</v>
      </c>
      <c r="Z121" s="101">
        <f>'Water Use Current Agriculture'!E121</f>
        <v>0.37241132110161212</v>
      </c>
      <c r="AA121" s="101">
        <f>E39</f>
        <v>0</v>
      </c>
      <c r="AB121" s="101">
        <f t="shared" si="19"/>
        <v>0</v>
      </c>
    </row>
    <row r="122" spans="1:28" x14ac:dyDescent="0.3">
      <c r="A122" s="101"/>
      <c r="B122" s="101"/>
      <c r="C122" s="101"/>
      <c r="D122" s="101"/>
      <c r="E122" s="101"/>
      <c r="O122" s="101" t="s">
        <v>622</v>
      </c>
      <c r="P122" s="101">
        <v>15060104</v>
      </c>
      <c r="Q122" s="101">
        <f>'Water Use Current M&amp;I'!M122</f>
        <v>2.6708487786332096E-2</v>
      </c>
      <c r="R122" s="103">
        <f t="shared" si="36"/>
        <v>9811</v>
      </c>
      <c r="S122" s="101">
        <f t="shared" si="18"/>
        <v>262.03697367170417</v>
      </c>
      <c r="U122" s="101"/>
      <c r="V122" s="101"/>
      <c r="X122" s="101" t="s">
        <v>626</v>
      </c>
      <c r="Y122" s="101">
        <v>15010005</v>
      </c>
      <c r="Z122" s="101">
        <f>'Water Use Current Agriculture'!E122</f>
        <v>0.21232172224110538</v>
      </c>
      <c r="AA122" s="101">
        <f t="shared" ref="AA122:AA124" si="37">AA121</f>
        <v>0</v>
      </c>
      <c r="AB122" s="101">
        <f t="shared" si="19"/>
        <v>0</v>
      </c>
    </row>
    <row r="123" spans="1:28" x14ac:dyDescent="0.3">
      <c r="A123" s="101"/>
      <c r="B123" s="101"/>
      <c r="C123" s="101"/>
      <c r="D123" s="101"/>
      <c r="E123" s="101"/>
      <c r="O123" s="101" t="s">
        <v>622</v>
      </c>
      <c r="P123" s="101">
        <v>15060105</v>
      </c>
      <c r="Q123" s="101">
        <f>'Water Use Current M&amp;I'!M123</f>
        <v>9.5047999239616005E-5</v>
      </c>
      <c r="R123" s="103">
        <f t="shared" si="36"/>
        <v>9811</v>
      </c>
      <c r="S123" s="101">
        <f t="shared" si="18"/>
        <v>0.93251592053987264</v>
      </c>
      <c r="U123" s="101"/>
      <c r="V123" s="101"/>
      <c r="X123" s="101" t="s">
        <v>626</v>
      </c>
      <c r="Y123" s="101">
        <v>15010009</v>
      </c>
      <c r="Z123" s="101">
        <f>'Water Use Current Agriculture'!E123</f>
        <v>0.38104347474320183</v>
      </c>
      <c r="AA123" s="101">
        <f t="shared" si="37"/>
        <v>0</v>
      </c>
      <c r="AB123" s="101">
        <f t="shared" si="19"/>
        <v>0</v>
      </c>
    </row>
    <row r="124" spans="1:28" x14ac:dyDescent="0.3">
      <c r="A124" s="101"/>
      <c r="B124" s="101"/>
      <c r="C124" s="101"/>
      <c r="D124" s="101"/>
      <c r="E124" s="101"/>
      <c r="O124" s="101" t="s">
        <v>622</v>
      </c>
      <c r="P124" s="101">
        <v>15060106</v>
      </c>
      <c r="Q124" s="101">
        <f>'Water Use Current M&amp;I'!M124</f>
        <v>9.8216265880936532E-4</v>
      </c>
      <c r="R124" s="103">
        <f>R123</f>
        <v>9811</v>
      </c>
      <c r="S124" s="101">
        <f t="shared" si="18"/>
        <v>9.6359978455786823</v>
      </c>
      <c r="U124" s="101"/>
      <c r="V124" s="101"/>
      <c r="X124" s="101" t="s">
        <v>626</v>
      </c>
      <c r="Y124" s="101">
        <v>15010010</v>
      </c>
      <c r="Z124" s="101">
        <f>'Water Use Current Agriculture'!E124</f>
        <v>3.4223481914080672E-2</v>
      </c>
      <c r="AA124" s="101">
        <f t="shared" si="37"/>
        <v>0</v>
      </c>
      <c r="AB124" s="101">
        <f t="shared" si="19"/>
        <v>0</v>
      </c>
    </row>
    <row r="125" spans="1:28" x14ac:dyDescent="0.3">
      <c r="A125" s="101"/>
      <c r="B125" s="101"/>
      <c r="C125" s="101"/>
      <c r="D125" s="101"/>
      <c r="E125" s="101"/>
      <c r="O125" s="101" t="s">
        <v>646</v>
      </c>
      <c r="P125" s="101">
        <v>15080302</v>
      </c>
      <c r="Q125" s="101">
        <f>'Water Use Current M&amp;I'!M125</f>
        <v>1</v>
      </c>
      <c r="R125" s="103">
        <f>D36</f>
        <v>300</v>
      </c>
      <c r="S125" s="101">
        <f t="shared" si="18"/>
        <v>300</v>
      </c>
      <c r="U125" s="101"/>
      <c r="V125" s="101"/>
      <c r="X125" s="101" t="s">
        <v>627</v>
      </c>
      <c r="Y125" s="101">
        <v>15070104</v>
      </c>
      <c r="Z125" s="101">
        <f>'Water Use Current Agriculture'!E125</f>
        <v>1</v>
      </c>
      <c r="AA125" s="101">
        <f>E40</f>
        <v>0</v>
      </c>
      <c r="AB125" s="101">
        <f t="shared" si="19"/>
        <v>0</v>
      </c>
    </row>
    <row r="126" spans="1:28" x14ac:dyDescent="0.3">
      <c r="A126" s="101"/>
      <c r="B126" s="101"/>
      <c r="C126" s="101"/>
      <c r="D126" s="101"/>
      <c r="E126" s="101"/>
      <c r="O126" s="101" t="s">
        <v>624</v>
      </c>
      <c r="P126" s="101">
        <v>15050202</v>
      </c>
      <c r="Q126" s="101">
        <f>'Water Use Current M&amp;I'!M126</f>
        <v>3.5211267605633804E-2</v>
      </c>
      <c r="R126" s="103">
        <f>D37</f>
        <v>300</v>
      </c>
      <c r="S126" s="101">
        <f t="shared" si="18"/>
        <v>10.563380281690142</v>
      </c>
      <c r="U126" s="101"/>
      <c r="V126" s="101"/>
      <c r="X126" s="101" t="s">
        <v>628</v>
      </c>
      <c r="Y126" s="101">
        <v>15060105</v>
      </c>
      <c r="Z126" s="101">
        <f>'Water Use Current Agriculture'!E126</f>
        <v>1</v>
      </c>
      <c r="AA126" s="101">
        <f>E41</f>
        <v>1000</v>
      </c>
      <c r="AB126" s="101">
        <f t="shared" si="19"/>
        <v>1000</v>
      </c>
    </row>
    <row r="127" spans="1:28" x14ac:dyDescent="0.3">
      <c r="A127" s="101"/>
      <c r="B127" s="101"/>
      <c r="C127" s="101"/>
      <c r="D127" s="101"/>
      <c r="E127" s="101"/>
      <c r="O127" s="101" t="s">
        <v>624</v>
      </c>
      <c r="P127" s="101">
        <v>15050301</v>
      </c>
      <c r="Q127" s="101">
        <f>'Water Use Current M&amp;I'!M127</f>
        <v>0.96478873239436624</v>
      </c>
      <c r="R127" s="103">
        <f>R126</f>
        <v>300</v>
      </c>
      <c r="S127" s="101">
        <f t="shared" si="18"/>
        <v>289.43661971830988</v>
      </c>
      <c r="U127" s="101"/>
      <c r="V127" s="101"/>
      <c r="X127" s="97" t="s">
        <v>640</v>
      </c>
      <c r="Y127" s="101">
        <v>15050100</v>
      </c>
      <c r="Z127" s="101">
        <f>'Water Use Current Agriculture'!E127</f>
        <v>0.11382644393701465</v>
      </c>
      <c r="AA127" s="101">
        <f>M6</f>
        <v>62892</v>
      </c>
      <c r="AB127" s="101">
        <f t="shared" si="19"/>
        <v>7158.7727120867248</v>
      </c>
    </row>
    <row r="128" spans="1:28" x14ac:dyDescent="0.3">
      <c r="A128" s="101"/>
      <c r="B128" s="101"/>
      <c r="C128" s="101"/>
      <c r="D128" s="101"/>
      <c r="E128" s="101"/>
      <c r="O128" s="101" t="s">
        <v>625</v>
      </c>
      <c r="P128" s="101">
        <v>15080101</v>
      </c>
      <c r="Q128" s="101">
        <f>'Water Use Current M&amp;I'!M128</f>
        <v>0.96275537877418194</v>
      </c>
      <c r="R128" s="103">
        <f>D38</f>
        <v>1000</v>
      </c>
      <c r="S128" s="101">
        <f t="shared" si="18"/>
        <v>962.75537877418196</v>
      </c>
      <c r="U128" s="101"/>
      <c r="V128" s="101"/>
      <c r="X128" s="97" t="s">
        <v>640</v>
      </c>
      <c r="Y128" s="101">
        <v>15050301</v>
      </c>
      <c r="Z128" s="101">
        <f>'Water Use Current Agriculture'!E128</f>
        <v>0.29395375723347333</v>
      </c>
      <c r="AA128" s="101">
        <f>AA127</f>
        <v>62892</v>
      </c>
      <c r="AB128" s="101">
        <f t="shared" si="19"/>
        <v>18487.339699927605</v>
      </c>
    </row>
    <row r="129" spans="1:28" x14ac:dyDescent="0.3">
      <c r="A129" s="101"/>
      <c r="B129" s="101"/>
      <c r="C129" s="101"/>
      <c r="D129" s="101"/>
      <c r="E129" s="101"/>
      <c r="O129" s="101" t="s">
        <v>625</v>
      </c>
      <c r="P129" s="101">
        <v>15080102</v>
      </c>
      <c r="Q129" s="101">
        <f>'Water Use Current M&amp;I'!M129</f>
        <v>3.7244621225818113E-2</v>
      </c>
      <c r="R129" s="103">
        <f>R128</f>
        <v>1000</v>
      </c>
      <c r="S129" s="101">
        <f t="shared" si="18"/>
        <v>37.244621225818115</v>
      </c>
      <c r="U129" s="101"/>
      <c r="V129" s="101"/>
      <c r="X129" s="97" t="s">
        <v>640</v>
      </c>
      <c r="Y129" s="101">
        <v>15050302</v>
      </c>
      <c r="Z129" s="101">
        <f>'Water Use Current Agriculture'!E129</f>
        <v>0.13875198362924021</v>
      </c>
      <c r="AA129" s="101">
        <f t="shared" ref="AA129:AA132" si="38">AA128</f>
        <v>62892</v>
      </c>
      <c r="AB129" s="101">
        <f t="shared" si="19"/>
        <v>8726.3897544101746</v>
      </c>
    </row>
    <row r="130" spans="1:28" x14ac:dyDescent="0.3">
      <c r="A130" s="101"/>
      <c r="B130" s="101"/>
      <c r="C130" s="101"/>
      <c r="D130" s="101"/>
      <c r="E130" s="101"/>
      <c r="O130" s="101" t="s">
        <v>639</v>
      </c>
      <c r="P130" s="101">
        <v>15050301</v>
      </c>
      <c r="Q130" s="101">
        <f>'Water Use Current M&amp;I'!M130</f>
        <v>1</v>
      </c>
      <c r="R130" s="101">
        <f>J7</f>
        <v>9154</v>
      </c>
      <c r="S130" s="101">
        <f t="shared" si="18"/>
        <v>9154</v>
      </c>
      <c r="U130" s="101"/>
      <c r="V130" s="101"/>
      <c r="X130" s="97" t="s">
        <v>640</v>
      </c>
      <c r="Y130" s="101">
        <v>15050303</v>
      </c>
      <c r="Z130" s="101">
        <f>'Water Use Current Agriculture'!E130</f>
        <v>5.8692755454132751E-2</v>
      </c>
      <c r="AA130" s="101">
        <f t="shared" si="38"/>
        <v>62892</v>
      </c>
      <c r="AB130" s="101">
        <f t="shared" si="19"/>
        <v>3691.3047760213171</v>
      </c>
    </row>
    <row r="131" spans="1:28" x14ac:dyDescent="0.3">
      <c r="A131" s="101"/>
      <c r="B131" s="101"/>
      <c r="C131" s="101"/>
      <c r="D131" s="101"/>
      <c r="E131" s="101"/>
      <c r="O131" s="101" t="s">
        <v>626</v>
      </c>
      <c r="P131" s="101">
        <v>15010002</v>
      </c>
      <c r="Q131" s="101">
        <f>'Water Use Current M&amp;I'!M131</f>
        <v>1</v>
      </c>
      <c r="R131" s="103">
        <f>D39</f>
        <v>300</v>
      </c>
      <c r="S131" s="101">
        <f t="shared" si="18"/>
        <v>300</v>
      </c>
      <c r="U131" s="101"/>
      <c r="V131" s="101"/>
      <c r="X131" s="97" t="s">
        <v>640</v>
      </c>
      <c r="Y131" s="101">
        <v>15050304</v>
      </c>
      <c r="Z131" s="101">
        <f>'Water Use Current Agriculture'!E131</f>
        <v>0.36340730101347951</v>
      </c>
      <c r="AA131" s="101">
        <f t="shared" si="38"/>
        <v>62892</v>
      </c>
      <c r="AB131" s="101">
        <f t="shared" si="19"/>
        <v>22855.411975339754</v>
      </c>
    </row>
    <row r="132" spans="1:28" x14ac:dyDescent="0.3">
      <c r="A132" s="101"/>
      <c r="B132" s="101"/>
      <c r="C132" s="101"/>
      <c r="D132" s="101"/>
      <c r="E132" s="101"/>
      <c r="O132" s="101" t="s">
        <v>627</v>
      </c>
      <c r="P132" s="101">
        <v>15070104</v>
      </c>
      <c r="Q132" s="101">
        <f>'Water Use Current M&amp;I'!M132</f>
        <v>1</v>
      </c>
      <c r="R132" s="103">
        <f>D40</f>
        <v>300</v>
      </c>
      <c r="S132" s="101">
        <f t="shared" ref="S132:S158" si="39">R132*Q132</f>
        <v>300</v>
      </c>
      <c r="U132" s="101"/>
      <c r="V132" s="101"/>
      <c r="X132" s="97" t="s">
        <v>640</v>
      </c>
      <c r="Y132" s="101">
        <v>15080200</v>
      </c>
      <c r="Z132" s="101">
        <f>'Water Use Current Agriculture'!E132</f>
        <v>3.1367758733063793E-2</v>
      </c>
      <c r="AA132" s="101">
        <f t="shared" si="38"/>
        <v>62892</v>
      </c>
      <c r="AB132" s="101">
        <f t="shared" ref="AB132:AB146" si="40">AA132*Z132</f>
        <v>1972.781082239848</v>
      </c>
    </row>
    <row r="133" spans="1:28" x14ac:dyDescent="0.3">
      <c r="A133" s="101"/>
      <c r="B133" s="101"/>
      <c r="C133" s="101"/>
      <c r="D133" s="101"/>
      <c r="E133" s="101"/>
      <c r="O133" s="101" t="s">
        <v>628</v>
      </c>
      <c r="P133" s="101">
        <v>15060103</v>
      </c>
      <c r="Q133" s="101">
        <f>'Water Use Current M&amp;I'!M133</f>
        <v>2.7481238769686079E-3</v>
      </c>
      <c r="R133" s="103">
        <f>D41</f>
        <v>2700</v>
      </c>
      <c r="S133" s="101">
        <f t="shared" si="39"/>
        <v>7.4199344678152412</v>
      </c>
      <c r="U133" s="101"/>
      <c r="V133" s="101"/>
      <c r="X133" s="101" t="s">
        <v>629</v>
      </c>
      <c r="Y133" s="101">
        <v>15070103</v>
      </c>
      <c r="Z133" s="101">
        <f>'Water Use Current Agriculture'!E133</f>
        <v>1</v>
      </c>
      <c r="AA133" s="101">
        <f>E42</f>
        <v>0</v>
      </c>
      <c r="AB133" s="101">
        <f t="shared" si="40"/>
        <v>0</v>
      </c>
    </row>
    <row r="134" spans="1:28" x14ac:dyDescent="0.3">
      <c r="A134" s="101"/>
      <c r="B134" s="101"/>
      <c r="C134" s="101"/>
      <c r="D134" s="101"/>
      <c r="E134" s="101"/>
      <c r="O134" s="101" t="s">
        <v>628</v>
      </c>
      <c r="P134" s="101">
        <v>15060105</v>
      </c>
      <c r="Q134" s="101">
        <f>'Water Use Current M&amp;I'!M134</f>
        <v>0.89779093119120601</v>
      </c>
      <c r="R134" s="103">
        <f>R133</f>
        <v>2700</v>
      </c>
      <c r="S134" s="101">
        <f t="shared" si="39"/>
        <v>2424.0355142162562</v>
      </c>
      <c r="U134" s="101"/>
      <c r="V134" s="101"/>
      <c r="X134" s="101" t="s">
        <v>630</v>
      </c>
      <c r="Y134" s="101">
        <v>15050202</v>
      </c>
      <c r="Z134" s="101">
        <f>'Water Use Current Agriculture'!E134</f>
        <v>0.93844650728463341</v>
      </c>
      <c r="AA134" s="101">
        <f>E43</f>
        <v>4800</v>
      </c>
      <c r="AB134" s="101">
        <f t="shared" si="40"/>
        <v>4504.5432349662406</v>
      </c>
    </row>
    <row r="135" spans="1:28" x14ac:dyDescent="0.3">
      <c r="A135" s="101"/>
      <c r="B135" s="101"/>
      <c r="C135" s="101"/>
      <c r="D135" s="101"/>
      <c r="E135" s="101"/>
      <c r="O135" s="101" t="s">
        <v>628</v>
      </c>
      <c r="P135" s="101">
        <v>15060203</v>
      </c>
      <c r="Q135" s="101">
        <f>'Water Use Current M&amp;I'!M135</f>
        <v>9.946094493182539E-2</v>
      </c>
      <c r="R135" s="103">
        <f>R134</f>
        <v>2700</v>
      </c>
      <c r="S135" s="101">
        <f t="shared" si="39"/>
        <v>268.54455131592857</v>
      </c>
      <c r="U135" s="101"/>
      <c r="V135" s="101"/>
      <c r="X135" s="101" t="s">
        <v>630</v>
      </c>
      <c r="Y135" s="101">
        <v>15050203</v>
      </c>
      <c r="Z135" s="101">
        <f>'Water Use Current Agriculture'!E135</f>
        <v>6.1553492715366691E-2</v>
      </c>
      <c r="AA135" s="101">
        <f>AA134</f>
        <v>4800</v>
      </c>
      <c r="AB135" s="101">
        <f t="shared" si="40"/>
        <v>295.45676503376012</v>
      </c>
    </row>
    <row r="136" spans="1:28" x14ac:dyDescent="0.3">
      <c r="A136" s="101"/>
      <c r="B136" s="101"/>
      <c r="C136" s="101"/>
      <c r="D136" s="101"/>
      <c r="E136" s="101"/>
      <c r="O136" s="101" t="s">
        <v>640</v>
      </c>
      <c r="P136" s="101">
        <v>15050100</v>
      </c>
      <c r="Q136" s="101">
        <f>'Water Use Current M&amp;I'!M136</f>
        <v>5.3659725927339018E-4</v>
      </c>
      <c r="R136" s="101">
        <f>J6</f>
        <v>122867</v>
      </c>
      <c r="S136" s="101">
        <f t="shared" si="39"/>
        <v>65.930095455143629</v>
      </c>
      <c r="U136" s="101"/>
      <c r="V136" s="101"/>
      <c r="X136" s="101" t="s">
        <v>631</v>
      </c>
      <c r="Y136" s="101">
        <v>15060201</v>
      </c>
      <c r="Z136" s="101">
        <f>'Water Use Current Agriculture'!E136</f>
        <v>0.31766985478324278</v>
      </c>
      <c r="AA136" s="101">
        <f>E44</f>
        <v>3200</v>
      </c>
      <c r="AB136" s="101">
        <f t="shared" si="40"/>
        <v>1016.5435353063768</v>
      </c>
    </row>
    <row r="137" spans="1:28" x14ac:dyDescent="0.3">
      <c r="A137" s="101"/>
      <c r="B137" s="101"/>
      <c r="C137" s="101"/>
      <c r="D137" s="101"/>
      <c r="E137" s="101"/>
      <c r="O137" s="101" t="s">
        <v>640</v>
      </c>
      <c r="P137" s="101">
        <v>15050203</v>
      </c>
      <c r="Q137" s="101">
        <f>'Water Use Current M&amp;I'!M137</f>
        <v>9.1813219267310112E-6</v>
      </c>
      <c r="R137" s="103">
        <f>R136</f>
        <v>122867</v>
      </c>
      <c r="S137" s="101">
        <f t="shared" si="39"/>
        <v>1.1280814811716591</v>
      </c>
      <c r="U137" s="101"/>
      <c r="V137" s="101"/>
      <c r="X137" s="101" t="s">
        <v>631</v>
      </c>
      <c r="Y137" s="101">
        <v>15060202</v>
      </c>
      <c r="Z137" s="101">
        <f>'Water Use Current Agriculture'!E137</f>
        <v>0.38703993521126479</v>
      </c>
      <c r="AA137" s="101">
        <f>AA136</f>
        <v>3200</v>
      </c>
      <c r="AB137" s="101">
        <f t="shared" si="40"/>
        <v>1238.5277926760473</v>
      </c>
    </row>
    <row r="138" spans="1:28" x14ac:dyDescent="0.3">
      <c r="A138" s="101"/>
      <c r="B138" s="101"/>
      <c r="C138" s="101"/>
      <c r="D138" s="101"/>
      <c r="E138" s="101"/>
      <c r="O138" s="101" t="s">
        <v>640</v>
      </c>
      <c r="P138" s="101">
        <v>15050301</v>
      </c>
      <c r="Q138" s="101">
        <f>'Water Use Current M&amp;I'!M138</f>
        <v>0.57586781344778026</v>
      </c>
      <c r="R138" s="103">
        <f t="shared" ref="R138:R142" si="41">R137</f>
        <v>122867</v>
      </c>
      <c r="S138" s="101">
        <f t="shared" si="39"/>
        <v>70755.150634888414</v>
      </c>
      <c r="U138" s="101"/>
      <c r="V138" s="101"/>
      <c r="X138" s="101" t="s">
        <v>631</v>
      </c>
      <c r="Y138" s="101">
        <v>15060203</v>
      </c>
      <c r="Z138" s="101">
        <f>'Water Use Current Agriculture'!E138</f>
        <v>0.29529021000549238</v>
      </c>
      <c r="AA138" s="101">
        <f>AA137</f>
        <v>3200</v>
      </c>
      <c r="AB138" s="101">
        <f t="shared" si="40"/>
        <v>944.92867201757565</v>
      </c>
    </row>
    <row r="139" spans="1:28" x14ac:dyDescent="0.3">
      <c r="A139" s="101"/>
      <c r="B139" s="101"/>
      <c r="C139" s="101"/>
      <c r="D139" s="101"/>
      <c r="E139" s="101"/>
      <c r="O139" s="101" t="s">
        <v>640</v>
      </c>
      <c r="P139" s="101">
        <v>15050302</v>
      </c>
      <c r="Q139" s="101">
        <f>'Water Use Current M&amp;I'!M139</f>
        <v>0.35529471533311369</v>
      </c>
      <c r="R139" s="103">
        <f t="shared" si="41"/>
        <v>122867</v>
      </c>
      <c r="S139" s="101">
        <f t="shared" si="39"/>
        <v>43653.995788833679</v>
      </c>
      <c r="U139" s="101"/>
      <c r="V139" s="101"/>
      <c r="X139" s="101" t="s">
        <v>632</v>
      </c>
      <c r="Y139" s="101">
        <v>15010010</v>
      </c>
      <c r="Z139" s="101">
        <f>'Water Use Current Agriculture'!E139</f>
        <v>1</v>
      </c>
      <c r="AA139" s="101">
        <f>E45</f>
        <v>1000</v>
      </c>
      <c r="AB139" s="101">
        <f t="shared" si="40"/>
        <v>1000</v>
      </c>
    </row>
    <row r="140" spans="1:28" x14ac:dyDescent="0.3">
      <c r="A140" s="101"/>
      <c r="B140" s="101"/>
      <c r="C140" s="101"/>
      <c r="D140" s="101"/>
      <c r="E140" s="101"/>
      <c r="O140" s="101" t="s">
        <v>640</v>
      </c>
      <c r="P140" s="101">
        <v>15050303</v>
      </c>
      <c r="Q140" s="101">
        <f>'Water Use Current M&amp;I'!M140</f>
        <v>1.0388155686655765E-2</v>
      </c>
      <c r="R140" s="103">
        <f t="shared" si="41"/>
        <v>122867</v>
      </c>
      <c r="S140" s="101">
        <f t="shared" si="39"/>
        <v>1276.3615247523339</v>
      </c>
      <c r="U140" s="101"/>
      <c r="V140" s="101"/>
      <c r="X140" s="101" t="s">
        <v>633</v>
      </c>
      <c r="Y140" s="101">
        <v>15080102</v>
      </c>
      <c r="Z140" s="101">
        <f>'Water Use Current Agriculture'!E140</f>
        <v>0.45315157168582426</v>
      </c>
      <c r="AA140" s="101">
        <f>E46</f>
        <v>0</v>
      </c>
      <c r="AB140" s="101">
        <f t="shared" si="40"/>
        <v>0</v>
      </c>
    </row>
    <row r="141" spans="1:28" x14ac:dyDescent="0.3">
      <c r="A141" s="101"/>
      <c r="B141" s="101"/>
      <c r="C141" s="101"/>
      <c r="D141" s="101"/>
      <c r="E141" s="101"/>
      <c r="O141" s="101" t="s">
        <v>640</v>
      </c>
      <c r="P141" s="101">
        <v>15050304</v>
      </c>
      <c r="Q141" s="101">
        <f>'Water Use Current M&amp;I'!M141</f>
        <v>5.7744394037853572E-2</v>
      </c>
      <c r="R141" s="103">
        <f t="shared" si="41"/>
        <v>122867</v>
      </c>
      <c r="S141" s="101">
        <f t="shared" si="39"/>
        <v>7094.8804622489552</v>
      </c>
      <c r="U141" s="101"/>
      <c r="V141" s="101"/>
      <c r="X141" s="101" t="s">
        <v>633</v>
      </c>
      <c r="Y141" s="101">
        <v>15080103</v>
      </c>
      <c r="Z141" s="101">
        <f>'Water Use Current Agriculture'!E141</f>
        <v>0.54684842826374169</v>
      </c>
      <c r="AA141" s="101">
        <f>AA140</f>
        <v>0</v>
      </c>
      <c r="AB141" s="101">
        <f t="shared" si="40"/>
        <v>0</v>
      </c>
    </row>
    <row r="142" spans="1:28" x14ac:dyDescent="0.3">
      <c r="A142" s="101"/>
      <c r="B142" s="101"/>
      <c r="C142" s="101"/>
      <c r="D142" s="101"/>
      <c r="E142" s="101"/>
      <c r="O142" s="101" t="s">
        <v>640</v>
      </c>
      <c r="P142" s="101">
        <v>15080200</v>
      </c>
      <c r="Q142" s="101">
        <f>'Water Use Current M&amp;I'!M142</f>
        <v>1.5914291339667085E-4</v>
      </c>
      <c r="R142" s="103">
        <f t="shared" si="41"/>
        <v>122867</v>
      </c>
      <c r="S142" s="101">
        <f t="shared" si="39"/>
        <v>19.553412340308757</v>
      </c>
      <c r="U142" s="101"/>
      <c r="V142" s="101"/>
      <c r="X142" s="101" t="s">
        <v>634</v>
      </c>
      <c r="Y142" s="101">
        <v>15050201</v>
      </c>
      <c r="Z142" s="101">
        <f>'Water Use Current Agriculture'!E142</f>
        <v>0.85056189171836782</v>
      </c>
      <c r="AA142" s="101">
        <f>E47</f>
        <v>145000</v>
      </c>
      <c r="AB142" s="101">
        <f t="shared" si="40"/>
        <v>123331.47429916334</v>
      </c>
    </row>
    <row r="143" spans="1:28" x14ac:dyDescent="0.3">
      <c r="A143" s="101"/>
      <c r="B143" s="101"/>
      <c r="C143" s="101"/>
      <c r="D143" s="101"/>
      <c r="E143" s="101"/>
      <c r="O143" s="101" t="s">
        <v>629</v>
      </c>
      <c r="P143" s="101">
        <v>15030203</v>
      </c>
      <c r="Q143" s="101">
        <f>'Water Use Current M&amp;I'!M143</f>
        <v>2.8695652173913043E-3</v>
      </c>
      <c r="R143" s="103">
        <f>D42</f>
        <v>3386</v>
      </c>
      <c r="S143" s="101">
        <f t="shared" si="39"/>
        <v>9.716347826086956</v>
      </c>
      <c r="U143" s="101"/>
      <c r="V143" s="101"/>
      <c r="X143" s="101" t="s">
        <v>634</v>
      </c>
      <c r="Y143" s="101">
        <v>15080301</v>
      </c>
      <c r="Z143" s="101">
        <f>'Water Use Current Agriculture'!E143</f>
        <v>0.14943810823914133</v>
      </c>
      <c r="AA143" s="101">
        <f>AA142</f>
        <v>145000</v>
      </c>
      <c r="AB143" s="101">
        <f t="shared" si="40"/>
        <v>21668.525694675493</v>
      </c>
    </row>
    <row r="144" spans="1:28" x14ac:dyDescent="0.3">
      <c r="A144" s="101"/>
      <c r="B144" s="101"/>
      <c r="C144" s="101"/>
      <c r="D144" s="101"/>
      <c r="E144" s="101"/>
      <c r="O144" s="101" t="s">
        <v>629</v>
      </c>
      <c r="P144" s="101">
        <v>15070103</v>
      </c>
      <c r="Q144" s="101">
        <f>'Water Use Current M&amp;I'!M144</f>
        <v>0.99713043478260865</v>
      </c>
      <c r="R144" s="103">
        <f>R143</f>
        <v>3386</v>
      </c>
      <c r="S144" s="101">
        <f t="shared" si="39"/>
        <v>3376.2836521739127</v>
      </c>
      <c r="U144" s="101"/>
      <c r="V144" s="101"/>
      <c r="X144" s="101" t="s">
        <v>635</v>
      </c>
      <c r="Y144" s="101">
        <v>15030107</v>
      </c>
      <c r="Z144" s="101">
        <f>'Water Use Current Agriculture'!E144</f>
        <v>7.4555790591579851E-2</v>
      </c>
      <c r="AA144" s="101">
        <f>E48</f>
        <v>80000</v>
      </c>
      <c r="AB144" s="101">
        <f t="shared" si="40"/>
        <v>5964.4632473263882</v>
      </c>
    </row>
    <row r="145" spans="1:28" x14ac:dyDescent="0.3">
      <c r="A145" s="101"/>
      <c r="B145" s="101"/>
      <c r="C145" s="101"/>
      <c r="D145" s="101"/>
      <c r="E145" s="101"/>
      <c r="O145" s="101" t="s">
        <v>630</v>
      </c>
      <c r="P145" s="101">
        <v>15050202</v>
      </c>
      <c r="Q145" s="101">
        <f>'Water Use Current M&amp;I'!M145</f>
        <v>0.99942393122625106</v>
      </c>
      <c r="R145" s="103">
        <f>D43</f>
        <v>19093</v>
      </c>
      <c r="S145" s="101">
        <f t="shared" si="39"/>
        <v>19082.001118902812</v>
      </c>
      <c r="U145" s="101"/>
      <c r="V145" s="101"/>
      <c r="X145" s="101" t="s">
        <v>635</v>
      </c>
      <c r="Y145" s="101">
        <v>15030108</v>
      </c>
      <c r="Z145" s="101">
        <f>'Water Use Current Agriculture'!E145</f>
        <v>0.79870628199979121</v>
      </c>
      <c r="AA145" s="101">
        <f>AA144</f>
        <v>80000</v>
      </c>
      <c r="AB145" s="101">
        <f t="shared" si="40"/>
        <v>63896.502559983295</v>
      </c>
    </row>
    <row r="146" spans="1:28" x14ac:dyDescent="0.3">
      <c r="A146" s="101"/>
      <c r="B146" s="101"/>
      <c r="C146" s="101"/>
      <c r="D146" s="101"/>
      <c r="E146" s="101"/>
      <c r="O146" s="101" t="s">
        <v>630</v>
      </c>
      <c r="P146" s="101">
        <v>15050203</v>
      </c>
      <c r="Q146" s="101">
        <f>'Water Use Current M&amp;I'!M146</f>
        <v>5.7606877374898914E-4</v>
      </c>
      <c r="R146" s="103">
        <f>R145</f>
        <v>19093</v>
      </c>
      <c r="S146" s="101">
        <f t="shared" si="39"/>
        <v>10.99888109718945</v>
      </c>
      <c r="U146" s="101"/>
      <c r="V146" s="101"/>
      <c r="X146" s="101" t="s">
        <v>635</v>
      </c>
      <c r="Y146" s="101">
        <v>15070201</v>
      </c>
      <c r="Z146" s="101">
        <f>'Water Use Current Agriculture'!E146</f>
        <v>0.12673792741060869</v>
      </c>
      <c r="AA146" s="101">
        <f>AA145</f>
        <v>80000</v>
      </c>
      <c r="AB146" s="101">
        <f t="shared" si="40"/>
        <v>10139.034192848694</v>
      </c>
    </row>
    <row r="147" spans="1:28" x14ac:dyDescent="0.3">
      <c r="A147" s="101"/>
      <c r="B147" s="101"/>
      <c r="C147" s="101"/>
      <c r="D147" s="101"/>
      <c r="E147" s="101"/>
      <c r="O147" s="101" t="s">
        <v>631</v>
      </c>
      <c r="P147" s="101">
        <v>15060105</v>
      </c>
      <c r="Q147" s="101">
        <f>'Water Use Current M&amp;I'!M147</f>
        <v>1.1842377949492259E-3</v>
      </c>
      <c r="R147" s="103">
        <f>D44</f>
        <v>18769</v>
      </c>
      <c r="S147" s="101">
        <f t="shared" si="39"/>
        <v>22.226959173402022</v>
      </c>
      <c r="U147" s="101"/>
      <c r="V147" s="101"/>
      <c r="X147" s="101"/>
      <c r="Y147" s="101"/>
      <c r="Z147" s="101"/>
      <c r="AA147" s="101"/>
      <c r="AB147" s="101"/>
    </row>
    <row r="148" spans="1:28" x14ac:dyDescent="0.3">
      <c r="A148" s="101"/>
      <c r="B148" s="101"/>
      <c r="C148" s="101"/>
      <c r="D148" s="101"/>
      <c r="E148" s="101"/>
      <c r="O148" s="101" t="s">
        <v>631</v>
      </c>
      <c r="P148" s="101">
        <v>15060201</v>
      </c>
      <c r="Q148" s="101">
        <f>'Water Use Current M&amp;I'!M148</f>
        <v>9.1650136680778829E-2</v>
      </c>
      <c r="R148" s="103">
        <f>R147</f>
        <v>18769</v>
      </c>
      <c r="S148" s="101">
        <f t="shared" si="39"/>
        <v>1720.1814153615378</v>
      </c>
      <c r="U148" s="101"/>
      <c r="V148" s="101"/>
      <c r="X148" s="101"/>
      <c r="Y148" s="101"/>
      <c r="Z148" s="101"/>
      <c r="AA148" s="101"/>
    </row>
    <row r="149" spans="1:28" x14ac:dyDescent="0.3">
      <c r="A149" s="101"/>
      <c r="B149" s="101"/>
      <c r="C149" s="101"/>
      <c r="D149" s="101"/>
      <c r="E149" s="101"/>
      <c r="O149" s="101" t="s">
        <v>631</v>
      </c>
      <c r="P149" s="101">
        <v>15060202</v>
      </c>
      <c r="Q149" s="101">
        <f>'Water Use Current M&amp;I'!M149</f>
        <v>0.6929271397696658</v>
      </c>
      <c r="R149" s="103">
        <f t="shared" ref="R149:R150" si="42">R148</f>
        <v>18769</v>
      </c>
      <c r="S149" s="101">
        <f t="shared" si="39"/>
        <v>13005.549486336857</v>
      </c>
      <c r="U149" s="101"/>
      <c r="V149" s="101"/>
      <c r="X149" s="101"/>
      <c r="Y149" s="101"/>
      <c r="Z149" s="101"/>
      <c r="AA149" s="101"/>
    </row>
    <row r="150" spans="1:28" x14ac:dyDescent="0.3">
      <c r="A150" s="101"/>
      <c r="B150" s="101"/>
      <c r="C150" s="101"/>
      <c r="D150" s="101"/>
      <c r="E150" s="101"/>
      <c r="O150" s="101" t="s">
        <v>631</v>
      </c>
      <c r="P150" s="101">
        <v>15060203</v>
      </c>
      <c r="Q150" s="101">
        <f>'Water Use Current M&amp;I'!M150</f>
        <v>0.21423848575460619</v>
      </c>
      <c r="R150" s="103">
        <f t="shared" si="42"/>
        <v>18769</v>
      </c>
      <c r="S150" s="101">
        <f t="shared" si="39"/>
        <v>4021.0421391282034</v>
      </c>
      <c r="U150" s="101"/>
      <c r="V150" s="101"/>
    </row>
    <row r="151" spans="1:28" x14ac:dyDescent="0.3">
      <c r="O151" s="101" t="s">
        <v>632</v>
      </c>
      <c r="P151" s="101">
        <v>15010010</v>
      </c>
      <c r="Q151" s="101">
        <f>'Water Use Current M&amp;I'!M151</f>
        <v>1</v>
      </c>
      <c r="R151" s="103">
        <f>D45</f>
        <v>1062</v>
      </c>
      <c r="S151" s="101">
        <f t="shared" si="39"/>
        <v>1062</v>
      </c>
      <c r="U151" s="101"/>
      <c r="V151" s="101"/>
    </row>
    <row r="152" spans="1:28" x14ac:dyDescent="0.3">
      <c r="O152" s="101" t="s">
        <v>633</v>
      </c>
      <c r="P152" s="101">
        <v>15080102</v>
      </c>
      <c r="Q152" s="101">
        <f>'Water Use Current M&amp;I'!M152</f>
        <v>1</v>
      </c>
      <c r="R152" s="103">
        <f>D46</f>
        <v>300</v>
      </c>
      <c r="S152" s="101">
        <f t="shared" si="39"/>
        <v>300</v>
      </c>
      <c r="U152" s="101"/>
      <c r="V152" s="101"/>
    </row>
    <row r="153" spans="1:28" x14ac:dyDescent="0.3">
      <c r="O153" s="101" t="s">
        <v>634</v>
      </c>
      <c r="P153" s="101">
        <v>15050201</v>
      </c>
      <c r="Q153" s="101">
        <f>'Water Use Current M&amp;I'!M153</f>
        <v>0.95999085505258341</v>
      </c>
      <c r="R153" s="103">
        <f>D47</f>
        <v>3814</v>
      </c>
      <c r="S153" s="101">
        <f t="shared" si="39"/>
        <v>3661.4051211705532</v>
      </c>
      <c r="U153" s="101"/>
      <c r="V153" s="101"/>
    </row>
    <row r="154" spans="1:28" x14ac:dyDescent="0.3">
      <c r="O154" s="101" t="s">
        <v>634</v>
      </c>
      <c r="P154" s="101">
        <v>15050202</v>
      </c>
      <c r="Q154" s="101">
        <f>'Water Use Current M&amp;I'!M154</f>
        <v>2.05761316872428E-3</v>
      </c>
      <c r="R154" s="103">
        <f>R153</f>
        <v>3814</v>
      </c>
      <c r="S154" s="101">
        <f t="shared" si="39"/>
        <v>7.8477366255144041</v>
      </c>
      <c r="U154" s="101"/>
      <c r="V154" s="101"/>
    </row>
    <row r="155" spans="1:28" x14ac:dyDescent="0.3">
      <c r="O155" s="101" t="s">
        <v>634</v>
      </c>
      <c r="P155" s="101">
        <v>15080301</v>
      </c>
      <c r="Q155" s="101">
        <f>'Water Use Current M&amp;I'!M155</f>
        <v>3.7951531778692274E-2</v>
      </c>
      <c r="R155" s="103">
        <f>R154</f>
        <v>3814</v>
      </c>
      <c r="S155" s="101">
        <f t="shared" si="39"/>
        <v>144.74714220393233</v>
      </c>
      <c r="U155" s="101"/>
      <c r="V155" s="101"/>
    </row>
    <row r="156" spans="1:28" x14ac:dyDescent="0.3">
      <c r="O156" s="101" t="s">
        <v>635</v>
      </c>
      <c r="P156" s="101">
        <v>15030107</v>
      </c>
      <c r="Q156" s="101">
        <f>'Water Use Current M&amp;I'!M156</f>
        <v>1.9654413874454043E-2</v>
      </c>
      <c r="R156" s="103">
        <f>D48</f>
        <v>14969</v>
      </c>
      <c r="S156" s="101">
        <f t="shared" si="39"/>
        <v>294.2069212867026</v>
      </c>
      <c r="U156" s="101"/>
      <c r="V156" s="101"/>
    </row>
    <row r="157" spans="1:28" x14ac:dyDescent="0.3">
      <c r="O157" s="101" t="s">
        <v>635</v>
      </c>
      <c r="P157" s="101">
        <v>15030108</v>
      </c>
      <c r="Q157" s="101">
        <f>'Water Use Current M&amp;I'!M157</f>
        <v>0.82548006928725515</v>
      </c>
      <c r="R157" s="103">
        <f>R156</f>
        <v>14969</v>
      </c>
      <c r="S157" s="101">
        <f t="shared" si="39"/>
        <v>12356.611157160922</v>
      </c>
      <c r="U157" s="101"/>
      <c r="V157" s="101"/>
    </row>
    <row r="158" spans="1:28" x14ac:dyDescent="0.3">
      <c r="O158" s="100" t="s">
        <v>635</v>
      </c>
      <c r="P158" s="101">
        <v>15070201</v>
      </c>
      <c r="Q158" s="101">
        <f>'Water Use Current M&amp;I'!M158</f>
        <v>0.15486551683829078</v>
      </c>
      <c r="R158" s="103">
        <f>R157</f>
        <v>14969</v>
      </c>
      <c r="S158" s="101">
        <f t="shared" si="39"/>
        <v>2318.1819215523747</v>
      </c>
      <c r="U158" s="101"/>
      <c r="V158" s="101"/>
    </row>
    <row r="159" spans="1:28" x14ac:dyDescent="0.3">
      <c r="P159" s="101"/>
      <c r="Q159" s="101"/>
      <c r="R159" s="101"/>
      <c r="S159" s="101"/>
      <c r="U159" s="101"/>
      <c r="V159" s="101"/>
    </row>
    <row r="160" spans="1:28" x14ac:dyDescent="0.3">
      <c r="P160" s="101"/>
      <c r="Q160" s="101"/>
      <c r="R160" s="101"/>
      <c r="S160" s="101"/>
      <c r="U160" s="101"/>
      <c r="V160" s="101"/>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5ECE"/>
  </sheetPr>
  <dimension ref="A1:C1"/>
  <sheetViews>
    <sheetView topLeftCell="L1" zoomScale="70" zoomScaleNormal="70" workbookViewId="0">
      <selection activeCell="AJ28" sqref="AJ28"/>
    </sheetView>
  </sheetViews>
  <sheetFormatPr defaultRowHeight="14.4" x14ac:dyDescent="0.3"/>
  <sheetData>
    <row r="1" spans="1:3" ht="21" x14ac:dyDescent="0.4">
      <c r="A1" s="195" t="s">
        <v>764</v>
      </c>
      <c r="B1" s="195"/>
      <c r="C1" s="195"/>
    </row>
  </sheetData>
  <mergeCells count="1">
    <mergeCell ref="A1:C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K159"/>
  <sheetViews>
    <sheetView workbookViewId="0">
      <pane ySplit="2" topLeftCell="A3" activePane="bottomLeft" state="frozen"/>
      <selection pane="bottomLeft" activeCell="AZ10" sqref="AZ10"/>
    </sheetView>
  </sheetViews>
  <sheetFormatPr defaultRowHeight="14.4" x14ac:dyDescent="0.3"/>
  <cols>
    <col min="1" max="3" width="15.77734375" customWidth="1"/>
    <col min="4" max="4" width="3.109375" style="93" customWidth="1"/>
    <col min="5" max="6" width="15.77734375" customWidth="1"/>
    <col min="7" max="7" width="15.77734375" style="100" customWidth="1"/>
    <col min="8" max="9" width="15.77734375" customWidth="1"/>
    <col min="10" max="11" width="15.77734375" style="100" customWidth="1"/>
    <col min="12" max="12" width="15.77734375" customWidth="1"/>
    <col min="13" max="13" width="15.77734375" style="100" customWidth="1"/>
    <col min="14" max="14" width="15.77734375" customWidth="1"/>
    <col min="15" max="15" width="3.21875" style="93" customWidth="1"/>
    <col min="16" max="37" width="15.77734375" customWidth="1"/>
    <col min="38" max="38" width="3.77734375" style="93" customWidth="1"/>
    <col min="39" max="40" width="15.77734375" customWidth="1"/>
    <col min="41" max="49" width="15.77734375" style="100" customWidth="1"/>
    <col min="50" max="50" width="3.6640625" style="93" customWidth="1"/>
    <col min="51" max="54" width="15.77734375" style="100" customWidth="1"/>
    <col min="55" max="55" width="3.6640625" style="93" customWidth="1"/>
    <col min="56" max="60" width="15.77734375" customWidth="1"/>
    <col min="61" max="61" width="3.88671875" style="93" customWidth="1"/>
    <col min="62" max="63" width="15.77734375" customWidth="1"/>
  </cols>
  <sheetData>
    <row r="1" spans="1:63" ht="21" x14ac:dyDescent="0.4">
      <c r="A1" s="195" t="s">
        <v>772</v>
      </c>
      <c r="B1" s="195"/>
      <c r="C1" s="195"/>
      <c r="E1" s="101"/>
      <c r="Q1" s="100"/>
      <c r="AM1" t="s">
        <v>767</v>
      </c>
    </row>
    <row r="2" spans="1:63" s="72" customFormat="1" ht="43.8" thickBot="1" x14ac:dyDescent="0.35">
      <c r="A2" s="95" t="s">
        <v>679</v>
      </c>
      <c r="B2" s="95" t="s">
        <v>680</v>
      </c>
      <c r="C2" s="95" t="s">
        <v>589</v>
      </c>
      <c r="D2" s="77"/>
      <c r="E2" s="95" t="s">
        <v>682</v>
      </c>
      <c r="F2" s="95" t="s">
        <v>126</v>
      </c>
      <c r="G2" s="95" t="s">
        <v>683</v>
      </c>
      <c r="H2" s="95" t="s">
        <v>684</v>
      </c>
      <c r="I2" s="95" t="s">
        <v>685</v>
      </c>
      <c r="J2" s="95" t="s">
        <v>686</v>
      </c>
      <c r="K2" s="95" t="s">
        <v>687</v>
      </c>
      <c r="L2" s="95" t="s">
        <v>688</v>
      </c>
      <c r="M2" s="95" t="s">
        <v>681</v>
      </c>
      <c r="N2" s="95" t="s">
        <v>689</v>
      </c>
      <c r="O2" s="99"/>
      <c r="P2" s="96" t="s">
        <v>588</v>
      </c>
      <c r="Q2" s="96" t="s">
        <v>126</v>
      </c>
      <c r="R2" s="96" t="s">
        <v>741</v>
      </c>
      <c r="S2" s="96" t="s">
        <v>742</v>
      </c>
      <c r="T2" s="78" t="s">
        <v>690</v>
      </c>
      <c r="U2" s="78" t="s">
        <v>691</v>
      </c>
      <c r="V2" s="96" t="s">
        <v>692</v>
      </c>
      <c r="W2" s="96" t="s">
        <v>693</v>
      </c>
      <c r="X2" s="78" t="s">
        <v>694</v>
      </c>
      <c r="Y2" s="78" t="s">
        <v>695</v>
      </c>
      <c r="Z2" s="96" t="s">
        <v>696</v>
      </c>
      <c r="AA2" s="96" t="s">
        <v>697</v>
      </c>
      <c r="AB2" s="78" t="s">
        <v>698</v>
      </c>
      <c r="AC2" s="78" t="s">
        <v>699</v>
      </c>
      <c r="AD2" s="96" t="s">
        <v>700</v>
      </c>
      <c r="AE2" s="96" t="s">
        <v>701</v>
      </c>
      <c r="AF2" s="96" t="s">
        <v>702</v>
      </c>
      <c r="AG2" s="96" t="s">
        <v>704</v>
      </c>
      <c r="AH2" s="96" t="s">
        <v>705</v>
      </c>
      <c r="AI2" s="96" t="s">
        <v>703</v>
      </c>
      <c r="AJ2" s="96" t="s">
        <v>706</v>
      </c>
      <c r="AK2" s="96" t="s">
        <v>707</v>
      </c>
      <c r="AL2" s="99"/>
      <c r="AM2" s="95" t="s">
        <v>685</v>
      </c>
      <c r="AN2" s="95" t="s">
        <v>686</v>
      </c>
      <c r="AO2" s="96" t="s">
        <v>708</v>
      </c>
      <c r="AP2" s="96" t="s">
        <v>710</v>
      </c>
      <c r="AQ2" s="96" t="s">
        <v>709</v>
      </c>
      <c r="AR2" s="96" t="s">
        <v>711</v>
      </c>
      <c r="AS2" s="96" t="s">
        <v>712</v>
      </c>
      <c r="AT2" s="96" t="s">
        <v>713</v>
      </c>
      <c r="AU2" s="96" t="s">
        <v>714</v>
      </c>
      <c r="AV2" s="96" t="s">
        <v>715</v>
      </c>
      <c r="AW2" s="96" t="s">
        <v>716</v>
      </c>
      <c r="AX2" s="99"/>
      <c r="AY2" s="96" t="s">
        <v>768</v>
      </c>
      <c r="AZ2" s="96" t="s">
        <v>769</v>
      </c>
      <c r="BA2" s="96" t="s">
        <v>770</v>
      </c>
      <c r="BB2" s="96" t="s">
        <v>771</v>
      </c>
      <c r="BC2" s="99"/>
      <c r="BD2" s="95" t="s">
        <v>642</v>
      </c>
      <c r="BE2" s="96" t="s">
        <v>126</v>
      </c>
      <c r="BF2" s="96" t="s">
        <v>714</v>
      </c>
      <c r="BG2" s="96" t="s">
        <v>715</v>
      </c>
      <c r="BH2" s="96" t="s">
        <v>716</v>
      </c>
      <c r="BI2" s="99"/>
      <c r="BJ2" s="95" t="s">
        <v>126</v>
      </c>
      <c r="BK2" s="96" t="s">
        <v>715</v>
      </c>
    </row>
    <row r="3" spans="1:63" x14ac:dyDescent="0.3">
      <c r="A3">
        <v>6392017</v>
      </c>
      <c r="B3">
        <v>10712397</v>
      </c>
      <c r="C3">
        <f>LN(B3/A3)/20</f>
        <v>2.5817590045347345E-2</v>
      </c>
      <c r="E3" t="s">
        <v>478</v>
      </c>
      <c r="F3" s="101">
        <v>15070102</v>
      </c>
      <c r="G3" s="101">
        <v>1800</v>
      </c>
      <c r="H3" s="101">
        <v>0</v>
      </c>
      <c r="I3" s="101">
        <f>'Water Use Current M&amp;I'!AE75</f>
        <v>0.83993448481238842</v>
      </c>
      <c r="J3" s="101">
        <f>'Water Use Current M&amp;I'!AH75</f>
        <v>1</v>
      </c>
      <c r="K3" s="101">
        <f>G3*I3</f>
        <v>1511.8820726622992</v>
      </c>
      <c r="L3" s="101">
        <f>H3*J3</f>
        <v>0</v>
      </c>
      <c r="M3" s="101">
        <f>SUM(K3:L3)</f>
        <v>1511.8820726622992</v>
      </c>
      <c r="N3" s="101">
        <f>M3*EXP($C$3*20)</f>
        <v>2533.7668813367354</v>
      </c>
      <c r="P3" s="101" t="s">
        <v>636</v>
      </c>
      <c r="Q3" s="101">
        <v>15050100</v>
      </c>
      <c r="R3">
        <f>'Water Use Current M&amp;I'!B3</f>
        <v>1244446</v>
      </c>
      <c r="S3" s="100">
        <f>'Water Use Current M&amp;I'!C3</f>
        <v>106239</v>
      </c>
      <c r="T3" s="163">
        <f>Input!R3</f>
        <v>1498860.2451695262</v>
      </c>
      <c r="U3" s="164">
        <f>Input!S3</f>
        <v>114014.91991800864</v>
      </c>
      <c r="V3">
        <f t="shared" ref="V3:V16" si="0">LN(T3/R3)/19</f>
        <v>9.7902385141241319E-3</v>
      </c>
      <c r="W3">
        <f t="shared" ref="W3:W16" si="1">LN(U3/S3)/19</f>
        <v>3.7177917511292072E-3</v>
      </c>
      <c r="X3">
        <f>Input!T3</f>
        <v>1771554.2860408244</v>
      </c>
      <c r="Y3" s="100">
        <f>Input!U3</f>
        <v>135675.66913478903</v>
      </c>
      <c r="Z3">
        <f t="shared" ref="Z3:Z16" si="2">LN(X3/R3)/19</f>
        <v>1.8587728315778804E-2</v>
      </c>
      <c r="AA3">
        <f t="shared" ref="AA3:AA16" si="3">LN(Y3/S3)/19</f>
        <v>1.2872419936768683E-2</v>
      </c>
      <c r="AB3">
        <f>Input!V3</f>
        <v>2107297.0311550065</v>
      </c>
      <c r="AC3" s="100">
        <f>Input!W3</f>
        <v>146530.61246414587</v>
      </c>
      <c r="AD3">
        <f t="shared" ref="AD3:AD16" si="4">LN(AB3/R3)/19</f>
        <v>2.772187617987729E-2</v>
      </c>
      <c r="AE3">
        <f t="shared" ref="AE3:AE16" si="5">LN(AC3/S3)/19</f>
        <v>1.6923320652351651E-2</v>
      </c>
      <c r="AF3">
        <f>R3*EXP(V3*24)</f>
        <v>1574056.7048559012</v>
      </c>
      <c r="AG3">
        <f>S3*EXP(W3*24)</f>
        <v>116154.16008476757</v>
      </c>
      <c r="AH3">
        <f>R3*EXP(Z3*24)</f>
        <v>1944093.7506972551</v>
      </c>
      <c r="AI3">
        <f>S3*EXP(AA3*24)</f>
        <v>144695.18415712137</v>
      </c>
      <c r="AJ3">
        <f>R3*EXP(AD3*24)</f>
        <v>2420600.0870417198</v>
      </c>
      <c r="AK3">
        <f>S3*EXP(AE3*24)</f>
        <v>159469.22688011621</v>
      </c>
      <c r="AM3">
        <f>'Water Use Current M&amp;I'!AE55</f>
        <v>0.72694562899786785</v>
      </c>
      <c r="AN3">
        <f>'Water Use Current M&amp;I'!AH55</f>
        <v>1</v>
      </c>
      <c r="AO3" s="100">
        <f>AM3*AF3</f>
        <v>1144253.6413897844</v>
      </c>
      <c r="AP3" s="100">
        <f>AN3*AG3</f>
        <v>116154.16008476757</v>
      </c>
      <c r="AQ3" s="100">
        <f>AM3*AH3</f>
        <v>1413250.4544314402</v>
      </c>
      <c r="AR3" s="100">
        <f>AN3*AI3</f>
        <v>144695.18415712137</v>
      </c>
      <c r="AS3" s="100">
        <f>AM3*AJ3</f>
        <v>1759644.6528268368</v>
      </c>
      <c r="AT3" s="100">
        <f>AN3*AK3</f>
        <v>159469.22688011621</v>
      </c>
      <c r="AU3" s="100">
        <f>SUM(AO3:AP3)</f>
        <v>1260407.8014745519</v>
      </c>
      <c r="AV3" s="100">
        <f>SUM(AQ3:AR3)</f>
        <v>1557945.6385885617</v>
      </c>
      <c r="AW3" s="100">
        <f>SUM(AS3:AT3)</f>
        <v>1919113.879706953</v>
      </c>
      <c r="AY3" s="100">
        <v>0.28692430609224095</v>
      </c>
      <c r="AZ3" s="100">
        <f>AY3*AU3</f>
        <v>361641.63383133279</v>
      </c>
      <c r="BA3" s="100">
        <f>AY3*AV3</f>
        <v>447012.4712814563</v>
      </c>
      <c r="BB3" s="100">
        <f>AY3*AW3</f>
        <v>550640.4182469059</v>
      </c>
      <c r="BD3" s="100" t="s">
        <v>478</v>
      </c>
      <c r="BE3" s="101">
        <v>15070102</v>
      </c>
      <c r="BF3" s="101"/>
      <c r="BG3" s="101">
        <f>N3</f>
        <v>2533.7668813367354</v>
      </c>
      <c r="BJ3" s="84">
        <v>14070006</v>
      </c>
      <c r="BK3" s="79">
        <f>SUM(BG43,BG81)</f>
        <v>5123.7785111471467</v>
      </c>
    </row>
    <row r="4" spans="1:63" x14ac:dyDescent="0.3">
      <c r="E4" t="s">
        <v>592</v>
      </c>
      <c r="F4" s="101">
        <v>15050203</v>
      </c>
      <c r="G4" s="101">
        <v>300</v>
      </c>
      <c r="H4" s="101">
        <v>0</v>
      </c>
      <c r="I4" s="101">
        <f>'Water Use Current M&amp;I'!AE58</f>
        <v>0.87113402061855671</v>
      </c>
      <c r="J4" s="101">
        <f>'Water Use Current M&amp;I'!AH58</f>
        <v>0</v>
      </c>
      <c r="K4" s="101">
        <f t="shared" ref="K4:K67" si="6">G4*I4</f>
        <v>261.34020618556701</v>
      </c>
      <c r="L4" s="101">
        <f t="shared" ref="L4:L67" si="7">H4*J4</f>
        <v>0</v>
      </c>
      <c r="M4" s="101">
        <f t="shared" ref="M4:M67" si="8">SUM(K4:L4)</f>
        <v>261.34020618556701</v>
      </c>
      <c r="N4" s="101">
        <f t="shared" ref="N4:N67" si="9">M4*EXP($C$3*20)</f>
        <v>437.98069384384456</v>
      </c>
      <c r="P4" s="101" t="s">
        <v>636</v>
      </c>
      <c r="Q4" s="101">
        <v>15050303</v>
      </c>
      <c r="R4">
        <f t="shared" ref="R4:U10" si="10">R3</f>
        <v>1244446</v>
      </c>
      <c r="S4" s="100">
        <f t="shared" si="10"/>
        <v>106239</v>
      </c>
      <c r="T4" s="165">
        <f>T3</f>
        <v>1498860.2451695262</v>
      </c>
      <c r="U4" s="165">
        <f>U3</f>
        <v>114014.91991800864</v>
      </c>
      <c r="V4" s="100">
        <f t="shared" si="0"/>
        <v>9.7902385141241319E-3</v>
      </c>
      <c r="W4" s="100">
        <f t="shared" si="1"/>
        <v>3.7177917511292072E-3</v>
      </c>
      <c r="X4" s="100">
        <f>X3</f>
        <v>1771554.2860408244</v>
      </c>
      <c r="Y4" s="100">
        <f>Y3</f>
        <v>135675.66913478903</v>
      </c>
      <c r="Z4" s="100">
        <f t="shared" si="2"/>
        <v>1.8587728315778804E-2</v>
      </c>
      <c r="AA4" s="100">
        <f t="shared" si="3"/>
        <v>1.2872419936768683E-2</v>
      </c>
      <c r="AB4" s="100">
        <f t="shared" ref="AB4:AB10" si="11">AB3</f>
        <v>2107297.0311550065</v>
      </c>
      <c r="AC4" s="100">
        <f t="shared" ref="AC4:AC10" si="12">AC3</f>
        <v>146530.61246414587</v>
      </c>
      <c r="AD4" s="100">
        <f t="shared" si="4"/>
        <v>2.772187617987729E-2</v>
      </c>
      <c r="AE4" s="100">
        <f t="shared" si="5"/>
        <v>1.6923320652351651E-2</v>
      </c>
      <c r="AF4" s="100">
        <f t="shared" ref="AF4:AF27" si="13">R4*EXP(V4*24)</f>
        <v>1574056.7048559012</v>
      </c>
      <c r="AG4" s="100">
        <f t="shared" ref="AG4:AG27" si="14">S4*EXP(W4*24)</f>
        <v>116154.16008476757</v>
      </c>
      <c r="AH4" s="100">
        <f t="shared" ref="AH4:AH27" si="15">R4*EXP(Z4*24)</f>
        <v>1944093.7506972551</v>
      </c>
      <c r="AI4" s="100">
        <f t="shared" ref="AI4:AI27" si="16">S4*EXP(AA4*24)</f>
        <v>144695.18415712137</v>
      </c>
      <c r="AJ4" s="100">
        <f t="shared" ref="AJ4:AJ27" si="17">R4*EXP(AD4*24)</f>
        <v>2420600.0870417198</v>
      </c>
      <c r="AK4" s="100">
        <f t="shared" ref="AK4:AK27" si="18">S4*EXP(AE4*24)</f>
        <v>159469.22688011621</v>
      </c>
      <c r="AM4">
        <f>'Water Use Current M&amp;I'!AE61</f>
        <v>0.63443708609271521</v>
      </c>
      <c r="AN4">
        <f>'Water Use Current M&amp;I'!AH61</f>
        <v>0.92577319587628881</v>
      </c>
      <c r="AO4" s="100">
        <f t="shared" ref="AO4:AO27" si="19">AM4*AF4</f>
        <v>998639.94917347899</v>
      </c>
      <c r="AP4" s="100">
        <f t="shared" ref="AP4:AP27" si="20">AN4*AG4</f>
        <v>107532.40799600133</v>
      </c>
      <c r="AQ4" s="100">
        <f t="shared" ref="AQ4:AQ27" si="21">AM4*AH4</f>
        <v>1233405.1742834242</v>
      </c>
      <c r="AR4" s="100">
        <f t="shared" ref="AR4:AR27" si="22">AN4*AI4</f>
        <v>133954.9230650464</v>
      </c>
      <c r="AS4" s="100">
        <f t="shared" ref="AS4:AS27" si="23">AM4*AJ4</f>
        <v>1535718.4658185216</v>
      </c>
      <c r="AT4" s="100">
        <f t="shared" ref="AT4:AT27" si="24">AN4*AK4</f>
        <v>147632.33581272617</v>
      </c>
      <c r="AU4" s="100">
        <f t="shared" ref="AU4:AU27" si="25">SUM(AO4:AP4)</f>
        <v>1106172.3571694803</v>
      </c>
      <c r="AV4" s="100">
        <f t="shared" ref="AV4:AV27" si="26">SUM(AQ4:AR4)</f>
        <v>1367360.0973484705</v>
      </c>
      <c r="AW4" s="100">
        <f t="shared" ref="AW4:AW27" si="27">SUM(AS4:AT4)</f>
        <v>1683350.8016312476</v>
      </c>
      <c r="AY4" s="100">
        <v>1.4335102428746928E-4</v>
      </c>
      <c r="AZ4" s="100">
        <f t="shared" ref="AZ4:AZ27" si="28">AY4*AU4</f>
        <v>158.57094043872931</v>
      </c>
      <c r="BA4" s="100">
        <f t="shared" ref="BA4:BA27" si="29">AY4*AV4</f>
        <v>196.01247052471695</v>
      </c>
      <c r="BB4" s="100">
        <f t="shared" ref="BB4:BB27" si="30">AY4*AW4</f>
        <v>241.31006164897187</v>
      </c>
      <c r="BD4" s="100" t="s">
        <v>592</v>
      </c>
      <c r="BE4" s="101">
        <v>15050203</v>
      </c>
      <c r="BF4" s="101"/>
      <c r="BG4" s="101">
        <f>N4</f>
        <v>437.98069384384456</v>
      </c>
      <c r="BJ4" s="84">
        <v>14070007</v>
      </c>
      <c r="BK4" s="79">
        <f>SUM(BG36,BG82)</f>
        <v>0</v>
      </c>
    </row>
    <row r="5" spans="1:63" x14ac:dyDescent="0.3">
      <c r="E5" t="s">
        <v>593</v>
      </c>
      <c r="F5" s="101">
        <v>15010007</v>
      </c>
      <c r="G5" s="101">
        <v>18.389057750759878</v>
      </c>
      <c r="H5" s="101">
        <v>1025.5577507598784</v>
      </c>
      <c r="I5" s="101">
        <f>'Water Use Current M&amp;I'!AE16</f>
        <v>1</v>
      </c>
      <c r="J5" s="101">
        <f>'Water Use Current M&amp;I'!AH16</f>
        <v>0</v>
      </c>
      <c r="K5" s="101">
        <f t="shared" si="6"/>
        <v>18.389057750759878</v>
      </c>
      <c r="L5" s="101">
        <f t="shared" si="7"/>
        <v>0</v>
      </c>
      <c r="M5" s="101">
        <f t="shared" si="8"/>
        <v>18.389057750759878</v>
      </c>
      <c r="N5" s="101">
        <f t="shared" si="9"/>
        <v>30.818267079400272</v>
      </c>
      <c r="P5" s="101" t="s">
        <v>636</v>
      </c>
      <c r="Q5" s="101">
        <v>15060106</v>
      </c>
      <c r="R5" s="100">
        <f t="shared" si="10"/>
        <v>1244446</v>
      </c>
      <c r="S5" s="100">
        <f t="shared" si="10"/>
        <v>106239</v>
      </c>
      <c r="T5" s="165">
        <f t="shared" si="10"/>
        <v>1498860.2451695262</v>
      </c>
      <c r="U5" s="165">
        <f t="shared" si="10"/>
        <v>114014.91991800864</v>
      </c>
      <c r="V5" s="100">
        <f t="shared" si="0"/>
        <v>9.7902385141241319E-3</v>
      </c>
      <c r="W5" s="100">
        <f t="shared" si="1"/>
        <v>3.7177917511292072E-3</v>
      </c>
      <c r="X5" s="100">
        <f t="shared" ref="X5:X10" si="31">X4</f>
        <v>1771554.2860408244</v>
      </c>
      <c r="Y5" s="100">
        <f t="shared" ref="Y5:Y10" si="32">Y4</f>
        <v>135675.66913478903</v>
      </c>
      <c r="Z5" s="100">
        <f t="shared" si="2"/>
        <v>1.8587728315778804E-2</v>
      </c>
      <c r="AA5" s="100">
        <f t="shared" si="3"/>
        <v>1.2872419936768683E-2</v>
      </c>
      <c r="AB5" s="100">
        <f t="shared" si="11"/>
        <v>2107297.0311550065</v>
      </c>
      <c r="AC5" s="100">
        <f t="shared" si="12"/>
        <v>146530.61246414587</v>
      </c>
      <c r="AD5" s="100">
        <f t="shared" si="4"/>
        <v>2.772187617987729E-2</v>
      </c>
      <c r="AE5" s="100">
        <f t="shared" si="5"/>
        <v>1.6923320652351651E-2</v>
      </c>
      <c r="AF5" s="100">
        <f t="shared" si="13"/>
        <v>1574056.7048559012</v>
      </c>
      <c r="AG5" s="100">
        <f t="shared" si="14"/>
        <v>116154.16008476757</v>
      </c>
      <c r="AH5" s="100">
        <f t="shared" si="15"/>
        <v>1944093.7506972551</v>
      </c>
      <c r="AI5" s="100">
        <f t="shared" si="16"/>
        <v>144695.18415712137</v>
      </c>
      <c r="AJ5" s="100">
        <f t="shared" si="17"/>
        <v>2420600.0870417198</v>
      </c>
      <c r="AK5" s="100">
        <f t="shared" si="18"/>
        <v>159469.22688011621</v>
      </c>
      <c r="AM5">
        <f>'Water Use Current M&amp;I'!AE70</f>
        <v>0.53643535522569707</v>
      </c>
      <c r="AN5">
        <f>'Water Use Current M&amp;I'!AH70</f>
        <v>1</v>
      </c>
      <c r="AO5" s="100">
        <f t="shared" si="19"/>
        <v>844379.66761476558</v>
      </c>
      <c r="AP5" s="100">
        <f t="shared" si="20"/>
        <v>116154.16008476757</v>
      </c>
      <c r="AQ5" s="100">
        <f t="shared" si="21"/>
        <v>1042880.6217473398</v>
      </c>
      <c r="AR5" s="100">
        <f t="shared" si="22"/>
        <v>144695.18415712137</v>
      </c>
      <c r="AS5" s="100">
        <f t="shared" si="23"/>
        <v>1298495.4675515783</v>
      </c>
      <c r="AT5" s="100">
        <f t="shared" si="24"/>
        <v>159469.22688011621</v>
      </c>
      <c r="AU5" s="100">
        <f t="shared" si="25"/>
        <v>960533.8276995332</v>
      </c>
      <c r="AV5" s="100">
        <f t="shared" si="26"/>
        <v>1187575.8059044613</v>
      </c>
      <c r="AW5" s="100">
        <f t="shared" si="27"/>
        <v>1457964.6944316945</v>
      </c>
      <c r="AY5" s="100">
        <v>0.2900442840491666</v>
      </c>
      <c r="AZ5" s="100">
        <f t="shared" si="28"/>
        <v>278597.34636011667</v>
      </c>
      <c r="BA5" s="100">
        <f t="shared" si="29"/>
        <v>344449.57437767152</v>
      </c>
      <c r="BB5" s="100">
        <f t="shared" si="30"/>
        <v>422874.32596540276</v>
      </c>
      <c r="BD5" s="100" t="s">
        <v>593</v>
      </c>
      <c r="BE5" s="101">
        <v>15010007</v>
      </c>
      <c r="BF5" s="101"/>
      <c r="BG5" s="101">
        <f>N5</f>
        <v>30.818267079400272</v>
      </c>
      <c r="BJ5" s="84">
        <v>14080105</v>
      </c>
      <c r="BK5" s="79">
        <f>BG44</f>
        <v>270.01806249603942</v>
      </c>
    </row>
    <row r="6" spans="1:63" x14ac:dyDescent="0.3">
      <c r="E6" t="s">
        <v>593</v>
      </c>
      <c r="F6" s="101">
        <v>15030201</v>
      </c>
      <c r="G6" s="101">
        <v>281.61094224924011</v>
      </c>
      <c r="H6" s="101">
        <v>15705.442249240123</v>
      </c>
      <c r="I6" s="101">
        <f>'Water Use Current M&amp;I'!AE45</f>
        <v>0.93333333333333324</v>
      </c>
      <c r="J6" s="101">
        <f>'Water Use Current M&amp;I'!AH45</f>
        <v>0</v>
      </c>
      <c r="K6" s="101">
        <f t="shared" si="6"/>
        <v>262.83687943262407</v>
      </c>
      <c r="L6" s="101">
        <f t="shared" si="7"/>
        <v>0</v>
      </c>
      <c r="M6" s="101">
        <f t="shared" si="8"/>
        <v>262.83687943262407</v>
      </c>
      <c r="N6" s="101">
        <f t="shared" si="9"/>
        <v>440.48897221697064</v>
      </c>
      <c r="P6" s="101" t="s">
        <v>636</v>
      </c>
      <c r="Q6" s="101">
        <v>15060203</v>
      </c>
      <c r="R6" s="100">
        <f t="shared" si="10"/>
        <v>1244446</v>
      </c>
      <c r="S6" s="100">
        <f t="shared" si="10"/>
        <v>106239</v>
      </c>
      <c r="T6" s="165">
        <f t="shared" si="10"/>
        <v>1498860.2451695262</v>
      </c>
      <c r="U6" s="165">
        <f t="shared" si="10"/>
        <v>114014.91991800864</v>
      </c>
      <c r="V6" s="100">
        <f t="shared" si="0"/>
        <v>9.7902385141241319E-3</v>
      </c>
      <c r="W6" s="100">
        <f t="shared" si="1"/>
        <v>3.7177917511292072E-3</v>
      </c>
      <c r="X6" s="100">
        <f t="shared" si="31"/>
        <v>1771554.2860408244</v>
      </c>
      <c r="Y6" s="100">
        <f t="shared" si="32"/>
        <v>135675.66913478903</v>
      </c>
      <c r="Z6" s="100">
        <f t="shared" si="2"/>
        <v>1.8587728315778804E-2</v>
      </c>
      <c r="AA6" s="100">
        <f t="shared" si="3"/>
        <v>1.2872419936768683E-2</v>
      </c>
      <c r="AB6" s="100">
        <f t="shared" si="11"/>
        <v>2107297.0311550065</v>
      </c>
      <c r="AC6" s="100">
        <f t="shared" si="12"/>
        <v>146530.61246414587</v>
      </c>
      <c r="AD6" s="100">
        <f t="shared" si="4"/>
        <v>2.772187617987729E-2</v>
      </c>
      <c r="AE6" s="100">
        <f t="shared" si="5"/>
        <v>1.6923320652351651E-2</v>
      </c>
      <c r="AF6" s="100">
        <f t="shared" si="13"/>
        <v>1574056.7048559012</v>
      </c>
      <c r="AG6" s="100">
        <f t="shared" si="14"/>
        <v>116154.16008476757</v>
      </c>
      <c r="AH6" s="100">
        <f t="shared" si="15"/>
        <v>1944093.7506972551</v>
      </c>
      <c r="AI6" s="100">
        <f t="shared" si="16"/>
        <v>144695.18415712137</v>
      </c>
      <c r="AJ6" s="100">
        <f t="shared" si="17"/>
        <v>2420600.0870417198</v>
      </c>
      <c r="AK6" s="100">
        <f t="shared" si="18"/>
        <v>159469.22688011621</v>
      </c>
      <c r="AM6">
        <f>'Water Use Current M&amp;I'!AE73</f>
        <v>0.90716180371352784</v>
      </c>
      <c r="AN6">
        <f>'Water Use Current M&amp;I'!AH73</f>
        <v>0</v>
      </c>
      <c r="AO6" s="100">
        <f t="shared" si="19"/>
        <v>1427924.1195244514</v>
      </c>
      <c r="AP6" s="100">
        <f t="shared" si="20"/>
        <v>0</v>
      </c>
      <c r="AQ6" s="100">
        <f t="shared" si="21"/>
        <v>1763607.5934707194</v>
      </c>
      <c r="AR6" s="100">
        <f t="shared" si="22"/>
        <v>0</v>
      </c>
      <c r="AS6" s="100">
        <f t="shared" si="23"/>
        <v>2195875.941029889</v>
      </c>
      <c r="AT6" s="100">
        <f t="shared" si="24"/>
        <v>0</v>
      </c>
      <c r="AU6" s="100">
        <f t="shared" si="25"/>
        <v>1427924.1195244514</v>
      </c>
      <c r="AV6" s="100">
        <f t="shared" si="26"/>
        <v>1763607.5934707194</v>
      </c>
      <c r="AW6" s="100">
        <f t="shared" si="27"/>
        <v>2195875.941029889</v>
      </c>
      <c r="AY6" s="100">
        <v>7.3908236061840365E-3</v>
      </c>
      <c r="AZ6" s="100">
        <f t="shared" si="28"/>
        <v>10553.535290420872</v>
      </c>
      <c r="BA6" s="100">
        <f t="shared" si="29"/>
        <v>13034.512633868813</v>
      </c>
      <c r="BB6" s="100">
        <f t="shared" si="30"/>
        <v>16229.331741215288</v>
      </c>
      <c r="BD6" s="100" t="s">
        <v>593</v>
      </c>
      <c r="BE6" s="101">
        <v>15030201</v>
      </c>
      <c r="BF6" s="101"/>
      <c r="BG6" s="101">
        <f>N6</f>
        <v>440.48897221697064</v>
      </c>
      <c r="BJ6" s="84">
        <v>14080106</v>
      </c>
      <c r="BK6" s="79">
        <f>BG45</f>
        <v>0</v>
      </c>
    </row>
    <row r="7" spans="1:63" x14ac:dyDescent="0.3">
      <c r="E7" t="s">
        <v>594</v>
      </c>
      <c r="F7" s="101">
        <v>15030201</v>
      </c>
      <c r="G7" s="101">
        <v>9.0343199564191021</v>
      </c>
      <c r="H7" s="101">
        <v>1.3074269112039223</v>
      </c>
      <c r="I7" s="101">
        <f>'Water Use Current M&amp;I'!AE45</f>
        <v>0.93333333333333324</v>
      </c>
      <c r="J7" s="101">
        <f>'Water Use Current M&amp;I'!AH45</f>
        <v>0</v>
      </c>
      <c r="K7" s="101">
        <f t="shared" si="6"/>
        <v>8.4320319593244939</v>
      </c>
      <c r="L7" s="101">
        <f t="shared" si="7"/>
        <v>0</v>
      </c>
      <c r="M7" s="101">
        <f t="shared" si="8"/>
        <v>8.4320319593244939</v>
      </c>
      <c r="N7" s="101">
        <f t="shared" si="9"/>
        <v>14.131263084089394</v>
      </c>
      <c r="P7" s="101" t="s">
        <v>636</v>
      </c>
      <c r="Q7" s="101">
        <v>15070101</v>
      </c>
      <c r="R7" s="100">
        <f t="shared" si="10"/>
        <v>1244446</v>
      </c>
      <c r="S7" s="100">
        <f t="shared" si="10"/>
        <v>106239</v>
      </c>
      <c r="T7" s="165">
        <f t="shared" si="10"/>
        <v>1498860.2451695262</v>
      </c>
      <c r="U7" s="165">
        <f t="shared" si="10"/>
        <v>114014.91991800864</v>
      </c>
      <c r="V7" s="100">
        <f t="shared" si="0"/>
        <v>9.7902385141241319E-3</v>
      </c>
      <c r="W7" s="100">
        <f t="shared" si="1"/>
        <v>3.7177917511292072E-3</v>
      </c>
      <c r="X7" s="100">
        <f t="shared" si="31"/>
        <v>1771554.2860408244</v>
      </c>
      <c r="Y7" s="100">
        <f t="shared" si="32"/>
        <v>135675.66913478903</v>
      </c>
      <c r="Z7" s="100">
        <f t="shared" si="2"/>
        <v>1.8587728315778804E-2</v>
      </c>
      <c r="AA7" s="100">
        <f t="shared" si="3"/>
        <v>1.2872419936768683E-2</v>
      </c>
      <c r="AB7" s="100">
        <f t="shared" si="11"/>
        <v>2107297.0311550065</v>
      </c>
      <c r="AC7" s="100">
        <f t="shared" si="12"/>
        <v>146530.61246414587</v>
      </c>
      <c r="AD7" s="100">
        <f t="shared" si="4"/>
        <v>2.772187617987729E-2</v>
      </c>
      <c r="AE7" s="100">
        <f t="shared" si="5"/>
        <v>1.6923320652351651E-2</v>
      </c>
      <c r="AF7" s="100">
        <f t="shared" si="13"/>
        <v>1574056.7048559012</v>
      </c>
      <c r="AG7" s="100">
        <f t="shared" si="14"/>
        <v>116154.16008476757</v>
      </c>
      <c r="AH7" s="100">
        <f t="shared" si="15"/>
        <v>1944093.7506972551</v>
      </c>
      <c r="AI7" s="100">
        <f t="shared" si="16"/>
        <v>144695.18415712137</v>
      </c>
      <c r="AJ7" s="100">
        <f t="shared" si="17"/>
        <v>2420600.0870417198</v>
      </c>
      <c r="AK7" s="100">
        <f t="shared" si="18"/>
        <v>159469.22688011621</v>
      </c>
      <c r="AM7">
        <f>'Water Use Current M&amp;I'!AE74</f>
        <v>0.75056179775280896</v>
      </c>
      <c r="AN7">
        <f>'Water Use Current M&amp;I'!AH74</f>
        <v>1</v>
      </c>
      <c r="AO7" s="100">
        <f t="shared" si="19"/>
        <v>1181426.8301615077</v>
      </c>
      <c r="AP7" s="100">
        <f t="shared" si="20"/>
        <v>116154.16008476757</v>
      </c>
      <c r="AQ7" s="100">
        <f t="shared" si="21"/>
        <v>1459162.500523333</v>
      </c>
      <c r="AR7" s="100">
        <f t="shared" si="22"/>
        <v>144695.18415712137</v>
      </c>
      <c r="AS7" s="100">
        <f t="shared" si="23"/>
        <v>1816809.9529706391</v>
      </c>
      <c r="AT7" s="100">
        <f t="shared" si="24"/>
        <v>159469.22688011621</v>
      </c>
      <c r="AU7" s="100">
        <f t="shared" si="25"/>
        <v>1297580.9902462752</v>
      </c>
      <c r="AV7" s="100">
        <f t="shared" si="26"/>
        <v>1603857.6846804544</v>
      </c>
      <c r="AW7" s="100">
        <f t="shared" si="27"/>
        <v>1976279.1798507553</v>
      </c>
      <c r="AY7" s="100">
        <v>1.7437066363151531E-2</v>
      </c>
      <c r="AZ7" s="100">
        <f t="shared" si="28"/>
        <v>22626.005838488181</v>
      </c>
      <c r="BA7" s="100">
        <f t="shared" si="29"/>
        <v>27966.572884823647</v>
      </c>
      <c r="BB7" s="100">
        <f t="shared" si="30"/>
        <v>34460.511211172299</v>
      </c>
      <c r="BD7" s="100" t="s">
        <v>594</v>
      </c>
      <c r="BE7" s="101">
        <v>15030201</v>
      </c>
      <c r="BF7" s="101"/>
      <c r="BG7" s="101">
        <f>N7</f>
        <v>14.131263084089394</v>
      </c>
      <c r="BJ7" s="84">
        <v>14080201</v>
      </c>
      <c r="BK7" s="79">
        <f>BG46</f>
        <v>254.46728402768125</v>
      </c>
    </row>
    <row r="8" spans="1:63" x14ac:dyDescent="0.3">
      <c r="E8" t="s">
        <v>594</v>
      </c>
      <c r="F8" s="101">
        <v>15030202</v>
      </c>
      <c r="G8" s="101">
        <v>143.04339930996912</v>
      </c>
      <c r="H8" s="101">
        <v>20.700926094062101</v>
      </c>
      <c r="I8" s="101">
        <f>'Water Use Current M&amp;I'!AE46</f>
        <v>0</v>
      </c>
      <c r="J8" s="101">
        <f>'Water Use Current M&amp;I'!AH46</f>
        <v>0</v>
      </c>
      <c r="K8" s="101">
        <f t="shared" si="6"/>
        <v>0</v>
      </c>
      <c r="L8" s="101">
        <f t="shared" si="7"/>
        <v>0</v>
      </c>
      <c r="M8" s="101">
        <f t="shared" si="8"/>
        <v>0</v>
      </c>
      <c r="N8" s="101">
        <f t="shared" si="9"/>
        <v>0</v>
      </c>
      <c r="P8" s="101" t="s">
        <v>636</v>
      </c>
      <c r="Q8" s="101">
        <v>15070102</v>
      </c>
      <c r="R8" s="100">
        <f t="shared" si="10"/>
        <v>1244446</v>
      </c>
      <c r="S8" s="100">
        <f t="shared" si="10"/>
        <v>106239</v>
      </c>
      <c r="T8" s="165">
        <f t="shared" si="10"/>
        <v>1498860.2451695262</v>
      </c>
      <c r="U8" s="165">
        <f t="shared" si="10"/>
        <v>114014.91991800864</v>
      </c>
      <c r="V8" s="100">
        <f t="shared" si="0"/>
        <v>9.7902385141241319E-3</v>
      </c>
      <c r="W8" s="100">
        <f t="shared" si="1"/>
        <v>3.7177917511292072E-3</v>
      </c>
      <c r="X8" s="100">
        <f t="shared" si="31"/>
        <v>1771554.2860408244</v>
      </c>
      <c r="Y8" s="100">
        <f t="shared" si="32"/>
        <v>135675.66913478903</v>
      </c>
      <c r="Z8" s="100">
        <f t="shared" si="2"/>
        <v>1.8587728315778804E-2</v>
      </c>
      <c r="AA8" s="100">
        <f t="shared" si="3"/>
        <v>1.2872419936768683E-2</v>
      </c>
      <c r="AB8" s="100">
        <f t="shared" si="11"/>
        <v>2107297.0311550065</v>
      </c>
      <c r="AC8" s="100">
        <f t="shared" si="12"/>
        <v>146530.61246414587</v>
      </c>
      <c r="AD8" s="100">
        <f t="shared" si="4"/>
        <v>2.772187617987729E-2</v>
      </c>
      <c r="AE8" s="100">
        <f t="shared" si="5"/>
        <v>1.6923320652351651E-2</v>
      </c>
      <c r="AF8" s="100">
        <f t="shared" si="13"/>
        <v>1574056.7048559012</v>
      </c>
      <c r="AG8" s="100">
        <f t="shared" si="14"/>
        <v>116154.16008476757</v>
      </c>
      <c r="AH8" s="100">
        <f t="shared" si="15"/>
        <v>1944093.7506972551</v>
      </c>
      <c r="AI8" s="100">
        <f t="shared" si="16"/>
        <v>144695.18415712137</v>
      </c>
      <c r="AJ8" s="100">
        <f t="shared" si="17"/>
        <v>2420600.0870417198</v>
      </c>
      <c r="AK8" s="100">
        <f t="shared" si="18"/>
        <v>159469.22688011621</v>
      </c>
      <c r="AM8">
        <f>'Water Use Current M&amp;I'!AE75</f>
        <v>0.83993448481238842</v>
      </c>
      <c r="AN8">
        <f>'Water Use Current M&amp;I'!AH75</f>
        <v>1</v>
      </c>
      <c r="AO8" s="100">
        <f t="shared" si="19"/>
        <v>1322104.507458627</v>
      </c>
      <c r="AP8" s="100">
        <f t="shared" si="20"/>
        <v>116154.16008476757</v>
      </c>
      <c r="AQ8" s="100">
        <f t="shared" si="21"/>
        <v>1632911.3829188829</v>
      </c>
      <c r="AR8" s="100">
        <f t="shared" si="22"/>
        <v>144695.18415712137</v>
      </c>
      <c r="AS8" s="100">
        <f t="shared" si="23"/>
        <v>2033145.4870462094</v>
      </c>
      <c r="AT8" s="100">
        <f t="shared" si="24"/>
        <v>159469.22688011621</v>
      </c>
      <c r="AU8" s="100">
        <f t="shared" si="25"/>
        <v>1438258.6675433945</v>
      </c>
      <c r="AV8" s="100">
        <f t="shared" si="26"/>
        <v>1777606.5670760043</v>
      </c>
      <c r="AW8" s="100">
        <f t="shared" si="27"/>
        <v>2192614.7139263256</v>
      </c>
      <c r="AY8" s="100">
        <v>0.39510409314112288</v>
      </c>
      <c r="AZ8" s="100">
        <f t="shared" si="28"/>
        <v>568261.88654209266</v>
      </c>
      <c r="BA8" s="100">
        <f t="shared" si="29"/>
        <v>702339.6306462693</v>
      </c>
      <c r="BB8" s="100">
        <f t="shared" si="30"/>
        <v>866311.04815374338</v>
      </c>
      <c r="BD8" s="100" t="s">
        <v>594</v>
      </c>
      <c r="BE8" s="101">
        <v>15030202</v>
      </c>
      <c r="BF8" s="101"/>
      <c r="BG8" s="101">
        <f>N8</f>
        <v>0</v>
      </c>
      <c r="BJ8" s="84">
        <v>14080204</v>
      </c>
      <c r="BK8" s="79">
        <f>BG47</f>
        <v>5072.0720329710202</v>
      </c>
    </row>
    <row r="9" spans="1:63" x14ac:dyDescent="0.3">
      <c r="E9" t="s">
        <v>594</v>
      </c>
      <c r="F9" s="101">
        <v>15030203</v>
      </c>
      <c r="G9" s="101">
        <v>1838.4841111312874</v>
      </c>
      <c r="H9" s="101">
        <v>266.06137642999818</v>
      </c>
      <c r="I9" s="101">
        <f>'Water Use Current M&amp;I'!AE47</f>
        <v>0.99305555555555569</v>
      </c>
      <c r="J9" s="101">
        <f>'Water Use Current M&amp;I'!AH47</f>
        <v>0</v>
      </c>
      <c r="K9" s="101">
        <f t="shared" si="6"/>
        <v>1825.7168603595426</v>
      </c>
      <c r="L9" s="101">
        <f t="shared" si="7"/>
        <v>0</v>
      </c>
      <c r="M9" s="101">
        <f t="shared" si="8"/>
        <v>1825.7168603595426</v>
      </c>
      <c r="N9" s="101">
        <f t="shared" si="9"/>
        <v>3059.7233733522585</v>
      </c>
      <c r="P9" s="101" t="s">
        <v>636</v>
      </c>
      <c r="Q9" s="101">
        <v>15070103</v>
      </c>
      <c r="R9" s="100">
        <f t="shared" si="10"/>
        <v>1244446</v>
      </c>
      <c r="S9" s="100">
        <f t="shared" si="10"/>
        <v>106239</v>
      </c>
      <c r="T9" s="165">
        <f t="shared" si="10"/>
        <v>1498860.2451695262</v>
      </c>
      <c r="U9" s="165">
        <f t="shared" si="10"/>
        <v>114014.91991800864</v>
      </c>
      <c r="V9" s="100">
        <f t="shared" si="0"/>
        <v>9.7902385141241319E-3</v>
      </c>
      <c r="W9" s="100">
        <f t="shared" si="1"/>
        <v>3.7177917511292072E-3</v>
      </c>
      <c r="X9" s="100">
        <f t="shared" si="31"/>
        <v>1771554.2860408244</v>
      </c>
      <c r="Y9" s="100">
        <f t="shared" si="32"/>
        <v>135675.66913478903</v>
      </c>
      <c r="Z9" s="100">
        <f t="shared" si="2"/>
        <v>1.8587728315778804E-2</v>
      </c>
      <c r="AA9" s="100">
        <f t="shared" si="3"/>
        <v>1.2872419936768683E-2</v>
      </c>
      <c r="AB9" s="100">
        <f t="shared" si="11"/>
        <v>2107297.0311550065</v>
      </c>
      <c r="AC9" s="100">
        <f t="shared" si="12"/>
        <v>146530.61246414587</v>
      </c>
      <c r="AD9" s="100">
        <f t="shared" si="4"/>
        <v>2.772187617987729E-2</v>
      </c>
      <c r="AE9" s="100">
        <f t="shared" si="5"/>
        <v>1.6923320652351651E-2</v>
      </c>
      <c r="AF9" s="100">
        <f t="shared" si="13"/>
        <v>1574056.7048559012</v>
      </c>
      <c r="AG9" s="100">
        <f t="shared" si="14"/>
        <v>116154.16008476757</v>
      </c>
      <c r="AH9" s="100">
        <f t="shared" si="15"/>
        <v>1944093.7506972551</v>
      </c>
      <c r="AI9" s="100">
        <f t="shared" si="16"/>
        <v>144695.18415712137</v>
      </c>
      <c r="AJ9" s="100">
        <f t="shared" si="17"/>
        <v>2420600.0870417198</v>
      </c>
      <c r="AK9" s="100">
        <f t="shared" si="18"/>
        <v>159469.22688011621</v>
      </c>
      <c r="AM9">
        <f>'Water Use Current M&amp;I'!AE76</f>
        <v>0.83695652173913049</v>
      </c>
      <c r="AN9">
        <f>'Water Use Current M&amp;I'!AH76</f>
        <v>0</v>
      </c>
      <c r="AO9" s="100">
        <f t="shared" si="19"/>
        <v>1317417.0247163521</v>
      </c>
      <c r="AP9" s="100">
        <f t="shared" si="20"/>
        <v>0</v>
      </c>
      <c r="AQ9" s="100">
        <f t="shared" si="21"/>
        <v>1627121.943518355</v>
      </c>
      <c r="AR9" s="100">
        <f t="shared" si="22"/>
        <v>0</v>
      </c>
      <c r="AS9" s="100">
        <f t="shared" si="23"/>
        <v>2025937.0293718744</v>
      </c>
      <c r="AT9" s="100">
        <f t="shared" si="24"/>
        <v>0</v>
      </c>
      <c r="AU9" s="100">
        <f t="shared" si="25"/>
        <v>1317417.0247163521</v>
      </c>
      <c r="AV9" s="100">
        <f t="shared" si="26"/>
        <v>1627121.943518355</v>
      </c>
      <c r="AW9" s="100">
        <f t="shared" si="27"/>
        <v>2025937.0293718744</v>
      </c>
      <c r="AY9" s="100">
        <v>2.1824876299483377E-3</v>
      </c>
      <c r="AZ9" s="100">
        <f t="shared" si="28"/>
        <v>2875.2463599267821</v>
      </c>
      <c r="BA9" s="100">
        <f t="shared" si="29"/>
        <v>3551.1735141463078</v>
      </c>
      <c r="BB9" s="100">
        <f t="shared" si="30"/>
        <v>4421.5825056583981</v>
      </c>
      <c r="BD9" s="100" t="s">
        <v>594</v>
      </c>
      <c r="BE9" s="101">
        <v>15030203</v>
      </c>
      <c r="BF9" s="101"/>
      <c r="BG9" s="101">
        <f>N9</f>
        <v>3059.7233733522585</v>
      </c>
      <c r="BJ9" s="84">
        <v>14080205</v>
      </c>
      <c r="BK9" s="79">
        <f>BG48</f>
        <v>202.71550503395633</v>
      </c>
    </row>
    <row r="10" spans="1:63" x14ac:dyDescent="0.3">
      <c r="E10" t="s">
        <v>594</v>
      </c>
      <c r="F10" s="101">
        <v>15030204</v>
      </c>
      <c r="G10" s="101">
        <v>82.438169602324308</v>
      </c>
      <c r="H10" s="101">
        <v>11.930270564735791</v>
      </c>
      <c r="I10" s="101">
        <f>'Water Use Current M&amp;I'!AE48</f>
        <v>0.79999999999999993</v>
      </c>
      <c r="J10" s="101">
        <f>'Water Use Current M&amp;I'!AH48</f>
        <v>0</v>
      </c>
      <c r="K10" s="101">
        <f t="shared" si="6"/>
        <v>65.950535681859435</v>
      </c>
      <c r="L10" s="101">
        <f t="shared" si="7"/>
        <v>0</v>
      </c>
      <c r="M10" s="101">
        <f t="shared" si="8"/>
        <v>65.950535681859435</v>
      </c>
      <c r="N10" s="101">
        <f t="shared" si="9"/>
        <v>110.52666483627061</v>
      </c>
      <c r="P10" s="101" t="s">
        <v>636</v>
      </c>
      <c r="Q10" s="101">
        <v>15070104</v>
      </c>
      <c r="R10" s="100">
        <f t="shared" si="10"/>
        <v>1244446</v>
      </c>
      <c r="S10" s="100">
        <f t="shared" si="10"/>
        <v>106239</v>
      </c>
      <c r="T10" s="165">
        <f t="shared" si="10"/>
        <v>1498860.2451695262</v>
      </c>
      <c r="U10" s="165">
        <f t="shared" si="10"/>
        <v>114014.91991800864</v>
      </c>
      <c r="V10" s="100">
        <f t="shared" si="0"/>
        <v>9.7902385141241319E-3</v>
      </c>
      <c r="W10" s="100">
        <f t="shared" si="1"/>
        <v>3.7177917511292072E-3</v>
      </c>
      <c r="X10" s="100">
        <f t="shared" si="31"/>
        <v>1771554.2860408244</v>
      </c>
      <c r="Y10" s="100">
        <f t="shared" si="32"/>
        <v>135675.66913478903</v>
      </c>
      <c r="Z10" s="100">
        <f t="shared" si="2"/>
        <v>1.8587728315778804E-2</v>
      </c>
      <c r="AA10" s="100">
        <f t="shared" si="3"/>
        <v>1.2872419936768683E-2</v>
      </c>
      <c r="AB10" s="100">
        <f t="shared" si="11"/>
        <v>2107297.0311550065</v>
      </c>
      <c r="AC10" s="100">
        <f t="shared" si="12"/>
        <v>146530.61246414587</v>
      </c>
      <c r="AD10" s="100">
        <f t="shared" si="4"/>
        <v>2.772187617987729E-2</v>
      </c>
      <c r="AE10" s="100">
        <f t="shared" si="5"/>
        <v>1.6923320652351651E-2</v>
      </c>
      <c r="AF10" s="100">
        <f t="shared" si="13"/>
        <v>1574056.7048559012</v>
      </c>
      <c r="AG10" s="100">
        <f t="shared" si="14"/>
        <v>116154.16008476757</v>
      </c>
      <c r="AH10" s="100">
        <f t="shared" si="15"/>
        <v>1944093.7506972551</v>
      </c>
      <c r="AI10" s="100">
        <f t="shared" si="16"/>
        <v>144695.18415712137</v>
      </c>
      <c r="AJ10" s="100">
        <f t="shared" si="17"/>
        <v>2420600.0870417198</v>
      </c>
      <c r="AK10" s="100">
        <f t="shared" si="18"/>
        <v>159469.22688011621</v>
      </c>
      <c r="AM10">
        <f>'Water Use Current M&amp;I'!AE77</f>
        <v>1</v>
      </c>
      <c r="AN10">
        <f>'Water Use Current M&amp;I'!AH77</f>
        <v>0</v>
      </c>
      <c r="AO10" s="100">
        <f t="shared" si="19"/>
        <v>1574056.7048559012</v>
      </c>
      <c r="AP10" s="100">
        <f t="shared" si="20"/>
        <v>0</v>
      </c>
      <c r="AQ10" s="100">
        <f t="shared" si="21"/>
        <v>1944093.7506972551</v>
      </c>
      <c r="AR10" s="100">
        <f t="shared" si="22"/>
        <v>0</v>
      </c>
      <c r="AS10" s="100">
        <f t="shared" si="23"/>
        <v>2420600.0870417198</v>
      </c>
      <c r="AT10" s="100">
        <f t="shared" si="24"/>
        <v>0</v>
      </c>
      <c r="AU10" s="100">
        <f t="shared" si="25"/>
        <v>1574056.7048559012</v>
      </c>
      <c r="AV10" s="100">
        <f t="shared" si="26"/>
        <v>1944093.7506972551</v>
      </c>
      <c r="AW10" s="100">
        <f t="shared" si="27"/>
        <v>2420600.0870417198</v>
      </c>
      <c r="AY10" s="100">
        <v>7.7358809389821924E-4</v>
      </c>
      <c r="AZ10" s="100">
        <f t="shared" si="28"/>
        <v>1217.6715259971884</v>
      </c>
      <c r="BA10" s="100">
        <f t="shared" si="29"/>
        <v>1503.9277789613295</v>
      </c>
      <c r="BB10" s="100">
        <f t="shared" si="30"/>
        <v>1872.5474074244676</v>
      </c>
      <c r="BD10" s="100" t="s">
        <v>594</v>
      </c>
      <c r="BE10" s="101">
        <v>15030204</v>
      </c>
      <c r="BF10" s="101"/>
      <c r="BG10" s="101">
        <f>N10</f>
        <v>110.52666483627061</v>
      </c>
      <c r="BJ10" s="84">
        <v>15010001</v>
      </c>
      <c r="BK10" s="79">
        <f>SUM(BG17,BG37,BG49)</f>
        <v>148.78503709680624</v>
      </c>
    </row>
    <row r="11" spans="1:63" x14ac:dyDescent="0.3">
      <c r="E11" t="s">
        <v>645</v>
      </c>
      <c r="F11" s="101">
        <v>15040005</v>
      </c>
      <c r="G11" s="101">
        <v>750</v>
      </c>
      <c r="H11" s="101">
        <v>0</v>
      </c>
      <c r="I11" s="101">
        <f>'Water Use Current M&amp;I'!AE52</f>
        <v>0.20614035087719293</v>
      </c>
      <c r="J11" s="101">
        <f>'Water Use Current M&amp;I'!AH52</f>
        <v>0</v>
      </c>
      <c r="K11" s="101">
        <f t="shared" si="6"/>
        <v>154.60526315789468</v>
      </c>
      <c r="L11" s="101">
        <f t="shared" si="7"/>
        <v>0</v>
      </c>
      <c r="M11" s="101">
        <f t="shared" si="8"/>
        <v>154.60526315789468</v>
      </c>
      <c r="N11" s="101">
        <f t="shared" si="9"/>
        <v>259.10334050063409</v>
      </c>
      <c r="P11" s="101" t="s">
        <v>637</v>
      </c>
      <c r="Q11" s="101">
        <v>15050100</v>
      </c>
      <c r="R11">
        <f>'Water Use Current M&amp;I'!B4</f>
        <v>55036</v>
      </c>
      <c r="S11" s="100">
        <f>'Water Use Current M&amp;I'!C4</f>
        <v>22522</v>
      </c>
      <c r="T11" s="164">
        <f>Input!R4</f>
        <v>113594.10831656182</v>
      </c>
      <c r="U11" s="164">
        <f>Input!S4</f>
        <v>24789.407843999947</v>
      </c>
      <c r="V11" s="100">
        <f t="shared" si="0"/>
        <v>3.8139164471893708E-2</v>
      </c>
      <c r="W11" s="100">
        <f t="shared" si="1"/>
        <v>5.0486236630048406E-3</v>
      </c>
      <c r="X11">
        <f>Input!T4</f>
        <v>121959.58623509515</v>
      </c>
      <c r="Y11" s="100">
        <f>Input!U4</f>
        <v>27641.564777443051</v>
      </c>
      <c r="Z11" s="100">
        <f t="shared" si="2"/>
        <v>4.1879063837935701E-2</v>
      </c>
      <c r="AA11" s="100">
        <f t="shared" si="3"/>
        <v>1.0780421095240376E-2</v>
      </c>
      <c r="AB11">
        <f>Input!V4</f>
        <v>161057.89178693425</v>
      </c>
      <c r="AC11" s="100">
        <f>Input!W4</f>
        <v>37275.837046079876</v>
      </c>
      <c r="AD11" s="100">
        <f t="shared" si="4"/>
        <v>5.651454526858863E-2</v>
      </c>
      <c r="AE11" s="100">
        <f t="shared" si="5"/>
        <v>2.6518563530969531E-2</v>
      </c>
      <c r="AF11" s="100">
        <f t="shared" si="13"/>
        <v>137459.24372431703</v>
      </c>
      <c r="AG11" s="100">
        <f t="shared" si="14"/>
        <v>25423.134769712306</v>
      </c>
      <c r="AH11" s="100">
        <f t="shared" si="15"/>
        <v>150367.91365204609</v>
      </c>
      <c r="AI11" s="100">
        <f t="shared" si="16"/>
        <v>29172.390045042841</v>
      </c>
      <c r="AJ11" s="100">
        <f t="shared" si="17"/>
        <v>213649.45325361294</v>
      </c>
      <c r="AK11" s="100">
        <f t="shared" si="18"/>
        <v>42560.991190731278</v>
      </c>
      <c r="AM11">
        <f>'Water Use Current M&amp;I'!AE55</f>
        <v>0.72694562899786785</v>
      </c>
      <c r="AN11">
        <f>'Water Use Current M&amp;I'!AH55</f>
        <v>1</v>
      </c>
      <c r="AO11" s="100">
        <f t="shared" si="19"/>
        <v>99925.396390744863</v>
      </c>
      <c r="AP11" s="100">
        <f t="shared" si="20"/>
        <v>25423.134769712306</v>
      </c>
      <c r="AQ11" s="100">
        <f t="shared" si="21"/>
        <v>109309.29757088372</v>
      </c>
      <c r="AR11" s="100">
        <f t="shared" si="22"/>
        <v>29172.390045042841</v>
      </c>
      <c r="AS11" s="100">
        <f t="shared" si="23"/>
        <v>155311.53618049822</v>
      </c>
      <c r="AT11" s="100">
        <f t="shared" si="24"/>
        <v>42560.991190731278</v>
      </c>
      <c r="AU11" s="100">
        <f t="shared" si="25"/>
        <v>125348.53116045718</v>
      </c>
      <c r="AV11" s="100">
        <f t="shared" si="26"/>
        <v>138481.68761592655</v>
      </c>
      <c r="AW11" s="100">
        <f t="shared" si="27"/>
        <v>197872.52737122949</v>
      </c>
      <c r="AY11" s="100">
        <v>0.34989909423928534</v>
      </c>
      <c r="AZ11" s="100">
        <f t="shared" si="28"/>
        <v>43859.337517268803</v>
      </c>
      <c r="BA11" s="100">
        <f t="shared" si="29"/>
        <v>48454.617065540355</v>
      </c>
      <c r="BB11" s="100">
        <f t="shared" si="30"/>
        <v>69235.418102031399</v>
      </c>
      <c r="BD11" s="100" t="s">
        <v>645</v>
      </c>
      <c r="BE11" s="101">
        <v>15040005</v>
      </c>
      <c r="BF11" s="101"/>
      <c r="BG11" s="101">
        <f>N11</f>
        <v>259.10334050063409</v>
      </c>
      <c r="BJ11" s="84">
        <v>15010002</v>
      </c>
      <c r="BK11" s="79">
        <f>SUM(BG18,BG38,BG86,BG112)</f>
        <v>0</v>
      </c>
    </row>
    <row r="12" spans="1:63" x14ac:dyDescent="0.3">
      <c r="E12" t="s">
        <v>645</v>
      </c>
      <c r="F12" s="101">
        <v>15040007</v>
      </c>
      <c r="G12" s="101">
        <v>2250</v>
      </c>
      <c r="H12" s="101">
        <v>0</v>
      </c>
      <c r="I12" s="101">
        <f>'Water Use Current M&amp;I'!AE54</f>
        <v>1</v>
      </c>
      <c r="J12" s="101">
        <f>'Water Use Current M&amp;I'!AH54</f>
        <v>0</v>
      </c>
      <c r="K12" s="101">
        <f t="shared" si="6"/>
        <v>2250</v>
      </c>
      <c r="L12" s="101">
        <f t="shared" si="7"/>
        <v>0</v>
      </c>
      <c r="M12" s="101">
        <f t="shared" si="8"/>
        <v>2250</v>
      </c>
      <c r="N12" s="101">
        <f t="shared" si="9"/>
        <v>3770.7805298390167</v>
      </c>
      <c r="P12" s="101" t="s">
        <v>637</v>
      </c>
      <c r="Q12" s="101">
        <v>15050303</v>
      </c>
      <c r="R12" s="100">
        <f t="shared" ref="R12:U16" si="33">R11</f>
        <v>55036</v>
      </c>
      <c r="S12" s="100">
        <f t="shared" si="33"/>
        <v>22522</v>
      </c>
      <c r="T12" s="165">
        <f t="shared" si="33"/>
        <v>113594.10831656182</v>
      </c>
      <c r="U12" s="165">
        <f t="shared" si="33"/>
        <v>24789.407843999947</v>
      </c>
      <c r="V12" s="100">
        <f t="shared" si="0"/>
        <v>3.8139164471893708E-2</v>
      </c>
      <c r="W12" s="100">
        <f t="shared" si="1"/>
        <v>5.0486236630048406E-3</v>
      </c>
      <c r="X12" s="100">
        <f t="shared" ref="X12:X16" si="34">X11</f>
        <v>121959.58623509515</v>
      </c>
      <c r="Y12" s="100">
        <f t="shared" ref="Y12:Y16" si="35">Y11</f>
        <v>27641.564777443051</v>
      </c>
      <c r="Z12" s="100">
        <f t="shared" si="2"/>
        <v>4.1879063837935701E-2</v>
      </c>
      <c r="AA12" s="100">
        <f t="shared" si="3"/>
        <v>1.0780421095240376E-2</v>
      </c>
      <c r="AB12" s="100">
        <f t="shared" ref="AB12:AB16" si="36">AB11</f>
        <v>161057.89178693425</v>
      </c>
      <c r="AC12" s="100">
        <f t="shared" ref="AC12:AC16" si="37">AC11</f>
        <v>37275.837046079876</v>
      </c>
      <c r="AD12" s="100">
        <f t="shared" si="4"/>
        <v>5.651454526858863E-2</v>
      </c>
      <c r="AE12" s="100">
        <f t="shared" si="5"/>
        <v>2.6518563530969531E-2</v>
      </c>
      <c r="AF12" s="100">
        <f t="shared" si="13"/>
        <v>137459.24372431703</v>
      </c>
      <c r="AG12" s="100">
        <f t="shared" si="14"/>
        <v>25423.134769712306</v>
      </c>
      <c r="AH12" s="100">
        <f t="shared" si="15"/>
        <v>150367.91365204609</v>
      </c>
      <c r="AI12" s="100">
        <f t="shared" si="16"/>
        <v>29172.390045042841</v>
      </c>
      <c r="AJ12" s="100">
        <f t="shared" si="17"/>
        <v>213649.45325361294</v>
      </c>
      <c r="AK12" s="100">
        <f t="shared" si="18"/>
        <v>42560.991190731278</v>
      </c>
      <c r="AM12">
        <f>'Water Use Current M&amp;I'!AE61</f>
        <v>0.63443708609271521</v>
      </c>
      <c r="AN12">
        <f>'Water Use Current M&amp;I'!AH61</f>
        <v>0.92577319587628881</v>
      </c>
      <c r="AO12" s="100">
        <f t="shared" si="19"/>
        <v>87209.242044964049</v>
      </c>
      <c r="AP12" s="100">
        <f t="shared" si="20"/>
        <v>23536.056724950158</v>
      </c>
      <c r="AQ12" s="100">
        <f t="shared" si="21"/>
        <v>95398.980979245127</v>
      </c>
      <c r="AR12" s="100">
        <f t="shared" si="22"/>
        <v>27007.016763348944</v>
      </c>
      <c r="AS12" s="100">
        <f t="shared" si="23"/>
        <v>135547.13656752396</v>
      </c>
      <c r="AT12" s="100">
        <f t="shared" si="24"/>
        <v>39401.824834305873</v>
      </c>
      <c r="AU12" s="100">
        <f t="shared" si="25"/>
        <v>110745.29876991421</v>
      </c>
      <c r="AV12" s="100">
        <f t="shared" si="26"/>
        <v>122405.99774259407</v>
      </c>
      <c r="AW12" s="100">
        <f t="shared" si="27"/>
        <v>174948.96140182985</v>
      </c>
      <c r="AY12" s="100">
        <v>0.63887693323003647</v>
      </c>
      <c r="AZ12" s="100">
        <f t="shared" si="28"/>
        <v>70752.616847766927</v>
      </c>
      <c r="BA12" s="100">
        <f t="shared" si="29"/>
        <v>78202.368446751265</v>
      </c>
      <c r="BB12" s="100">
        <f t="shared" si="30"/>
        <v>111770.85593218108</v>
      </c>
      <c r="BD12" s="100" t="s">
        <v>645</v>
      </c>
      <c r="BE12" s="101">
        <v>15040007</v>
      </c>
      <c r="BF12" s="101"/>
      <c r="BG12" s="101">
        <f>N12</f>
        <v>3770.7805298390167</v>
      </c>
      <c r="BJ12" s="84">
        <v>15010003</v>
      </c>
      <c r="BK12" s="79">
        <f>BG39</f>
        <v>447.48735751595029</v>
      </c>
    </row>
    <row r="13" spans="1:63" x14ac:dyDescent="0.3">
      <c r="E13" t="s">
        <v>596</v>
      </c>
      <c r="F13" s="101">
        <v>15030105</v>
      </c>
      <c r="G13" s="101">
        <v>300</v>
      </c>
      <c r="H13" s="101">
        <v>0</v>
      </c>
      <c r="I13" s="101">
        <f>'Water Use Current M&amp;I'!AE41</f>
        <v>0.5</v>
      </c>
      <c r="J13" s="101">
        <f>'Water Use Current M&amp;I'!AH41</f>
        <v>0</v>
      </c>
      <c r="K13" s="101">
        <f t="shared" si="6"/>
        <v>150</v>
      </c>
      <c r="L13" s="101">
        <f t="shared" si="7"/>
        <v>0</v>
      </c>
      <c r="M13" s="101">
        <f t="shared" si="8"/>
        <v>150</v>
      </c>
      <c r="N13" s="101">
        <f t="shared" si="9"/>
        <v>251.38536865593443</v>
      </c>
      <c r="P13" s="101" t="s">
        <v>637</v>
      </c>
      <c r="Q13" s="101">
        <v>15050305</v>
      </c>
      <c r="R13" s="100">
        <f t="shared" si="33"/>
        <v>55036</v>
      </c>
      <c r="S13" s="100">
        <f t="shared" si="33"/>
        <v>22522</v>
      </c>
      <c r="T13" s="165">
        <f t="shared" si="33"/>
        <v>113594.10831656182</v>
      </c>
      <c r="U13" s="165">
        <f t="shared" si="33"/>
        <v>24789.407843999947</v>
      </c>
      <c r="V13" s="100">
        <f t="shared" si="0"/>
        <v>3.8139164471893708E-2</v>
      </c>
      <c r="W13" s="100">
        <f t="shared" si="1"/>
        <v>5.0486236630048406E-3</v>
      </c>
      <c r="X13" s="100">
        <f t="shared" si="34"/>
        <v>121959.58623509515</v>
      </c>
      <c r="Y13" s="100">
        <f t="shared" si="35"/>
        <v>27641.564777443051</v>
      </c>
      <c r="Z13" s="100">
        <f t="shared" si="2"/>
        <v>4.1879063837935701E-2</v>
      </c>
      <c r="AA13" s="100">
        <f t="shared" si="3"/>
        <v>1.0780421095240376E-2</v>
      </c>
      <c r="AB13" s="100">
        <f t="shared" si="36"/>
        <v>161057.89178693425</v>
      </c>
      <c r="AC13" s="100">
        <f t="shared" si="37"/>
        <v>37275.837046079876</v>
      </c>
      <c r="AD13" s="100">
        <f t="shared" si="4"/>
        <v>5.651454526858863E-2</v>
      </c>
      <c r="AE13" s="100">
        <f t="shared" si="5"/>
        <v>2.6518563530969531E-2</v>
      </c>
      <c r="AF13" s="100">
        <f t="shared" si="13"/>
        <v>137459.24372431703</v>
      </c>
      <c r="AG13" s="100">
        <f t="shared" si="14"/>
        <v>25423.134769712306</v>
      </c>
      <c r="AH13" s="100">
        <f t="shared" si="15"/>
        <v>150367.91365204609</v>
      </c>
      <c r="AI13" s="100">
        <f t="shared" si="16"/>
        <v>29172.390045042841</v>
      </c>
      <c r="AJ13" s="100">
        <f t="shared" si="17"/>
        <v>213649.45325361294</v>
      </c>
      <c r="AK13" s="100">
        <f t="shared" si="18"/>
        <v>42560.991190731278</v>
      </c>
      <c r="AM13">
        <f>'Water Use Current M&amp;I'!AE63</f>
        <v>0.45454545454545459</v>
      </c>
      <c r="AN13">
        <f>'Water Use Current M&amp;I'!AH63</f>
        <v>0</v>
      </c>
      <c r="AO13" s="100">
        <f t="shared" si="19"/>
        <v>62481.474420144106</v>
      </c>
      <c r="AP13" s="100">
        <f t="shared" si="20"/>
        <v>0</v>
      </c>
      <c r="AQ13" s="100">
        <f t="shared" si="21"/>
        <v>68349.051660020952</v>
      </c>
      <c r="AR13" s="100">
        <f t="shared" si="22"/>
        <v>0</v>
      </c>
      <c r="AS13" s="100">
        <f t="shared" si="23"/>
        <v>97113.387842551339</v>
      </c>
      <c r="AT13" s="100">
        <f t="shared" si="24"/>
        <v>0</v>
      </c>
      <c r="AU13" s="100">
        <f t="shared" si="25"/>
        <v>62481.474420144106</v>
      </c>
      <c r="AV13" s="100">
        <f t="shared" si="26"/>
        <v>68349.051660020952</v>
      </c>
      <c r="AW13" s="100">
        <f t="shared" si="27"/>
        <v>97113.387842551339</v>
      </c>
      <c r="AY13" s="100">
        <v>9.9949308006465625E-4</v>
      </c>
      <c r="AZ13" s="100">
        <f t="shared" si="28"/>
        <v>62.449801315170866</v>
      </c>
      <c r="BA13" s="100">
        <f t="shared" si="29"/>
        <v>68.314404163172654</v>
      </c>
      <c r="BB13" s="100">
        <f t="shared" si="30"/>
        <v>97.064159130265182</v>
      </c>
      <c r="BD13" s="100" t="s">
        <v>596</v>
      </c>
      <c r="BE13" s="101">
        <v>15030105</v>
      </c>
      <c r="BF13" s="101"/>
      <c r="BG13" s="101">
        <f>N13</f>
        <v>251.38536865593443</v>
      </c>
      <c r="BJ13" s="84">
        <v>15010004</v>
      </c>
      <c r="BK13" s="79">
        <f>BG19</f>
        <v>765.12293494850189</v>
      </c>
    </row>
    <row r="14" spans="1:63" x14ac:dyDescent="0.3">
      <c r="E14" t="s">
        <v>597</v>
      </c>
      <c r="F14" s="101">
        <v>15050202</v>
      </c>
      <c r="G14" s="101">
        <v>50.538922155688624</v>
      </c>
      <c r="H14" s="101">
        <v>25.269461077844312</v>
      </c>
      <c r="I14" s="101">
        <f>'Water Use Current M&amp;I'!AE57</f>
        <v>0.84462151394422325</v>
      </c>
      <c r="J14" s="101">
        <f>'Water Use Current M&amp;I'!AH57</f>
        <v>0.91666666666666674</v>
      </c>
      <c r="K14" s="101">
        <f t="shared" si="6"/>
        <v>42.686260944246975</v>
      </c>
      <c r="L14" s="101">
        <f t="shared" si="7"/>
        <v>23.163672654690622</v>
      </c>
      <c r="M14" s="101">
        <f t="shared" si="8"/>
        <v>65.849933598937596</v>
      </c>
      <c r="N14" s="101">
        <f t="shared" si="9"/>
        <v>110.35806555825154</v>
      </c>
      <c r="P14" s="101" t="s">
        <v>637</v>
      </c>
      <c r="Q14" s="101">
        <v>15050306</v>
      </c>
      <c r="R14" s="100">
        <f t="shared" si="33"/>
        <v>55036</v>
      </c>
      <c r="S14" s="100">
        <f t="shared" si="33"/>
        <v>22522</v>
      </c>
      <c r="T14" s="165">
        <f t="shared" si="33"/>
        <v>113594.10831656182</v>
      </c>
      <c r="U14" s="165">
        <f t="shared" si="33"/>
        <v>24789.407843999947</v>
      </c>
      <c r="V14" s="100">
        <f t="shared" si="0"/>
        <v>3.8139164471893708E-2</v>
      </c>
      <c r="W14" s="100">
        <f t="shared" si="1"/>
        <v>5.0486236630048406E-3</v>
      </c>
      <c r="X14" s="100">
        <f t="shared" si="34"/>
        <v>121959.58623509515</v>
      </c>
      <c r="Y14" s="100">
        <f t="shared" si="35"/>
        <v>27641.564777443051</v>
      </c>
      <c r="Z14" s="100">
        <f t="shared" si="2"/>
        <v>4.1879063837935701E-2</v>
      </c>
      <c r="AA14" s="100">
        <f t="shared" si="3"/>
        <v>1.0780421095240376E-2</v>
      </c>
      <c r="AB14" s="100">
        <f t="shared" si="36"/>
        <v>161057.89178693425</v>
      </c>
      <c r="AC14" s="100">
        <f t="shared" si="37"/>
        <v>37275.837046079876</v>
      </c>
      <c r="AD14" s="100">
        <f t="shared" si="4"/>
        <v>5.651454526858863E-2</v>
      </c>
      <c r="AE14" s="100">
        <f t="shared" si="5"/>
        <v>2.6518563530969531E-2</v>
      </c>
      <c r="AF14" s="100">
        <f t="shared" si="13"/>
        <v>137459.24372431703</v>
      </c>
      <c r="AG14" s="100">
        <f t="shared" si="14"/>
        <v>25423.134769712306</v>
      </c>
      <c r="AH14" s="100">
        <f t="shared" si="15"/>
        <v>150367.91365204609</v>
      </c>
      <c r="AI14" s="100">
        <f t="shared" si="16"/>
        <v>29172.390045042841</v>
      </c>
      <c r="AJ14" s="100">
        <f t="shared" si="17"/>
        <v>213649.45325361294</v>
      </c>
      <c r="AK14" s="100">
        <f t="shared" si="18"/>
        <v>42560.991190731278</v>
      </c>
      <c r="AM14">
        <f>'Water Use Current M&amp;I'!AE64</f>
        <v>1</v>
      </c>
      <c r="AN14">
        <f>'Water Use Current M&amp;I'!AH64</f>
        <v>0</v>
      </c>
      <c r="AO14" s="100">
        <f t="shared" si="19"/>
        <v>137459.24372431703</v>
      </c>
      <c r="AP14" s="100">
        <f t="shared" si="20"/>
        <v>0</v>
      </c>
      <c r="AQ14" s="100">
        <f t="shared" si="21"/>
        <v>150367.91365204609</v>
      </c>
      <c r="AR14" s="100">
        <f t="shared" si="22"/>
        <v>0</v>
      </c>
      <c r="AS14" s="100">
        <f t="shared" si="23"/>
        <v>213649.45325361294</v>
      </c>
      <c r="AT14" s="100">
        <f t="shared" si="24"/>
        <v>0</v>
      </c>
      <c r="AU14" s="100">
        <f t="shared" si="25"/>
        <v>137459.24372431703</v>
      </c>
      <c r="AV14" s="100">
        <f t="shared" si="26"/>
        <v>150367.91365204609</v>
      </c>
      <c r="AW14" s="100">
        <f t="shared" si="27"/>
        <v>213649.45325361294</v>
      </c>
      <c r="AY14" s="100">
        <v>1.0061882490220272E-2</v>
      </c>
      <c r="AZ14" s="100">
        <f t="shared" si="28"/>
        <v>1383.0987575486263</v>
      </c>
      <c r="BA14" s="100">
        <f t="shared" si="29"/>
        <v>1512.9842774664762</v>
      </c>
      <c r="BB14" s="100">
        <f t="shared" si="30"/>
        <v>2149.7156927376627</v>
      </c>
      <c r="BD14" s="100" t="s">
        <v>597</v>
      </c>
      <c r="BE14" s="101">
        <v>15050202</v>
      </c>
      <c r="BF14" s="101"/>
      <c r="BG14" s="101">
        <f>N14</f>
        <v>110.35806555825154</v>
      </c>
      <c r="BJ14" s="84">
        <v>15010005</v>
      </c>
      <c r="BK14" s="79">
        <f>SUM(BG23,BG33,BG78,BG87)</f>
        <v>569.475945199904</v>
      </c>
    </row>
    <row r="15" spans="1:63" x14ac:dyDescent="0.3">
      <c r="E15" t="s">
        <v>597</v>
      </c>
      <c r="F15" s="101">
        <v>15050301</v>
      </c>
      <c r="G15" s="101">
        <v>194.37125748502996</v>
      </c>
      <c r="H15" s="101">
        <v>97.185628742514979</v>
      </c>
      <c r="I15" s="101">
        <f>'Water Use Current M&amp;I'!AE59</f>
        <v>1.0518174787316318E-2</v>
      </c>
      <c r="J15" s="101">
        <f>'Water Use Current M&amp;I'!AH59</f>
        <v>1</v>
      </c>
      <c r="K15" s="101">
        <f t="shared" si="6"/>
        <v>2.0444308598580103</v>
      </c>
      <c r="L15" s="101">
        <f t="shared" si="7"/>
        <v>97.185628742514979</v>
      </c>
      <c r="M15" s="101">
        <f t="shared" si="8"/>
        <v>99.23005960237299</v>
      </c>
      <c r="N15" s="101">
        <f t="shared" si="9"/>
        <v>166.29990076595254</v>
      </c>
      <c r="P15" s="101" t="s">
        <v>637</v>
      </c>
      <c r="Q15" s="101">
        <v>15070101</v>
      </c>
      <c r="R15" s="100">
        <f t="shared" si="33"/>
        <v>55036</v>
      </c>
      <c r="S15" s="100">
        <f t="shared" si="33"/>
        <v>22522</v>
      </c>
      <c r="T15" s="165">
        <f t="shared" si="33"/>
        <v>113594.10831656182</v>
      </c>
      <c r="U15" s="165">
        <f t="shared" si="33"/>
        <v>24789.407843999947</v>
      </c>
      <c r="V15" s="100">
        <f t="shared" si="0"/>
        <v>3.8139164471893708E-2</v>
      </c>
      <c r="W15" s="100">
        <f t="shared" si="1"/>
        <v>5.0486236630048406E-3</v>
      </c>
      <c r="X15" s="100">
        <f t="shared" si="34"/>
        <v>121959.58623509515</v>
      </c>
      <c r="Y15" s="100">
        <f t="shared" si="35"/>
        <v>27641.564777443051</v>
      </c>
      <c r="Z15" s="100">
        <f t="shared" si="2"/>
        <v>4.1879063837935701E-2</v>
      </c>
      <c r="AA15" s="100">
        <f t="shared" si="3"/>
        <v>1.0780421095240376E-2</v>
      </c>
      <c r="AB15" s="100">
        <f t="shared" si="36"/>
        <v>161057.89178693425</v>
      </c>
      <c r="AC15" s="100">
        <f t="shared" si="37"/>
        <v>37275.837046079876</v>
      </c>
      <c r="AD15" s="100">
        <f t="shared" si="4"/>
        <v>5.651454526858863E-2</v>
      </c>
      <c r="AE15" s="100">
        <f t="shared" si="5"/>
        <v>2.6518563530969531E-2</v>
      </c>
      <c r="AF15" s="100">
        <f t="shared" si="13"/>
        <v>137459.24372431703</v>
      </c>
      <c r="AG15" s="100">
        <f t="shared" si="14"/>
        <v>25423.134769712306</v>
      </c>
      <c r="AH15" s="100">
        <f t="shared" si="15"/>
        <v>150367.91365204609</v>
      </c>
      <c r="AI15" s="100">
        <f t="shared" si="16"/>
        <v>29172.390045042841</v>
      </c>
      <c r="AJ15" s="100">
        <f t="shared" si="17"/>
        <v>213649.45325361294</v>
      </c>
      <c r="AK15" s="100">
        <f t="shared" si="18"/>
        <v>42560.991190731278</v>
      </c>
      <c r="AM15">
        <f>'Water Use Current M&amp;I'!AE74</f>
        <v>0.75056179775280896</v>
      </c>
      <c r="AN15">
        <f>'Water Use Current M&amp;I'!AH74</f>
        <v>1</v>
      </c>
      <c r="AO15" s="100">
        <f t="shared" si="19"/>
        <v>103171.6570874649</v>
      </c>
      <c r="AP15" s="100">
        <f t="shared" si="20"/>
        <v>25423.134769712306</v>
      </c>
      <c r="AQ15" s="100">
        <f t="shared" si="21"/>
        <v>112860.41159501886</v>
      </c>
      <c r="AR15" s="100">
        <f t="shared" si="22"/>
        <v>29172.390045042841</v>
      </c>
      <c r="AS15" s="100">
        <f t="shared" si="23"/>
        <v>160357.11772293644</v>
      </c>
      <c r="AT15" s="100">
        <f t="shared" si="24"/>
        <v>42560.991190731278</v>
      </c>
      <c r="AU15" s="100">
        <f t="shared" si="25"/>
        <v>128594.79185717722</v>
      </c>
      <c r="AV15" s="100">
        <f t="shared" si="26"/>
        <v>142032.80164006169</v>
      </c>
      <c r="AW15" s="100">
        <f t="shared" si="27"/>
        <v>202918.10891366773</v>
      </c>
      <c r="AY15" s="100">
        <v>9.5645270819584321E-6</v>
      </c>
      <c r="AZ15" s="100">
        <f t="shared" si="28"/>
        <v>1.2299483693167792</v>
      </c>
      <c r="BA15" s="100">
        <f t="shared" si="29"/>
        <v>1.3584765778128001</v>
      </c>
      <c r="BB15" s="100">
        <f t="shared" si="30"/>
        <v>1.9408157481245658</v>
      </c>
      <c r="BD15" s="100" t="s">
        <v>597</v>
      </c>
      <c r="BE15" s="101">
        <v>15050301</v>
      </c>
      <c r="BF15" s="101"/>
      <c r="BG15" s="101">
        <f>N15</f>
        <v>166.29990076595254</v>
      </c>
      <c r="BJ15" s="84">
        <v>15010006</v>
      </c>
      <c r="BK15" s="79">
        <f>BG31</f>
        <v>502.77073731186886</v>
      </c>
    </row>
    <row r="16" spans="1:63" x14ac:dyDescent="0.3">
      <c r="E16" t="s">
        <v>597</v>
      </c>
      <c r="F16" s="101">
        <v>15050302</v>
      </c>
      <c r="G16" s="101">
        <v>355.08982035928142</v>
      </c>
      <c r="H16" s="101">
        <v>177.54491017964071</v>
      </c>
      <c r="I16" s="101">
        <f>'Water Use Current M&amp;I'!AE60</f>
        <v>0.99975198412698418</v>
      </c>
      <c r="J16" s="101">
        <f>'Water Use Current M&amp;I'!AH60</f>
        <v>1</v>
      </c>
      <c r="K16" s="101">
        <f t="shared" si="6"/>
        <v>355.00175244748596</v>
      </c>
      <c r="L16" s="101">
        <f t="shared" si="7"/>
        <v>177.54491017964071</v>
      </c>
      <c r="M16" s="101">
        <f t="shared" si="8"/>
        <v>532.54666262712669</v>
      </c>
      <c r="N16" s="101">
        <f t="shared" si="9"/>
        <v>892.49626074005187</v>
      </c>
      <c r="P16" s="101" t="s">
        <v>637</v>
      </c>
      <c r="Q16" s="101">
        <v>15080101</v>
      </c>
      <c r="R16" s="100">
        <f t="shared" si="33"/>
        <v>55036</v>
      </c>
      <c r="S16" s="100">
        <f t="shared" si="33"/>
        <v>22522</v>
      </c>
      <c r="T16" s="165">
        <f t="shared" si="33"/>
        <v>113594.10831656182</v>
      </c>
      <c r="U16" s="165">
        <f t="shared" si="33"/>
        <v>24789.407843999947</v>
      </c>
      <c r="V16" s="100">
        <f t="shared" si="0"/>
        <v>3.8139164471893708E-2</v>
      </c>
      <c r="W16" s="100">
        <f t="shared" si="1"/>
        <v>5.0486236630048406E-3</v>
      </c>
      <c r="X16" s="100">
        <f t="shared" si="34"/>
        <v>121959.58623509515</v>
      </c>
      <c r="Y16" s="100">
        <f t="shared" si="35"/>
        <v>27641.564777443051</v>
      </c>
      <c r="Z16" s="100">
        <f t="shared" si="2"/>
        <v>4.1879063837935701E-2</v>
      </c>
      <c r="AA16" s="100">
        <f t="shared" si="3"/>
        <v>1.0780421095240376E-2</v>
      </c>
      <c r="AB16" s="100">
        <f t="shared" si="36"/>
        <v>161057.89178693425</v>
      </c>
      <c r="AC16" s="100">
        <f t="shared" si="37"/>
        <v>37275.837046079876</v>
      </c>
      <c r="AD16" s="100">
        <f t="shared" si="4"/>
        <v>5.651454526858863E-2</v>
      </c>
      <c r="AE16" s="100">
        <f t="shared" si="5"/>
        <v>2.6518563530969531E-2</v>
      </c>
      <c r="AF16" s="100">
        <f t="shared" si="13"/>
        <v>137459.24372431703</v>
      </c>
      <c r="AG16" s="100">
        <f t="shared" si="14"/>
        <v>25423.134769712306</v>
      </c>
      <c r="AH16" s="100">
        <f t="shared" si="15"/>
        <v>150367.91365204609</v>
      </c>
      <c r="AI16" s="100">
        <f t="shared" si="16"/>
        <v>29172.390045042841</v>
      </c>
      <c r="AJ16" s="100">
        <f t="shared" si="17"/>
        <v>213649.45325361294</v>
      </c>
      <c r="AK16" s="100">
        <f t="shared" si="18"/>
        <v>42560.991190731278</v>
      </c>
      <c r="AM16">
        <f>'Water Use Current M&amp;I'!AE81</f>
        <v>1</v>
      </c>
      <c r="AN16">
        <f>'Water Use Current M&amp;I'!AH81</f>
        <v>0</v>
      </c>
      <c r="AO16" s="100">
        <f t="shared" si="19"/>
        <v>137459.24372431703</v>
      </c>
      <c r="AP16" s="100">
        <f t="shared" si="20"/>
        <v>0</v>
      </c>
      <c r="AQ16" s="100">
        <f t="shared" si="21"/>
        <v>150367.91365204609</v>
      </c>
      <c r="AR16" s="100">
        <f t="shared" si="22"/>
        <v>0</v>
      </c>
      <c r="AS16" s="100">
        <f t="shared" si="23"/>
        <v>213649.45325361294</v>
      </c>
      <c r="AT16" s="100">
        <f t="shared" si="24"/>
        <v>0</v>
      </c>
      <c r="AU16" s="100">
        <f t="shared" si="25"/>
        <v>137459.24372431703</v>
      </c>
      <c r="AV16" s="100">
        <f t="shared" si="26"/>
        <v>150367.91365204609</v>
      </c>
      <c r="AW16" s="100">
        <f t="shared" si="27"/>
        <v>213649.45325361294</v>
      </c>
      <c r="AY16" s="100">
        <v>1.5303243331133491E-4</v>
      </c>
      <c r="AZ16" s="100">
        <f t="shared" si="28"/>
        <v>21.03572254826808</v>
      </c>
      <c r="BA16" s="100">
        <f t="shared" si="29"/>
        <v>23.01116771812131</v>
      </c>
      <c r="BB16" s="100">
        <f t="shared" si="30"/>
        <v>32.695295707036692</v>
      </c>
      <c r="BD16" s="100" t="s">
        <v>597</v>
      </c>
      <c r="BE16" s="101">
        <v>15050302</v>
      </c>
      <c r="BF16" s="101"/>
      <c r="BG16" s="101">
        <f>N16</f>
        <v>892.49626074005187</v>
      </c>
      <c r="BJ16" s="84">
        <v>15010007</v>
      </c>
      <c r="BK16" s="79">
        <f>SUM(BG5,BG34,BG88,BG91)</f>
        <v>15707.549997947543</v>
      </c>
    </row>
    <row r="17" spans="5:63" x14ac:dyDescent="0.3">
      <c r="E17" t="s">
        <v>598</v>
      </c>
      <c r="F17" s="101">
        <v>15010001</v>
      </c>
      <c r="G17" s="101">
        <v>39.277443260768877</v>
      </c>
      <c r="H17" s="101">
        <v>0</v>
      </c>
      <c r="I17" s="101">
        <f>'Water Use Current M&amp;I'!AE10</f>
        <v>0.90322580645161299</v>
      </c>
      <c r="J17" s="101">
        <f>'Water Use Current M&amp;I'!AH10</f>
        <v>0</v>
      </c>
      <c r="K17" s="101">
        <f t="shared" si="6"/>
        <v>35.476400364565443</v>
      </c>
      <c r="L17" s="101">
        <f t="shared" si="7"/>
        <v>0</v>
      </c>
      <c r="M17" s="101">
        <f t="shared" si="8"/>
        <v>35.476400364565443</v>
      </c>
      <c r="N17" s="101">
        <f t="shared" si="9"/>
        <v>59.454986561545404</v>
      </c>
      <c r="P17" s="101" t="s">
        <v>638</v>
      </c>
      <c r="Q17" s="101">
        <v>15060201</v>
      </c>
      <c r="R17">
        <f>'Water Use Current M&amp;I'!B5</f>
        <v>21539</v>
      </c>
      <c r="S17" s="100">
        <f>'Water Use Current M&amp;I'!C5</f>
        <v>1440</v>
      </c>
      <c r="T17" s="164">
        <f>Input!R5</f>
        <v>28651.277216770184</v>
      </c>
      <c r="U17" s="164">
        <f>Input!S5</f>
        <v>1640</v>
      </c>
      <c r="V17" s="100">
        <f t="shared" ref="V17:V27" si="38">LN(T17/R17)/19</f>
        <v>1.5017514566518458E-2</v>
      </c>
      <c r="W17" s="100">
        <f t="shared" ref="W17:W27" si="39">LN(U17/S17)/19</f>
        <v>6.8449014867472506E-3</v>
      </c>
      <c r="X17">
        <f>Input!T5</f>
        <v>30702.756723714319</v>
      </c>
      <c r="Y17" s="100">
        <f>Input!U5</f>
        <v>2140</v>
      </c>
      <c r="Z17" s="100">
        <f t="shared" ref="Z17:Z26" si="40">LN(X17/R17)/19</f>
        <v>1.8657221090909493E-2</v>
      </c>
      <c r="AA17" s="100">
        <f t="shared" ref="AA17:AA26" si="41">LN(Y17/S17)/19</f>
        <v>2.0850669233992154E-2</v>
      </c>
      <c r="AB17">
        <f>Input!V5</f>
        <v>32920.513614307449</v>
      </c>
      <c r="AC17" s="100">
        <f>Input!W5</f>
        <v>2784.2129999999997</v>
      </c>
      <c r="AD17" s="100">
        <f>LN(AB17/R17)/19</f>
        <v>2.232793327287556E-2</v>
      </c>
      <c r="AE17" s="100">
        <f>LN(AC17/S17)/19</f>
        <v>3.4701164977806224E-2</v>
      </c>
      <c r="AF17" s="100">
        <f t="shared" si="13"/>
        <v>30885.462223544495</v>
      </c>
      <c r="AG17" s="100">
        <f t="shared" si="14"/>
        <v>1697.0997237711349</v>
      </c>
      <c r="AH17" s="100">
        <f t="shared" si="15"/>
        <v>33704.742402825126</v>
      </c>
      <c r="AI17" s="100">
        <f t="shared" si="16"/>
        <v>2375.1466316044553</v>
      </c>
      <c r="AJ17" s="100">
        <f t="shared" si="17"/>
        <v>36808.752035282305</v>
      </c>
      <c r="AK17" s="100">
        <f t="shared" si="18"/>
        <v>3311.7311975034154</v>
      </c>
      <c r="AM17">
        <f>'Water Use Current M&amp;I'!AE71</f>
        <v>0.92307692307692313</v>
      </c>
      <c r="AN17">
        <f>'Water Use Current M&amp;I'!AH71</f>
        <v>0</v>
      </c>
      <c r="AO17" s="100">
        <f t="shared" si="19"/>
        <v>28509.657437117996</v>
      </c>
      <c r="AP17" s="100">
        <f t="shared" si="20"/>
        <v>0</v>
      </c>
      <c r="AQ17" s="100">
        <f t="shared" si="21"/>
        <v>31112.069910300117</v>
      </c>
      <c r="AR17" s="100">
        <f t="shared" si="22"/>
        <v>0</v>
      </c>
      <c r="AS17" s="100">
        <f t="shared" si="23"/>
        <v>33977.309571029822</v>
      </c>
      <c r="AT17" s="100">
        <f t="shared" si="24"/>
        <v>0</v>
      </c>
      <c r="AU17" s="100">
        <f t="shared" si="25"/>
        <v>28509.657437117996</v>
      </c>
      <c r="AV17" s="100">
        <f t="shared" si="26"/>
        <v>31112.069910300117</v>
      </c>
      <c r="AW17" s="100">
        <f t="shared" si="27"/>
        <v>33977.309571029822</v>
      </c>
      <c r="AY17" s="100">
        <v>1.6945275233632982E-4</v>
      </c>
      <c r="AZ17" s="100">
        <f t="shared" si="28"/>
        <v>4.8310399208855594</v>
      </c>
      <c r="BA17" s="100">
        <f t="shared" si="29"/>
        <v>5.2720258771806652</v>
      </c>
      <c r="BB17" s="100">
        <f t="shared" si="30"/>
        <v>5.7575486237945253</v>
      </c>
      <c r="BD17" s="100" t="s">
        <v>598</v>
      </c>
      <c r="BE17" s="101">
        <v>15010001</v>
      </c>
      <c r="BF17" s="101"/>
      <c r="BG17" s="101">
        <f>N17</f>
        <v>59.454986561545404</v>
      </c>
      <c r="BJ17" s="84">
        <v>15010009</v>
      </c>
      <c r="BK17" s="79">
        <f>BG40</f>
        <v>709.21543395372146</v>
      </c>
    </row>
    <row r="18" spans="5:63" x14ac:dyDescent="0.3">
      <c r="E18" t="s">
        <v>598</v>
      </c>
      <c r="F18" s="101">
        <v>15010002</v>
      </c>
      <c r="G18" s="101">
        <v>1.7044928207503474</v>
      </c>
      <c r="H18" s="101">
        <v>0</v>
      </c>
      <c r="I18" s="101">
        <f>'Water Use Current M&amp;I'!AE11</f>
        <v>0</v>
      </c>
      <c r="J18" s="101">
        <f>'Water Use Current M&amp;I'!AH11</f>
        <v>0</v>
      </c>
      <c r="K18" s="101">
        <f t="shared" si="6"/>
        <v>0</v>
      </c>
      <c r="L18" s="101">
        <f t="shared" si="7"/>
        <v>0</v>
      </c>
      <c r="M18" s="101">
        <f t="shared" si="8"/>
        <v>0</v>
      </c>
      <c r="N18" s="101">
        <f t="shared" si="9"/>
        <v>0</v>
      </c>
      <c r="P18" s="101" t="s">
        <v>638</v>
      </c>
      <c r="Q18" s="101">
        <v>15060202</v>
      </c>
      <c r="R18" s="100">
        <f t="shared" ref="R18:U20" si="42">R17</f>
        <v>21539</v>
      </c>
      <c r="S18" s="100">
        <f t="shared" si="42"/>
        <v>1440</v>
      </c>
      <c r="T18" s="165">
        <f t="shared" si="42"/>
        <v>28651.277216770184</v>
      </c>
      <c r="U18" s="165">
        <f t="shared" si="42"/>
        <v>1640</v>
      </c>
      <c r="V18" s="100">
        <f t="shared" si="38"/>
        <v>1.5017514566518458E-2</v>
      </c>
      <c r="W18" s="100">
        <f t="shared" si="39"/>
        <v>6.8449014867472506E-3</v>
      </c>
      <c r="X18" s="100">
        <f t="shared" ref="X18:X20" si="43">X17</f>
        <v>30702.756723714319</v>
      </c>
      <c r="Y18" s="100">
        <f t="shared" ref="Y18:Y20" si="44">Y17</f>
        <v>2140</v>
      </c>
      <c r="Z18" s="100">
        <f t="shared" si="40"/>
        <v>1.8657221090909493E-2</v>
      </c>
      <c r="AA18" s="100">
        <f t="shared" si="41"/>
        <v>2.0850669233992154E-2</v>
      </c>
      <c r="AB18" s="100">
        <f t="shared" ref="AB18:AB20" si="45">AB17</f>
        <v>32920.513614307449</v>
      </c>
      <c r="AC18" s="100">
        <f t="shared" ref="AC18:AC20" si="46">AC17</f>
        <v>2784.2129999999997</v>
      </c>
      <c r="AD18" s="100">
        <f t="shared" ref="AD18:AD27" si="47">LN(AB18/R18)/19</f>
        <v>2.232793327287556E-2</v>
      </c>
      <c r="AE18" s="100">
        <f t="shared" ref="AE18:AE27" si="48">LN(AC18/S18)/19</f>
        <v>3.4701164977806224E-2</v>
      </c>
      <c r="AF18" s="100">
        <f t="shared" si="13"/>
        <v>30885.462223544495</v>
      </c>
      <c r="AG18" s="100">
        <f t="shared" si="14"/>
        <v>1697.0997237711349</v>
      </c>
      <c r="AH18" s="100">
        <f t="shared" si="15"/>
        <v>33704.742402825126</v>
      </c>
      <c r="AI18" s="100">
        <f t="shared" si="16"/>
        <v>2375.1466316044553</v>
      </c>
      <c r="AJ18" s="100">
        <f t="shared" si="17"/>
        <v>36808.752035282305</v>
      </c>
      <c r="AK18" s="100">
        <f t="shared" si="18"/>
        <v>3311.7311975034154</v>
      </c>
      <c r="AM18">
        <f>'Water Use Current M&amp;I'!AE72</f>
        <v>0.83921015514809594</v>
      </c>
      <c r="AN18">
        <f>'Water Use Current M&amp;I'!AH72</f>
        <v>0</v>
      </c>
      <c r="AO18" s="100">
        <f t="shared" si="19"/>
        <v>25919.393544441431</v>
      </c>
      <c r="AP18" s="100">
        <f t="shared" si="20"/>
        <v>0</v>
      </c>
      <c r="AQ18" s="100">
        <f t="shared" si="21"/>
        <v>28285.36210110148</v>
      </c>
      <c r="AR18" s="100">
        <f t="shared" si="22"/>
        <v>0</v>
      </c>
      <c r="AS18" s="100">
        <f t="shared" si="23"/>
        <v>30890.278506337054</v>
      </c>
      <c r="AT18" s="100">
        <f t="shared" si="24"/>
        <v>0</v>
      </c>
      <c r="AU18" s="100">
        <f t="shared" si="25"/>
        <v>25919.393544441431</v>
      </c>
      <c r="AV18" s="100">
        <f t="shared" si="26"/>
        <v>28285.36210110148</v>
      </c>
      <c r="AW18" s="100">
        <f t="shared" si="27"/>
        <v>30890.278506337054</v>
      </c>
      <c r="AY18" s="100">
        <v>0.59072923991967941</v>
      </c>
      <c r="AZ18" s="100">
        <f t="shared" si="28"/>
        <v>15311.343647686932</v>
      </c>
      <c r="BA18" s="100">
        <f t="shared" si="29"/>
        <v>16708.990454836585</v>
      </c>
      <c r="BB18" s="100">
        <f t="shared" si="30"/>
        <v>18247.790742955698</v>
      </c>
      <c r="BD18" s="100" t="s">
        <v>598</v>
      </c>
      <c r="BE18" s="101">
        <v>15010002</v>
      </c>
      <c r="BF18" s="101"/>
      <c r="BG18" s="101">
        <f>N18</f>
        <v>0</v>
      </c>
      <c r="BJ18" s="84">
        <v>15010010</v>
      </c>
      <c r="BK18" s="79">
        <f>BG125</f>
        <v>0</v>
      </c>
    </row>
    <row r="19" spans="5:63" x14ac:dyDescent="0.3">
      <c r="E19" t="s">
        <v>598</v>
      </c>
      <c r="F19" s="101">
        <v>15010004</v>
      </c>
      <c r="G19" s="101">
        <v>647.1885132005558</v>
      </c>
      <c r="H19" s="101">
        <v>0</v>
      </c>
      <c r="I19" s="101">
        <f>'Water Use Current M&amp;I'!AE13</f>
        <v>0.70542635658914732</v>
      </c>
      <c r="J19" s="101">
        <f>'Water Use Current M&amp;I'!AH13</f>
        <v>0</v>
      </c>
      <c r="K19" s="101">
        <f t="shared" si="6"/>
        <v>456.54383489341535</v>
      </c>
      <c r="L19" s="101">
        <f t="shared" si="7"/>
        <v>0</v>
      </c>
      <c r="M19" s="101">
        <f t="shared" si="8"/>
        <v>456.54383489341535</v>
      </c>
      <c r="N19" s="101">
        <f t="shared" si="9"/>
        <v>765.12293494850189</v>
      </c>
      <c r="P19" s="101" t="s">
        <v>638</v>
      </c>
      <c r="Q19" s="101">
        <v>15070102</v>
      </c>
      <c r="R19" s="100">
        <f t="shared" si="42"/>
        <v>21539</v>
      </c>
      <c r="S19" s="100">
        <f t="shared" si="42"/>
        <v>1440</v>
      </c>
      <c r="T19" s="165">
        <f t="shared" si="42"/>
        <v>28651.277216770184</v>
      </c>
      <c r="U19" s="165">
        <f t="shared" si="42"/>
        <v>1640</v>
      </c>
      <c r="V19" s="100">
        <f t="shared" si="38"/>
        <v>1.5017514566518458E-2</v>
      </c>
      <c r="W19" s="100">
        <f t="shared" si="39"/>
        <v>6.8449014867472506E-3</v>
      </c>
      <c r="X19" s="100">
        <f t="shared" si="43"/>
        <v>30702.756723714319</v>
      </c>
      <c r="Y19" s="100">
        <f t="shared" si="44"/>
        <v>2140</v>
      </c>
      <c r="Z19" s="100">
        <f t="shared" si="40"/>
        <v>1.8657221090909493E-2</v>
      </c>
      <c r="AA19" s="100">
        <f t="shared" si="41"/>
        <v>2.0850669233992154E-2</v>
      </c>
      <c r="AB19" s="100">
        <f t="shared" si="45"/>
        <v>32920.513614307449</v>
      </c>
      <c r="AC19" s="100">
        <f t="shared" si="46"/>
        <v>2784.2129999999997</v>
      </c>
      <c r="AD19" s="100">
        <f t="shared" si="47"/>
        <v>2.232793327287556E-2</v>
      </c>
      <c r="AE19" s="100">
        <f t="shared" si="48"/>
        <v>3.4701164977806224E-2</v>
      </c>
      <c r="AF19" s="100">
        <f t="shared" si="13"/>
        <v>30885.462223544495</v>
      </c>
      <c r="AG19" s="100">
        <f t="shared" si="14"/>
        <v>1697.0997237711349</v>
      </c>
      <c r="AH19" s="100">
        <f t="shared" si="15"/>
        <v>33704.742402825126</v>
      </c>
      <c r="AI19" s="100">
        <f t="shared" si="16"/>
        <v>2375.1466316044553</v>
      </c>
      <c r="AJ19" s="100">
        <f t="shared" si="17"/>
        <v>36808.752035282305</v>
      </c>
      <c r="AK19" s="100">
        <f t="shared" si="18"/>
        <v>3311.7311975034154</v>
      </c>
      <c r="AM19">
        <f>'Water Use Current M&amp;I'!AE75</f>
        <v>0.83993448481238842</v>
      </c>
      <c r="AN19">
        <f>'Water Use Current M&amp;I'!AH75</f>
        <v>1</v>
      </c>
      <c r="AO19" s="100">
        <f t="shared" si="19"/>
        <v>25941.764800925328</v>
      </c>
      <c r="AP19" s="100">
        <f t="shared" si="20"/>
        <v>1697.0997237711349</v>
      </c>
      <c r="AQ19" s="100">
        <f t="shared" si="21"/>
        <v>28309.775445851184</v>
      </c>
      <c r="AR19" s="100">
        <f t="shared" si="22"/>
        <v>2375.1466316044553</v>
      </c>
      <c r="AS19" s="100">
        <f t="shared" si="23"/>
        <v>30916.940177341796</v>
      </c>
      <c r="AT19" s="100">
        <f t="shared" si="24"/>
        <v>3311.7311975034154</v>
      </c>
      <c r="AU19" s="100">
        <f t="shared" si="25"/>
        <v>27638.864524696462</v>
      </c>
      <c r="AV19" s="100">
        <f t="shared" si="26"/>
        <v>30684.922077455638</v>
      </c>
      <c r="AW19" s="100">
        <f t="shared" si="27"/>
        <v>34228.671374845209</v>
      </c>
      <c r="AY19" s="100">
        <v>0.40844044159387261</v>
      </c>
      <c r="AZ19" s="100">
        <f t="shared" si="28"/>
        <v>11288.830031620242</v>
      </c>
      <c r="BA19" s="100">
        <f t="shared" si="29"/>
        <v>12532.963123589552</v>
      </c>
      <c r="BB19" s="100">
        <f t="shared" si="30"/>
        <v>13980.373651513324</v>
      </c>
      <c r="BD19" s="100" t="s">
        <v>598</v>
      </c>
      <c r="BE19" s="101">
        <v>15010004</v>
      </c>
      <c r="BF19" s="101"/>
      <c r="BG19" s="101">
        <f>N19</f>
        <v>765.12293494850189</v>
      </c>
      <c r="BJ19" s="84">
        <v>15010014</v>
      </c>
      <c r="BK19" s="79">
        <f>SUM(BG24,BG35,BG92)</f>
        <v>1073.9706570949747</v>
      </c>
    </row>
    <row r="20" spans="5:63" x14ac:dyDescent="0.3">
      <c r="E20" t="s">
        <v>598</v>
      </c>
      <c r="F20" s="101">
        <v>15020016</v>
      </c>
      <c r="G20" s="101">
        <v>80.481704492820754</v>
      </c>
      <c r="H20" s="101">
        <v>0</v>
      </c>
      <c r="I20" s="101">
        <f>'Water Use Current M&amp;I'!AE35</f>
        <v>1</v>
      </c>
      <c r="J20" s="101">
        <f>'Water Use Current M&amp;I'!AH35</f>
        <v>0</v>
      </c>
      <c r="K20" s="101">
        <f t="shared" si="6"/>
        <v>80.481704492820754</v>
      </c>
      <c r="L20" s="101">
        <f t="shared" si="7"/>
        <v>0</v>
      </c>
      <c r="M20" s="101">
        <f t="shared" si="8"/>
        <v>80.481704492820754</v>
      </c>
      <c r="N20" s="101">
        <f t="shared" si="9"/>
        <v>134.8794863599048</v>
      </c>
      <c r="P20" s="101" t="s">
        <v>638</v>
      </c>
      <c r="Q20" s="101">
        <v>15070103</v>
      </c>
      <c r="R20" s="100">
        <f t="shared" si="42"/>
        <v>21539</v>
      </c>
      <c r="S20" s="100">
        <f t="shared" si="42"/>
        <v>1440</v>
      </c>
      <c r="T20" s="165">
        <f t="shared" si="42"/>
        <v>28651.277216770184</v>
      </c>
      <c r="U20" s="165">
        <f t="shared" si="42"/>
        <v>1640</v>
      </c>
      <c r="V20" s="100">
        <f t="shared" si="38"/>
        <v>1.5017514566518458E-2</v>
      </c>
      <c r="W20" s="100">
        <f t="shared" si="39"/>
        <v>6.8449014867472506E-3</v>
      </c>
      <c r="X20" s="100">
        <f t="shared" si="43"/>
        <v>30702.756723714319</v>
      </c>
      <c r="Y20" s="100">
        <f t="shared" si="44"/>
        <v>2140</v>
      </c>
      <c r="Z20" s="100">
        <f t="shared" si="40"/>
        <v>1.8657221090909493E-2</v>
      </c>
      <c r="AA20" s="100">
        <f t="shared" si="41"/>
        <v>2.0850669233992154E-2</v>
      </c>
      <c r="AB20" s="100">
        <f t="shared" si="45"/>
        <v>32920.513614307449</v>
      </c>
      <c r="AC20" s="100">
        <f t="shared" si="46"/>
        <v>2784.2129999999997</v>
      </c>
      <c r="AD20" s="100">
        <f t="shared" si="47"/>
        <v>2.232793327287556E-2</v>
      </c>
      <c r="AE20" s="100">
        <f t="shared" si="48"/>
        <v>3.4701164977806224E-2</v>
      </c>
      <c r="AF20" s="100">
        <f t="shared" si="13"/>
        <v>30885.462223544495</v>
      </c>
      <c r="AG20" s="100">
        <f t="shared" si="14"/>
        <v>1697.0997237711349</v>
      </c>
      <c r="AH20" s="100">
        <f t="shared" si="15"/>
        <v>33704.742402825126</v>
      </c>
      <c r="AI20" s="100">
        <f t="shared" si="16"/>
        <v>2375.1466316044553</v>
      </c>
      <c r="AJ20" s="100">
        <f t="shared" si="17"/>
        <v>36808.752035282305</v>
      </c>
      <c r="AK20" s="100">
        <f t="shared" si="18"/>
        <v>3311.7311975034154</v>
      </c>
      <c r="AM20">
        <f>'Water Use Current M&amp;I'!AE76</f>
        <v>0.83695652173913049</v>
      </c>
      <c r="AN20">
        <f>'Water Use Current M&amp;I'!AH76</f>
        <v>0</v>
      </c>
      <c r="AO20" s="100">
        <f t="shared" si="19"/>
        <v>25849.789034923113</v>
      </c>
      <c r="AP20" s="100">
        <f t="shared" si="20"/>
        <v>0</v>
      </c>
      <c r="AQ20" s="100">
        <f t="shared" si="21"/>
        <v>28209.4039675819</v>
      </c>
      <c r="AR20" s="100">
        <f t="shared" si="22"/>
        <v>0</v>
      </c>
      <c r="AS20" s="100">
        <f t="shared" si="23"/>
        <v>30807.325073008018</v>
      </c>
      <c r="AT20" s="100">
        <f t="shared" si="24"/>
        <v>0</v>
      </c>
      <c r="AU20" s="100">
        <f t="shared" si="25"/>
        <v>25849.789034923113</v>
      </c>
      <c r="AV20" s="100">
        <f t="shared" si="26"/>
        <v>28209.4039675819</v>
      </c>
      <c r="AW20" s="100">
        <f t="shared" si="27"/>
        <v>30807.325073008018</v>
      </c>
      <c r="AY20" s="100">
        <v>6.6086573411168633E-4</v>
      </c>
      <c r="AZ20" s="100">
        <f t="shared" si="28"/>
        <v>17.083239807196684</v>
      </c>
      <c r="BA20" s="100">
        <f t="shared" si="29"/>
        <v>18.642628461889128</v>
      </c>
      <c r="BB20" s="100">
        <f t="shared" si="30"/>
        <v>20.359505500390803</v>
      </c>
      <c r="BD20" s="100" t="s">
        <v>598</v>
      </c>
      <c r="BE20" s="101">
        <v>15020016</v>
      </c>
      <c r="BF20" s="101"/>
      <c r="BG20" s="101">
        <f>N20</f>
        <v>134.8794863599048</v>
      </c>
      <c r="BJ20" s="84">
        <v>15020001</v>
      </c>
      <c r="BK20" s="79">
        <f t="shared" ref="BK20:BK28" si="49">BG50</f>
        <v>914.6460755703954</v>
      </c>
    </row>
    <row r="21" spans="5:63" x14ac:dyDescent="0.3">
      <c r="E21" t="s">
        <v>598</v>
      </c>
      <c r="F21" s="101">
        <v>15020018</v>
      </c>
      <c r="G21" s="101">
        <v>30.01389532190829</v>
      </c>
      <c r="H21" s="101">
        <v>0</v>
      </c>
      <c r="I21" s="101">
        <f>'Water Use Current M&amp;I'!AE37</f>
        <v>0.98701298701298701</v>
      </c>
      <c r="J21" s="101">
        <f>'Water Use Current M&amp;I'!AH37</f>
        <v>0</v>
      </c>
      <c r="K21" s="101">
        <f t="shared" si="6"/>
        <v>29.624104473571819</v>
      </c>
      <c r="L21" s="101">
        <f t="shared" si="7"/>
        <v>0</v>
      </c>
      <c r="M21" s="101">
        <f t="shared" si="8"/>
        <v>29.624104473571819</v>
      </c>
      <c r="N21" s="101">
        <f t="shared" si="9"/>
        <v>49.647109494605125</v>
      </c>
      <c r="P21" s="101" t="s">
        <v>640</v>
      </c>
      <c r="Q21" s="101">
        <v>15050100</v>
      </c>
      <c r="R21">
        <f>'Water Use Current M&amp;I'!B7</f>
        <v>208182</v>
      </c>
      <c r="S21" s="100">
        <f>'Water Use Current M&amp;I'!C7</f>
        <v>58906</v>
      </c>
      <c r="T21" s="164">
        <f>Input!R6</f>
        <v>251236.92808870756</v>
      </c>
      <c r="U21" s="164">
        <f>Input!S6</f>
        <v>51506</v>
      </c>
      <c r="V21" s="100">
        <f t="shared" si="38"/>
        <v>9.8938807052735469E-3</v>
      </c>
      <c r="W21" s="100">
        <f t="shared" si="39"/>
        <v>-7.0655077528238184E-3</v>
      </c>
      <c r="X21">
        <f>Input!T6</f>
        <v>279483.11713572696</v>
      </c>
      <c r="Y21" s="100">
        <f>Input!U6</f>
        <v>59606</v>
      </c>
      <c r="Z21" s="100">
        <f t="shared" si="40"/>
        <v>1.5501536307948252E-2</v>
      </c>
      <c r="AA21" s="100">
        <f t="shared" si="41"/>
        <v>6.2175195282610993E-4</v>
      </c>
      <c r="AB21">
        <f>Input!V6</f>
        <v>308456.49635329127</v>
      </c>
      <c r="AC21" s="100">
        <f>Input!W6</f>
        <v>67106</v>
      </c>
      <c r="AD21" s="100">
        <f t="shared" si="47"/>
        <v>2.0693058926666626E-2</v>
      </c>
      <c r="AE21" s="100">
        <f t="shared" si="48"/>
        <v>6.8595003008637091E-3</v>
      </c>
      <c r="AF21" s="100">
        <f t="shared" si="13"/>
        <v>263978.01787077694</v>
      </c>
      <c r="AG21" s="100">
        <f t="shared" si="14"/>
        <v>49718.185269589296</v>
      </c>
      <c r="AH21" s="100">
        <f t="shared" si="15"/>
        <v>302006.81051740807</v>
      </c>
      <c r="AI21" s="100">
        <f t="shared" si="16"/>
        <v>59791.5890609364</v>
      </c>
      <c r="AJ21" s="100">
        <f t="shared" si="17"/>
        <v>342080.50748128939</v>
      </c>
      <c r="AK21" s="100">
        <f t="shared" si="18"/>
        <v>69447.492279526501</v>
      </c>
      <c r="AM21">
        <f>'Water Use Current M&amp;I'!AE55</f>
        <v>0.72694562899786785</v>
      </c>
      <c r="AN21">
        <f>'Water Use Current M&amp;I'!AH55</f>
        <v>1</v>
      </c>
      <c r="AO21" s="100">
        <f t="shared" si="19"/>
        <v>191897.66624268235</v>
      </c>
      <c r="AP21" s="100">
        <f t="shared" si="20"/>
        <v>49718.185269589296</v>
      </c>
      <c r="AQ21" s="100">
        <f t="shared" si="21"/>
        <v>219542.53083321711</v>
      </c>
      <c r="AR21" s="100">
        <f t="shared" si="22"/>
        <v>59791.5890609364</v>
      </c>
      <c r="AS21" s="100">
        <f t="shared" si="23"/>
        <v>248673.92967889574</v>
      </c>
      <c r="AT21" s="100">
        <f t="shared" si="24"/>
        <v>69447.492279526501</v>
      </c>
      <c r="AU21" s="100">
        <f t="shared" si="25"/>
        <v>241615.85151227165</v>
      </c>
      <c r="AV21" s="100">
        <f t="shared" si="26"/>
        <v>279334.1198941535</v>
      </c>
      <c r="AW21" s="100">
        <f t="shared" si="27"/>
        <v>318121.42195842223</v>
      </c>
      <c r="AY21" s="100">
        <v>5.3659725927339018E-4</v>
      </c>
      <c r="AZ21" s="100">
        <f t="shared" si="28"/>
        <v>129.65040371849136</v>
      </c>
      <c r="BA21" s="100">
        <f t="shared" si="29"/>
        <v>149.88992315674733</v>
      </c>
      <c r="BB21" s="100">
        <f t="shared" si="30"/>
        <v>170.70308313904306</v>
      </c>
      <c r="BD21" s="100" t="s">
        <v>598</v>
      </c>
      <c r="BE21" s="101">
        <v>15020018</v>
      </c>
      <c r="BF21" s="101"/>
      <c r="BG21" s="101">
        <f>N21</f>
        <v>49.647109494605125</v>
      </c>
      <c r="BJ21" s="84">
        <v>15020002</v>
      </c>
      <c r="BK21" s="79">
        <f t="shared" si="49"/>
        <v>795.48447302187844</v>
      </c>
    </row>
    <row r="22" spans="5:63" x14ac:dyDescent="0.3">
      <c r="E22" t="s">
        <v>598</v>
      </c>
      <c r="F22" s="101">
        <v>15060202</v>
      </c>
      <c r="G22" s="101">
        <v>1.333950903195924</v>
      </c>
      <c r="H22" s="101">
        <v>0</v>
      </c>
      <c r="I22" s="101">
        <f>'Water Use Current M&amp;I'!AE72</f>
        <v>0.83921015514809594</v>
      </c>
      <c r="J22" s="101">
        <f>'Water Use Current M&amp;I'!AH72</f>
        <v>0</v>
      </c>
      <c r="K22" s="101">
        <f t="shared" si="6"/>
        <v>1.1194651444309942</v>
      </c>
      <c r="L22" s="101">
        <f t="shared" si="7"/>
        <v>0</v>
      </c>
      <c r="M22" s="101">
        <f t="shared" si="8"/>
        <v>1.1194651444309942</v>
      </c>
      <c r="N22" s="101">
        <f t="shared" si="9"/>
        <v>1.8761143868683625</v>
      </c>
      <c r="P22" s="101" t="s">
        <v>640</v>
      </c>
      <c r="Q22" s="101">
        <v>15050203</v>
      </c>
      <c r="R22" s="100">
        <f t="shared" ref="R22:U27" si="50">R21</f>
        <v>208182</v>
      </c>
      <c r="S22" s="100">
        <f t="shared" si="50"/>
        <v>58906</v>
      </c>
      <c r="T22" s="165">
        <f t="shared" si="50"/>
        <v>251236.92808870756</v>
      </c>
      <c r="U22" s="165">
        <f t="shared" si="50"/>
        <v>51506</v>
      </c>
      <c r="V22" s="100">
        <f t="shared" si="38"/>
        <v>9.8938807052735469E-3</v>
      </c>
      <c r="W22" s="100">
        <f t="shared" si="39"/>
        <v>-7.0655077528238184E-3</v>
      </c>
      <c r="X22" s="100">
        <f t="shared" ref="X22:X27" si="51">X21</f>
        <v>279483.11713572696</v>
      </c>
      <c r="Y22" s="100">
        <f t="shared" ref="Y22:Y27" si="52">Y21</f>
        <v>59606</v>
      </c>
      <c r="Z22" s="100">
        <f t="shared" si="40"/>
        <v>1.5501536307948252E-2</v>
      </c>
      <c r="AA22" s="100">
        <f t="shared" si="41"/>
        <v>6.2175195282610993E-4</v>
      </c>
      <c r="AB22" s="100">
        <f t="shared" ref="AB22:AB27" si="53">AB21</f>
        <v>308456.49635329127</v>
      </c>
      <c r="AC22" s="100">
        <f t="shared" ref="AC22:AC27" si="54">AC21</f>
        <v>67106</v>
      </c>
      <c r="AD22" s="100">
        <f t="shared" si="47"/>
        <v>2.0693058926666626E-2</v>
      </c>
      <c r="AE22" s="100">
        <f t="shared" si="48"/>
        <v>6.8595003008637091E-3</v>
      </c>
      <c r="AF22" s="100">
        <f t="shared" si="13"/>
        <v>263978.01787077694</v>
      </c>
      <c r="AG22" s="100">
        <f t="shared" si="14"/>
        <v>49718.185269589296</v>
      </c>
      <c r="AH22" s="100">
        <f t="shared" si="15"/>
        <v>302006.81051740807</v>
      </c>
      <c r="AI22" s="100">
        <f t="shared" si="16"/>
        <v>59791.5890609364</v>
      </c>
      <c r="AJ22" s="100">
        <f t="shared" si="17"/>
        <v>342080.50748128939</v>
      </c>
      <c r="AK22" s="100">
        <f t="shared" si="18"/>
        <v>69447.492279526501</v>
      </c>
      <c r="AM22">
        <f>'Water Use Current M&amp;I'!AE58</f>
        <v>0.87113402061855671</v>
      </c>
      <c r="AN22">
        <f>'Water Use Current M&amp;I'!AH58</f>
        <v>0</v>
      </c>
      <c r="AO22" s="100">
        <f t="shared" si="19"/>
        <v>229960.23206268714</v>
      </c>
      <c r="AP22" s="100">
        <f t="shared" si="20"/>
        <v>0</v>
      </c>
      <c r="AQ22" s="100">
        <f t="shared" si="21"/>
        <v>263088.40710021631</v>
      </c>
      <c r="AR22" s="100">
        <f t="shared" si="22"/>
        <v>0</v>
      </c>
      <c r="AS22" s="100">
        <f t="shared" si="23"/>
        <v>297997.96785741189</v>
      </c>
      <c r="AT22" s="100">
        <f t="shared" si="24"/>
        <v>0</v>
      </c>
      <c r="AU22" s="100">
        <f t="shared" si="25"/>
        <v>229960.23206268714</v>
      </c>
      <c r="AV22" s="100">
        <f t="shared" si="26"/>
        <v>263088.40710021631</v>
      </c>
      <c r="AW22" s="100">
        <f t="shared" si="27"/>
        <v>297997.96785741189</v>
      </c>
      <c r="AY22" s="100">
        <v>9.1813219267310112E-6</v>
      </c>
      <c r="AZ22" s="100">
        <f t="shared" si="28"/>
        <v>2.1113389209133011</v>
      </c>
      <c r="BA22" s="100">
        <f t="shared" si="29"/>
        <v>2.4154993607779507</v>
      </c>
      <c r="BB22" s="100">
        <f t="shared" si="30"/>
        <v>2.736015276410539</v>
      </c>
      <c r="BD22" s="100" t="s">
        <v>598</v>
      </c>
      <c r="BE22" s="101">
        <v>15060202</v>
      </c>
      <c r="BF22" s="101"/>
      <c r="BG22" s="101">
        <f>N22</f>
        <v>1.8761143868683625</v>
      </c>
      <c r="BJ22" s="84">
        <v>15020003</v>
      </c>
      <c r="BK22" s="79">
        <f t="shared" si="49"/>
        <v>11.865042013195451</v>
      </c>
    </row>
    <row r="23" spans="5:63" x14ac:dyDescent="0.3">
      <c r="E23" t="s">
        <v>599</v>
      </c>
      <c r="F23" s="101">
        <v>15010005</v>
      </c>
      <c r="G23" s="101">
        <v>25.647668393782382</v>
      </c>
      <c r="H23" s="101">
        <v>0</v>
      </c>
      <c r="I23" s="101">
        <f>'Water Use Current M&amp;I'!AE14</f>
        <v>1</v>
      </c>
      <c r="J23" s="101">
        <f>'Water Use Current M&amp;I'!AH14</f>
        <v>0</v>
      </c>
      <c r="K23" s="101">
        <f t="shared" si="6"/>
        <v>25.647668393782382</v>
      </c>
      <c r="L23" s="101">
        <f t="shared" si="7"/>
        <v>0</v>
      </c>
      <c r="M23" s="101">
        <f t="shared" si="8"/>
        <v>25.647668393782382</v>
      </c>
      <c r="N23" s="101">
        <f t="shared" si="9"/>
        <v>42.982990495574278</v>
      </c>
      <c r="P23" s="101" t="s">
        <v>640</v>
      </c>
      <c r="Q23" s="101">
        <v>15050301</v>
      </c>
      <c r="R23" s="100">
        <f t="shared" si="50"/>
        <v>208182</v>
      </c>
      <c r="S23" s="100">
        <f t="shared" si="50"/>
        <v>58906</v>
      </c>
      <c r="T23" s="165">
        <f t="shared" si="50"/>
        <v>251236.92808870756</v>
      </c>
      <c r="U23" s="165">
        <f t="shared" si="50"/>
        <v>51506</v>
      </c>
      <c r="V23" s="100">
        <f t="shared" si="38"/>
        <v>9.8938807052735469E-3</v>
      </c>
      <c r="W23" s="100">
        <f t="shared" si="39"/>
        <v>-7.0655077528238184E-3</v>
      </c>
      <c r="X23" s="100">
        <f t="shared" si="51"/>
        <v>279483.11713572696</v>
      </c>
      <c r="Y23" s="100">
        <f t="shared" si="52"/>
        <v>59606</v>
      </c>
      <c r="Z23" s="100">
        <f t="shared" si="40"/>
        <v>1.5501536307948252E-2</v>
      </c>
      <c r="AA23" s="100">
        <f t="shared" si="41"/>
        <v>6.2175195282610993E-4</v>
      </c>
      <c r="AB23" s="100">
        <f t="shared" si="53"/>
        <v>308456.49635329127</v>
      </c>
      <c r="AC23" s="100">
        <f t="shared" si="54"/>
        <v>67106</v>
      </c>
      <c r="AD23" s="100">
        <f t="shared" si="47"/>
        <v>2.0693058926666626E-2</v>
      </c>
      <c r="AE23" s="100">
        <f t="shared" si="48"/>
        <v>6.8595003008637091E-3</v>
      </c>
      <c r="AF23" s="100">
        <f t="shared" si="13"/>
        <v>263978.01787077694</v>
      </c>
      <c r="AG23" s="100">
        <f t="shared" si="14"/>
        <v>49718.185269589296</v>
      </c>
      <c r="AH23" s="100">
        <f t="shared" si="15"/>
        <v>302006.81051740807</v>
      </c>
      <c r="AI23" s="100">
        <f t="shared" si="16"/>
        <v>59791.5890609364</v>
      </c>
      <c r="AJ23" s="100">
        <f t="shared" si="17"/>
        <v>342080.50748128939</v>
      </c>
      <c r="AK23" s="100">
        <f t="shared" si="18"/>
        <v>69447.492279526501</v>
      </c>
      <c r="AM23">
        <f>'Water Use Current M&amp;I'!AE59</f>
        <v>1.0518174787316318E-2</v>
      </c>
      <c r="AN23">
        <f>'Water Use Current M&amp;I'!AH59</f>
        <v>1</v>
      </c>
      <c r="AO23" s="100">
        <f t="shared" si="19"/>
        <v>2776.5669319741423</v>
      </c>
      <c r="AP23" s="100">
        <f t="shared" si="20"/>
        <v>49718.185269589296</v>
      </c>
      <c r="AQ23" s="100">
        <f t="shared" si="21"/>
        <v>3176.5604199820182</v>
      </c>
      <c r="AR23" s="100">
        <f t="shared" si="22"/>
        <v>59791.5890609364</v>
      </c>
      <c r="AS23" s="100">
        <f t="shared" si="23"/>
        <v>3598.0625690220691</v>
      </c>
      <c r="AT23" s="100">
        <f t="shared" si="24"/>
        <v>69447.492279526501</v>
      </c>
      <c r="AU23" s="100">
        <f t="shared" si="25"/>
        <v>52494.752201563439</v>
      </c>
      <c r="AV23" s="100">
        <f t="shared" si="26"/>
        <v>62968.149480918415</v>
      </c>
      <c r="AW23" s="100">
        <f t="shared" si="27"/>
        <v>73045.554848548563</v>
      </c>
      <c r="AY23" s="100">
        <v>0.57586781344778026</v>
      </c>
      <c r="AZ23" s="100">
        <f t="shared" si="28"/>
        <v>30230.038167797386</v>
      </c>
      <c r="BA23" s="100">
        <f t="shared" si="29"/>
        <v>36261.330558429465</v>
      </c>
      <c r="BB23" s="100">
        <f t="shared" si="30"/>
        <v>42064.583952713569</v>
      </c>
      <c r="BD23" s="100" t="s">
        <v>599</v>
      </c>
      <c r="BE23" s="101">
        <v>15010005</v>
      </c>
      <c r="BF23" s="101"/>
      <c r="BG23" s="101">
        <f>N23</f>
        <v>42.982990495574278</v>
      </c>
      <c r="BJ23" s="84">
        <v>15020004</v>
      </c>
      <c r="BK23" s="79">
        <f t="shared" si="49"/>
        <v>85.83221881886071</v>
      </c>
    </row>
    <row r="24" spans="5:63" x14ac:dyDescent="0.3">
      <c r="E24" t="s">
        <v>599</v>
      </c>
      <c r="F24" s="101">
        <v>15010014</v>
      </c>
      <c r="G24" s="101">
        <v>574.3523316062176</v>
      </c>
      <c r="H24" s="101">
        <v>0</v>
      </c>
      <c r="I24" s="101">
        <f>'Water Use Current M&amp;I'!AE19</f>
        <v>1</v>
      </c>
      <c r="J24" s="101">
        <f>'Water Use Current M&amp;I'!AH19</f>
        <v>0</v>
      </c>
      <c r="K24" s="101">
        <f t="shared" si="6"/>
        <v>574.3523316062176</v>
      </c>
      <c r="L24" s="101">
        <f t="shared" si="7"/>
        <v>0</v>
      </c>
      <c r="M24" s="101">
        <f t="shared" si="8"/>
        <v>574.3523316062176</v>
      </c>
      <c r="N24" s="101">
        <f t="shared" si="9"/>
        <v>962.5584841281634</v>
      </c>
      <c r="P24" s="101" t="s">
        <v>640</v>
      </c>
      <c r="Q24" s="101">
        <v>15050302</v>
      </c>
      <c r="R24" s="100">
        <f t="shared" si="50"/>
        <v>208182</v>
      </c>
      <c r="S24" s="100">
        <f t="shared" si="50"/>
        <v>58906</v>
      </c>
      <c r="T24" s="165">
        <f t="shared" si="50"/>
        <v>251236.92808870756</v>
      </c>
      <c r="U24" s="165">
        <f t="shared" si="50"/>
        <v>51506</v>
      </c>
      <c r="V24" s="100">
        <f t="shared" si="38"/>
        <v>9.8938807052735469E-3</v>
      </c>
      <c r="W24" s="100">
        <f t="shared" si="39"/>
        <v>-7.0655077528238184E-3</v>
      </c>
      <c r="X24" s="100">
        <f t="shared" si="51"/>
        <v>279483.11713572696</v>
      </c>
      <c r="Y24" s="100">
        <f t="shared" si="52"/>
        <v>59606</v>
      </c>
      <c r="Z24" s="100">
        <f t="shared" si="40"/>
        <v>1.5501536307948252E-2</v>
      </c>
      <c r="AA24" s="100">
        <f t="shared" si="41"/>
        <v>6.2175195282610993E-4</v>
      </c>
      <c r="AB24" s="100">
        <f t="shared" si="53"/>
        <v>308456.49635329127</v>
      </c>
      <c r="AC24" s="100">
        <f t="shared" si="54"/>
        <v>67106</v>
      </c>
      <c r="AD24" s="100">
        <f t="shared" si="47"/>
        <v>2.0693058926666626E-2</v>
      </c>
      <c r="AE24" s="100">
        <f t="shared" si="48"/>
        <v>6.8595003008637091E-3</v>
      </c>
      <c r="AF24" s="100">
        <f t="shared" si="13"/>
        <v>263978.01787077694</v>
      </c>
      <c r="AG24" s="100">
        <f t="shared" si="14"/>
        <v>49718.185269589296</v>
      </c>
      <c r="AH24" s="100">
        <f t="shared" si="15"/>
        <v>302006.81051740807</v>
      </c>
      <c r="AI24" s="100">
        <f t="shared" si="16"/>
        <v>59791.5890609364</v>
      </c>
      <c r="AJ24" s="100">
        <f t="shared" si="17"/>
        <v>342080.50748128939</v>
      </c>
      <c r="AK24" s="100">
        <f t="shared" si="18"/>
        <v>69447.492279526501</v>
      </c>
      <c r="AM24">
        <f>'Water Use Current M&amp;I'!AE60</f>
        <v>0.99975198412698418</v>
      </c>
      <c r="AN24">
        <f>'Water Use Current M&amp;I'!AH60</f>
        <v>1</v>
      </c>
      <c r="AO24" s="100">
        <f t="shared" si="19"/>
        <v>263912.54713221773</v>
      </c>
      <c r="AP24" s="100">
        <f t="shared" si="20"/>
        <v>49718.185269589296</v>
      </c>
      <c r="AQ24" s="100">
        <f t="shared" si="21"/>
        <v>301931.90803464089</v>
      </c>
      <c r="AR24" s="100">
        <f t="shared" si="22"/>
        <v>59791.5890609364</v>
      </c>
      <c r="AS24" s="100">
        <f t="shared" si="23"/>
        <v>341995.66608558473</v>
      </c>
      <c r="AT24" s="100">
        <f t="shared" si="24"/>
        <v>69447.492279526501</v>
      </c>
      <c r="AU24" s="100">
        <f t="shared" si="25"/>
        <v>313630.73240180704</v>
      </c>
      <c r="AV24" s="100">
        <f t="shared" si="26"/>
        <v>361723.4970955773</v>
      </c>
      <c r="AW24" s="100">
        <f t="shared" si="27"/>
        <v>411443.15836511122</v>
      </c>
      <c r="AY24" s="100">
        <v>0.35529471533311369</v>
      </c>
      <c r="AZ24" s="100">
        <f t="shared" si="28"/>
        <v>111431.34178841599</v>
      </c>
      <c r="BA24" s="100">
        <f t="shared" si="29"/>
        <v>128518.44692987151</v>
      </c>
      <c r="BB24" s="100">
        <f t="shared" si="30"/>
        <v>146183.57982708942</v>
      </c>
      <c r="BD24" s="100" t="s">
        <v>599</v>
      </c>
      <c r="BE24" s="101">
        <v>15010014</v>
      </c>
      <c r="BF24" s="101"/>
      <c r="BG24" s="101">
        <f>N24</f>
        <v>962.5584841281634</v>
      </c>
      <c r="BJ24" s="84">
        <v>15020005</v>
      </c>
      <c r="BK24" s="79">
        <f t="shared" si="49"/>
        <v>8356.6701713664334</v>
      </c>
    </row>
    <row r="25" spans="5:63" x14ac:dyDescent="0.3">
      <c r="E25" t="s">
        <v>600</v>
      </c>
      <c r="F25" s="101">
        <v>15050100</v>
      </c>
      <c r="G25" s="101">
        <v>300</v>
      </c>
      <c r="H25" s="101">
        <v>0</v>
      </c>
      <c r="I25" s="101">
        <f>'Water Use Current M&amp;I'!AE55</f>
        <v>0.72694562899786785</v>
      </c>
      <c r="J25" s="101">
        <f>'Water Use Current M&amp;I'!AH55</f>
        <v>1</v>
      </c>
      <c r="K25" s="101">
        <f t="shared" si="6"/>
        <v>218.08368869936035</v>
      </c>
      <c r="L25" s="101">
        <f t="shared" si="7"/>
        <v>0</v>
      </c>
      <c r="M25" s="101">
        <f t="shared" si="8"/>
        <v>218.08368869936035</v>
      </c>
      <c r="N25" s="101">
        <f t="shared" si="9"/>
        <v>365.48698987689829</v>
      </c>
      <c r="P25" s="101" t="s">
        <v>640</v>
      </c>
      <c r="Q25" s="101">
        <v>15050303</v>
      </c>
      <c r="R25" s="100">
        <f t="shared" si="50"/>
        <v>208182</v>
      </c>
      <c r="S25" s="100">
        <f t="shared" si="50"/>
        <v>58906</v>
      </c>
      <c r="T25" s="165">
        <f t="shared" si="50"/>
        <v>251236.92808870756</v>
      </c>
      <c r="U25" s="165">
        <f t="shared" si="50"/>
        <v>51506</v>
      </c>
      <c r="V25" s="100">
        <f t="shared" si="38"/>
        <v>9.8938807052735469E-3</v>
      </c>
      <c r="W25" s="100">
        <f t="shared" si="39"/>
        <v>-7.0655077528238184E-3</v>
      </c>
      <c r="X25" s="100">
        <f t="shared" si="51"/>
        <v>279483.11713572696</v>
      </c>
      <c r="Y25" s="100">
        <f t="shared" si="52"/>
        <v>59606</v>
      </c>
      <c r="Z25" s="100">
        <f t="shared" si="40"/>
        <v>1.5501536307948252E-2</v>
      </c>
      <c r="AA25" s="100">
        <f t="shared" si="41"/>
        <v>6.2175195282610993E-4</v>
      </c>
      <c r="AB25" s="100">
        <f t="shared" si="53"/>
        <v>308456.49635329127</v>
      </c>
      <c r="AC25" s="100">
        <f t="shared" si="54"/>
        <v>67106</v>
      </c>
      <c r="AD25" s="100">
        <f t="shared" si="47"/>
        <v>2.0693058926666626E-2</v>
      </c>
      <c r="AE25" s="100">
        <f t="shared" si="48"/>
        <v>6.8595003008637091E-3</v>
      </c>
      <c r="AF25" s="100">
        <f t="shared" si="13"/>
        <v>263978.01787077694</v>
      </c>
      <c r="AG25" s="100">
        <f t="shared" si="14"/>
        <v>49718.185269589296</v>
      </c>
      <c r="AH25" s="100">
        <f t="shared" si="15"/>
        <v>302006.81051740807</v>
      </c>
      <c r="AI25" s="100">
        <f t="shared" si="16"/>
        <v>59791.5890609364</v>
      </c>
      <c r="AJ25" s="100">
        <f t="shared" si="17"/>
        <v>342080.50748128939</v>
      </c>
      <c r="AK25" s="100">
        <f t="shared" si="18"/>
        <v>69447.492279526501</v>
      </c>
      <c r="AM25">
        <f>'Water Use Current M&amp;I'!AE61</f>
        <v>0.63443708609271521</v>
      </c>
      <c r="AN25">
        <f>'Water Use Current M&amp;I'!AH61</f>
        <v>0.92577319587628881</v>
      </c>
      <c r="AO25" s="100">
        <f t="shared" si="19"/>
        <v>167477.44445046643</v>
      </c>
      <c r="AP25" s="100">
        <f t="shared" si="20"/>
        <v>46027.763270197109</v>
      </c>
      <c r="AQ25" s="100">
        <f t="shared" si="21"/>
        <v>191604.32084481916</v>
      </c>
      <c r="AR25" s="100">
        <f t="shared" si="22"/>
        <v>55353.450491464842</v>
      </c>
      <c r="AS25" s="100">
        <f t="shared" si="23"/>
        <v>217028.56037554651</v>
      </c>
      <c r="AT25" s="100">
        <f t="shared" si="24"/>
        <v>64292.626873211142</v>
      </c>
      <c r="AU25" s="100">
        <f t="shared" si="25"/>
        <v>213505.20772066354</v>
      </c>
      <c r="AV25" s="100">
        <f t="shared" si="26"/>
        <v>246957.771336284</v>
      </c>
      <c r="AW25" s="100">
        <f t="shared" si="27"/>
        <v>281321.18724875763</v>
      </c>
      <c r="AY25" s="100">
        <v>1.0388155686655765E-2</v>
      </c>
      <c r="AZ25" s="100">
        <f t="shared" si="28"/>
        <v>2217.9253377140312</v>
      </c>
      <c r="BA25" s="100">
        <f t="shared" si="29"/>
        <v>2565.4357766708526</v>
      </c>
      <c r="BB25" s="100">
        <f t="shared" si="30"/>
        <v>2922.4082910949328</v>
      </c>
      <c r="BD25" s="100" t="s">
        <v>600</v>
      </c>
      <c r="BE25" s="101">
        <v>15050100</v>
      </c>
      <c r="BF25" s="101"/>
      <c r="BG25" s="101">
        <f>N25</f>
        <v>365.48698987689829</v>
      </c>
      <c r="BJ25" s="84">
        <v>15020006</v>
      </c>
      <c r="BK25" s="79">
        <f t="shared" si="49"/>
        <v>1170.2898460334277</v>
      </c>
    </row>
    <row r="26" spans="5:63" x14ac:dyDescent="0.3">
      <c r="E26" t="s">
        <v>521</v>
      </c>
      <c r="F26" s="101">
        <v>15050201</v>
      </c>
      <c r="G26" s="101">
        <v>12.9695885509839</v>
      </c>
      <c r="H26" s="101">
        <v>0</v>
      </c>
      <c r="I26" s="101">
        <f>'Water Use Current M&amp;I'!AE56</f>
        <v>0.46913580246913583</v>
      </c>
      <c r="J26" s="101">
        <f>'Water Use Current M&amp;I'!AH56</f>
        <v>0.90909090909090917</v>
      </c>
      <c r="K26" s="101">
        <f t="shared" si="6"/>
        <v>6.084498332560349</v>
      </c>
      <c r="L26" s="101">
        <f t="shared" si="7"/>
        <v>0</v>
      </c>
      <c r="M26" s="101">
        <f t="shared" si="8"/>
        <v>6.084498332560349</v>
      </c>
      <c r="N26" s="101">
        <f t="shared" si="9"/>
        <v>10.197025709447345</v>
      </c>
      <c r="P26" s="101" t="s">
        <v>640</v>
      </c>
      <c r="Q26" s="101">
        <v>15050304</v>
      </c>
      <c r="R26" s="100">
        <f t="shared" si="50"/>
        <v>208182</v>
      </c>
      <c r="S26" s="100">
        <f t="shared" si="50"/>
        <v>58906</v>
      </c>
      <c r="T26" s="165">
        <f t="shared" si="50"/>
        <v>251236.92808870756</v>
      </c>
      <c r="U26" s="165">
        <f t="shared" si="50"/>
        <v>51506</v>
      </c>
      <c r="V26" s="100">
        <f t="shared" si="38"/>
        <v>9.8938807052735469E-3</v>
      </c>
      <c r="W26" s="100">
        <f t="shared" si="39"/>
        <v>-7.0655077528238184E-3</v>
      </c>
      <c r="X26" s="100">
        <f t="shared" si="51"/>
        <v>279483.11713572696</v>
      </c>
      <c r="Y26" s="100">
        <f t="shared" si="52"/>
        <v>59606</v>
      </c>
      <c r="Z26" s="100">
        <f t="shared" si="40"/>
        <v>1.5501536307948252E-2</v>
      </c>
      <c r="AA26" s="100">
        <f t="shared" si="41"/>
        <v>6.2175195282610993E-4</v>
      </c>
      <c r="AB26" s="100">
        <f t="shared" si="53"/>
        <v>308456.49635329127</v>
      </c>
      <c r="AC26" s="100">
        <f t="shared" si="54"/>
        <v>67106</v>
      </c>
      <c r="AD26" s="100">
        <f t="shared" si="47"/>
        <v>2.0693058926666626E-2</v>
      </c>
      <c r="AE26" s="100">
        <f t="shared" si="48"/>
        <v>6.8595003008637091E-3</v>
      </c>
      <c r="AF26" s="100">
        <f t="shared" si="13"/>
        <v>263978.01787077694</v>
      </c>
      <c r="AG26" s="100">
        <f t="shared" si="14"/>
        <v>49718.185269589296</v>
      </c>
      <c r="AH26" s="100">
        <f t="shared" si="15"/>
        <v>302006.81051740807</v>
      </c>
      <c r="AI26" s="100">
        <f t="shared" si="16"/>
        <v>59791.5890609364</v>
      </c>
      <c r="AJ26" s="100">
        <f t="shared" si="17"/>
        <v>342080.50748128939</v>
      </c>
      <c r="AK26" s="100">
        <f t="shared" si="18"/>
        <v>69447.492279526501</v>
      </c>
      <c r="AM26">
        <f>'Water Use Current M&amp;I'!AE62</f>
        <v>0.7626112759643916</v>
      </c>
      <c r="AN26">
        <f>'Water Use Current M&amp;I'!AH62</f>
        <v>0.93039772727272729</v>
      </c>
      <c r="AO26" s="100">
        <f t="shared" si="19"/>
        <v>201312.61303498416</v>
      </c>
      <c r="AP26" s="100">
        <f t="shared" si="20"/>
        <v>46257.68657895027</v>
      </c>
      <c r="AQ26" s="100">
        <f t="shared" si="21"/>
        <v>230313.79911861682</v>
      </c>
      <c r="AR26" s="100">
        <f t="shared" si="22"/>
        <v>55629.958572320087</v>
      </c>
      <c r="AS26" s="100">
        <f t="shared" si="23"/>
        <v>260874.45229285271</v>
      </c>
      <c r="AT26" s="100">
        <f t="shared" si="24"/>
        <v>64613.788981661732</v>
      </c>
      <c r="AU26" s="100">
        <f t="shared" si="25"/>
        <v>247570.29961393442</v>
      </c>
      <c r="AV26" s="100">
        <f t="shared" si="26"/>
        <v>285943.75769093691</v>
      </c>
      <c r="AW26" s="100">
        <f t="shared" si="27"/>
        <v>325488.24127451447</v>
      </c>
      <c r="AY26" s="100">
        <v>5.7744394037853572E-2</v>
      </c>
      <c r="AZ26" s="100">
        <f t="shared" si="28"/>
        <v>14295.796932976496</v>
      </c>
      <c r="BA26" s="100">
        <f t="shared" si="29"/>
        <v>16511.649016769985</v>
      </c>
      <c r="BB26" s="100">
        <f t="shared" si="30"/>
        <v>18795.121258843519</v>
      </c>
      <c r="BD26" s="100" t="s">
        <v>521</v>
      </c>
      <c r="BE26" s="101">
        <v>15050201</v>
      </c>
      <c r="BF26" s="101"/>
      <c r="BG26" s="101">
        <f>N26</f>
        <v>10.197025709447345</v>
      </c>
      <c r="BJ26" s="84">
        <v>15020007</v>
      </c>
      <c r="BK26" s="79">
        <f t="shared" si="49"/>
        <v>817.15026290490766</v>
      </c>
    </row>
    <row r="27" spans="5:63" x14ac:dyDescent="0.3">
      <c r="E27" t="s">
        <v>521</v>
      </c>
      <c r="F27" s="101">
        <v>15080301</v>
      </c>
      <c r="G27" s="101">
        <v>5987.0304114490154</v>
      </c>
      <c r="H27" s="101">
        <v>0</v>
      </c>
      <c r="I27" s="101">
        <f>'Water Use Current M&amp;I'!AE85</f>
        <v>0.48550724637681159</v>
      </c>
      <c r="J27" s="101">
        <f>'Water Use Current M&amp;I'!AH85</f>
        <v>1</v>
      </c>
      <c r="K27" s="101">
        <f t="shared" si="6"/>
        <v>2906.7466490368406</v>
      </c>
      <c r="L27" s="101">
        <f t="shared" si="7"/>
        <v>0</v>
      </c>
      <c r="M27" s="101">
        <f t="shared" si="8"/>
        <v>2906.7466490368406</v>
      </c>
      <c r="N27" s="101">
        <f t="shared" si="9"/>
        <v>4871.423853050188</v>
      </c>
      <c r="P27" s="101" t="s">
        <v>640</v>
      </c>
      <c r="Q27" s="101">
        <v>15080200</v>
      </c>
      <c r="R27" s="100">
        <f t="shared" si="50"/>
        <v>208182</v>
      </c>
      <c r="S27" s="100">
        <f t="shared" si="50"/>
        <v>58906</v>
      </c>
      <c r="T27" s="165">
        <f t="shared" si="50"/>
        <v>251236.92808870756</v>
      </c>
      <c r="U27" s="165">
        <f t="shared" si="50"/>
        <v>51506</v>
      </c>
      <c r="V27" s="100">
        <f t="shared" si="38"/>
        <v>9.8938807052735469E-3</v>
      </c>
      <c r="W27" s="100">
        <f t="shared" si="39"/>
        <v>-7.0655077528238184E-3</v>
      </c>
      <c r="X27" s="100">
        <f t="shared" si="51"/>
        <v>279483.11713572696</v>
      </c>
      <c r="Y27" s="100">
        <f t="shared" si="52"/>
        <v>59606</v>
      </c>
      <c r="Z27" s="100">
        <f t="shared" ref="Z27" si="55">LN(X27/R27)/19</f>
        <v>1.5501536307948252E-2</v>
      </c>
      <c r="AA27" s="100">
        <f t="shared" ref="AA27" si="56">LN(Y27/S27)/19</f>
        <v>6.2175195282610993E-4</v>
      </c>
      <c r="AB27" s="100">
        <f t="shared" si="53"/>
        <v>308456.49635329127</v>
      </c>
      <c r="AC27" s="100">
        <f t="shared" si="54"/>
        <v>67106</v>
      </c>
      <c r="AD27" s="100">
        <f t="shared" si="47"/>
        <v>2.0693058926666626E-2</v>
      </c>
      <c r="AE27" s="100">
        <f t="shared" si="48"/>
        <v>6.8595003008637091E-3</v>
      </c>
      <c r="AF27" s="100">
        <f t="shared" si="13"/>
        <v>263978.01787077694</v>
      </c>
      <c r="AG27" s="100">
        <f t="shared" si="14"/>
        <v>49718.185269589296</v>
      </c>
      <c r="AH27" s="100">
        <f t="shared" si="15"/>
        <v>302006.81051740807</v>
      </c>
      <c r="AI27" s="100">
        <f t="shared" si="16"/>
        <v>59791.5890609364</v>
      </c>
      <c r="AJ27" s="100">
        <f t="shared" si="17"/>
        <v>342080.50748128939</v>
      </c>
      <c r="AK27" s="100">
        <f t="shared" si="18"/>
        <v>69447.492279526501</v>
      </c>
      <c r="AM27">
        <f>'Water Use Current M&amp;I'!AE84</f>
        <v>1</v>
      </c>
      <c r="AN27">
        <f>'Water Use Current M&amp;I'!AH84</f>
        <v>0</v>
      </c>
      <c r="AO27" s="100">
        <f t="shared" si="19"/>
        <v>263978.01787077694</v>
      </c>
      <c r="AP27" s="100">
        <f t="shared" si="20"/>
        <v>0</v>
      </c>
      <c r="AQ27" s="100">
        <f t="shared" si="21"/>
        <v>302006.81051740807</v>
      </c>
      <c r="AR27" s="100">
        <f t="shared" si="22"/>
        <v>0</v>
      </c>
      <c r="AS27" s="100">
        <f t="shared" si="23"/>
        <v>342080.50748128939</v>
      </c>
      <c r="AT27" s="100">
        <f t="shared" si="24"/>
        <v>0</v>
      </c>
      <c r="AU27" s="100">
        <f t="shared" si="25"/>
        <v>263978.01787077694</v>
      </c>
      <c r="AV27" s="100">
        <f t="shared" si="26"/>
        <v>302006.81051740807</v>
      </c>
      <c r="AW27" s="100">
        <f t="shared" si="27"/>
        <v>342080.50748128939</v>
      </c>
      <c r="AY27" s="100">
        <v>1.5914291339667085E-4</v>
      </c>
      <c r="AZ27" s="100">
        <f t="shared" si="28"/>
        <v>42.010230836633887</v>
      </c>
      <c r="BA27" s="100">
        <f t="shared" si="29"/>
        <v>48.062243691376658</v>
      </c>
      <c r="BB27" s="100">
        <f t="shared" si="30"/>
        <v>54.43968857678405</v>
      </c>
      <c r="BD27" s="100" t="s">
        <v>521</v>
      </c>
      <c r="BE27" s="101">
        <v>15080301</v>
      </c>
      <c r="BF27" s="101"/>
      <c r="BG27" s="101">
        <f>N27</f>
        <v>4871.423853050188</v>
      </c>
      <c r="BJ27" s="84">
        <v>15020008</v>
      </c>
      <c r="BK27" s="79">
        <f t="shared" si="49"/>
        <v>1804.6728902070283</v>
      </c>
    </row>
    <row r="28" spans="5:63" x14ac:dyDescent="0.3">
      <c r="E28" t="s">
        <v>601</v>
      </c>
      <c r="F28" s="101">
        <v>15050100</v>
      </c>
      <c r="G28" s="101">
        <v>300</v>
      </c>
      <c r="H28" s="101">
        <v>0</v>
      </c>
      <c r="I28" s="101">
        <f>'Water Use Current M&amp;I'!AE55</f>
        <v>0.72694562899786785</v>
      </c>
      <c r="J28" s="101">
        <f>'Water Use Current M&amp;I'!AH55</f>
        <v>1</v>
      </c>
      <c r="K28" s="101">
        <f t="shared" si="6"/>
        <v>218.08368869936035</v>
      </c>
      <c r="L28" s="101">
        <f t="shared" si="7"/>
        <v>0</v>
      </c>
      <c r="M28" s="101">
        <f t="shared" si="8"/>
        <v>218.08368869936035</v>
      </c>
      <c r="N28" s="101">
        <f t="shared" si="9"/>
        <v>365.48698987689829</v>
      </c>
      <c r="BD28" s="100" t="s">
        <v>601</v>
      </c>
      <c r="BE28" s="101">
        <v>15050100</v>
      </c>
      <c r="BF28" s="101"/>
      <c r="BG28" s="101">
        <f>N28</f>
        <v>365.48698987689829</v>
      </c>
      <c r="BJ28" s="84">
        <v>15020009</v>
      </c>
      <c r="BK28" s="79">
        <f t="shared" si="49"/>
        <v>232.03683817294839</v>
      </c>
    </row>
    <row r="29" spans="5:63" x14ac:dyDescent="0.3">
      <c r="E29" t="s">
        <v>602</v>
      </c>
      <c r="F29" s="101">
        <v>15040002</v>
      </c>
      <c r="G29" s="101">
        <v>550</v>
      </c>
      <c r="H29" s="101">
        <v>303.5</v>
      </c>
      <c r="I29" s="101">
        <f>'Water Use Current M&amp;I'!AE49</f>
        <v>0.65517241379310343</v>
      </c>
      <c r="J29" s="101">
        <f>'Water Use Current M&amp;I'!AH49</f>
        <v>0</v>
      </c>
      <c r="K29" s="101">
        <f t="shared" si="6"/>
        <v>360.34482758620686</v>
      </c>
      <c r="L29" s="101">
        <f t="shared" si="7"/>
        <v>0</v>
      </c>
      <c r="M29" s="101">
        <f t="shared" si="8"/>
        <v>360.34482758620686</v>
      </c>
      <c r="N29" s="101">
        <f t="shared" si="9"/>
        <v>603.90278217345167</v>
      </c>
      <c r="BD29" s="100" t="s">
        <v>602</v>
      </c>
      <c r="BE29" s="101">
        <v>15040002</v>
      </c>
      <c r="BF29" s="101"/>
      <c r="BG29" s="101">
        <f>N29</f>
        <v>603.90278217345167</v>
      </c>
      <c r="BJ29" s="84">
        <v>15020010</v>
      </c>
      <c r="BK29" s="79">
        <f>SUM(BG59,BG100)</f>
        <v>918.7214950495129</v>
      </c>
    </row>
    <row r="30" spans="5:63" x14ac:dyDescent="0.3">
      <c r="E30" t="s">
        <v>603</v>
      </c>
      <c r="F30" s="101">
        <v>15070101</v>
      </c>
      <c r="G30" s="101">
        <v>800</v>
      </c>
      <c r="H30" s="101">
        <v>172</v>
      </c>
      <c r="I30" s="101">
        <f>'Water Use Current M&amp;I'!AE74</f>
        <v>0.75056179775280896</v>
      </c>
      <c r="J30" s="101">
        <f>'Water Use Current M&amp;I'!AH74</f>
        <v>1</v>
      </c>
      <c r="K30" s="101">
        <f t="shared" si="6"/>
        <v>600.44943820224717</v>
      </c>
      <c r="L30" s="101">
        <f t="shared" si="7"/>
        <v>172</v>
      </c>
      <c r="M30" s="101">
        <f t="shared" si="8"/>
        <v>772.44943820224717</v>
      </c>
      <c r="N30" s="101">
        <f t="shared" si="9"/>
        <v>1294.5499119369424</v>
      </c>
      <c r="BD30" s="100" t="s">
        <v>603</v>
      </c>
      <c r="BE30" s="101">
        <v>15070101</v>
      </c>
      <c r="BF30" s="101"/>
      <c r="BG30" s="101">
        <f>N30</f>
        <v>1294.5499119369424</v>
      </c>
      <c r="BJ30" s="84">
        <v>15020011</v>
      </c>
      <c r="BK30" s="79">
        <f>BG60</f>
        <v>1650.9366298351288</v>
      </c>
    </row>
    <row r="31" spans="5:63" x14ac:dyDescent="0.3">
      <c r="E31" t="s">
        <v>604</v>
      </c>
      <c r="F31" s="101">
        <v>15010006</v>
      </c>
      <c r="G31" s="101">
        <v>300</v>
      </c>
      <c r="H31" s="101">
        <v>0</v>
      </c>
      <c r="I31" s="101">
        <f>'Water Use Current M&amp;I'!AE15</f>
        <v>1</v>
      </c>
      <c r="J31" s="101">
        <f>'Water Use Current M&amp;I'!AH15</f>
        <v>0</v>
      </c>
      <c r="K31" s="101">
        <f t="shared" si="6"/>
        <v>300</v>
      </c>
      <c r="L31" s="101">
        <f t="shared" si="7"/>
        <v>0</v>
      </c>
      <c r="M31" s="101">
        <f t="shared" si="8"/>
        <v>300</v>
      </c>
      <c r="N31" s="101">
        <f t="shared" si="9"/>
        <v>502.77073731186886</v>
      </c>
      <c r="BD31" s="100" t="s">
        <v>604</v>
      </c>
      <c r="BE31" s="101">
        <v>15010006</v>
      </c>
      <c r="BF31" s="101"/>
      <c r="BG31" s="101">
        <f>N31</f>
        <v>502.77073731186886</v>
      </c>
      <c r="BJ31" s="84">
        <v>15020012</v>
      </c>
      <c r="BK31" s="79">
        <f>BG61</f>
        <v>732.09833698440013</v>
      </c>
    </row>
    <row r="32" spans="5:63" x14ac:dyDescent="0.3">
      <c r="E32" t="s">
        <v>605</v>
      </c>
      <c r="F32" s="101">
        <v>15070104</v>
      </c>
      <c r="G32" s="101">
        <v>300</v>
      </c>
      <c r="H32" s="101">
        <v>0</v>
      </c>
      <c r="I32" s="101">
        <f>'Water Use Current M&amp;I'!AE77</f>
        <v>1</v>
      </c>
      <c r="J32" s="101">
        <f>'Water Use Current M&amp;I'!AH77</f>
        <v>0</v>
      </c>
      <c r="K32" s="101">
        <f t="shared" si="6"/>
        <v>300</v>
      </c>
      <c r="L32" s="101">
        <f t="shared" si="7"/>
        <v>0</v>
      </c>
      <c r="M32" s="101">
        <f t="shared" si="8"/>
        <v>300</v>
      </c>
      <c r="N32" s="101">
        <f t="shared" si="9"/>
        <v>502.77073731186886</v>
      </c>
      <c r="BD32" s="100" t="s">
        <v>605</v>
      </c>
      <c r="BE32" s="101">
        <v>15070104</v>
      </c>
      <c r="BF32" s="101"/>
      <c r="BG32" s="101">
        <f>N32</f>
        <v>502.77073731186886</v>
      </c>
      <c r="BJ32" s="84">
        <v>15020013</v>
      </c>
      <c r="BK32" s="79">
        <f>BG62</f>
        <v>2270.7670831636829</v>
      </c>
    </row>
    <row r="33" spans="5:63" x14ac:dyDescent="0.3">
      <c r="E33" t="s">
        <v>606</v>
      </c>
      <c r="F33" s="101">
        <v>15010005</v>
      </c>
      <c r="G33" s="101">
        <v>13.751665657177467</v>
      </c>
      <c r="H33" s="101">
        <v>13.753264688067837</v>
      </c>
      <c r="I33" s="101">
        <f>'Water Use Current M&amp;I'!AE14</f>
        <v>1</v>
      </c>
      <c r="J33" s="101">
        <f>'Water Use Current M&amp;I'!AH14</f>
        <v>0</v>
      </c>
      <c r="K33" s="101">
        <f t="shared" si="6"/>
        <v>13.751665657177467</v>
      </c>
      <c r="L33" s="101">
        <f t="shared" si="7"/>
        <v>0</v>
      </c>
      <c r="M33" s="101">
        <f t="shared" si="8"/>
        <v>13.751665657177467</v>
      </c>
      <c r="N33" s="101">
        <f t="shared" si="9"/>
        <v>23.04645027241807</v>
      </c>
      <c r="BD33" s="100" t="s">
        <v>606</v>
      </c>
      <c r="BE33" s="101">
        <v>15010005</v>
      </c>
      <c r="BF33" s="101"/>
      <c r="BG33" s="101">
        <f>N33</f>
        <v>23.04645027241807</v>
      </c>
      <c r="BJ33" s="84">
        <v>15020014</v>
      </c>
      <c r="BK33" s="79">
        <f>BG63</f>
        <v>995.41360511844448</v>
      </c>
    </row>
    <row r="34" spans="5:63" x14ac:dyDescent="0.3">
      <c r="E34" t="s">
        <v>606</v>
      </c>
      <c r="F34" s="101">
        <v>15010007</v>
      </c>
      <c r="G34" s="101">
        <v>8520.823743185947</v>
      </c>
      <c r="H34" s="101">
        <v>8521.8145366444569</v>
      </c>
      <c r="I34" s="101">
        <f>'Water Use Current M&amp;I'!AE16</f>
        <v>1</v>
      </c>
      <c r="J34" s="101">
        <f>'Water Use Current M&amp;I'!AH16</f>
        <v>0</v>
      </c>
      <c r="K34" s="101">
        <f t="shared" si="6"/>
        <v>8520.823743185947</v>
      </c>
      <c r="L34" s="101">
        <f t="shared" si="7"/>
        <v>0</v>
      </c>
      <c r="M34" s="101">
        <f t="shared" si="8"/>
        <v>8520.823743185947</v>
      </c>
      <c r="N34" s="101">
        <f t="shared" si="9"/>
        <v>14280.069452886923</v>
      </c>
      <c r="BD34" s="100" t="s">
        <v>606</v>
      </c>
      <c r="BE34" s="101">
        <v>15010007</v>
      </c>
      <c r="BF34" s="101"/>
      <c r="BG34" s="101">
        <f>N34</f>
        <v>14280.069452886923</v>
      </c>
      <c r="BJ34" s="84">
        <v>15020015</v>
      </c>
      <c r="BK34" s="79">
        <f>BG64</f>
        <v>1664.8397141823234</v>
      </c>
    </row>
    <row r="35" spans="5:63" x14ac:dyDescent="0.3">
      <c r="E35" t="s">
        <v>606</v>
      </c>
      <c r="F35" s="101">
        <v>15010014</v>
      </c>
      <c r="G35" s="101">
        <v>65.424591156874627</v>
      </c>
      <c r="H35" s="101">
        <v>65.432198667474253</v>
      </c>
      <c r="I35" s="101">
        <f>'Water Use Current M&amp;I'!AE19</f>
        <v>1</v>
      </c>
      <c r="J35" s="101">
        <f>'Water Use Current M&amp;I'!AH19</f>
        <v>0</v>
      </c>
      <c r="K35" s="101">
        <f t="shared" si="6"/>
        <v>65.424591156874627</v>
      </c>
      <c r="L35" s="101">
        <f t="shared" si="7"/>
        <v>0</v>
      </c>
      <c r="M35" s="101">
        <f t="shared" si="8"/>
        <v>65.424591156874627</v>
      </c>
      <c r="N35" s="101">
        <f t="shared" si="9"/>
        <v>109.64523311423144</v>
      </c>
      <c r="BD35" s="100" t="s">
        <v>606</v>
      </c>
      <c r="BE35" s="101">
        <v>15010014</v>
      </c>
      <c r="BF35" s="101"/>
      <c r="BG35" s="101">
        <f>N35</f>
        <v>109.64523311423144</v>
      </c>
      <c r="BJ35" s="84">
        <v>15020016</v>
      </c>
      <c r="BK35" s="79">
        <f>SUM(BG20,BG65)</f>
        <v>381.77333931533354</v>
      </c>
    </row>
    <row r="36" spans="5:63" x14ac:dyDescent="0.3">
      <c r="E36" t="s">
        <v>607</v>
      </c>
      <c r="F36" s="101">
        <v>14070007</v>
      </c>
      <c r="G36" s="101">
        <v>0.77574889604964803</v>
      </c>
      <c r="H36" s="101">
        <v>1.611170784103115E-2</v>
      </c>
      <c r="I36" s="101">
        <f>'Water Use Current M&amp;I'!AE4</f>
        <v>0</v>
      </c>
      <c r="J36" s="101">
        <f>'Water Use Current M&amp;I'!AH4</f>
        <v>0</v>
      </c>
      <c r="K36" s="101">
        <f t="shared" si="6"/>
        <v>0</v>
      </c>
      <c r="L36" s="101">
        <f t="shared" si="7"/>
        <v>0</v>
      </c>
      <c r="M36" s="101">
        <f t="shared" si="8"/>
        <v>0</v>
      </c>
      <c r="N36" s="101">
        <f t="shared" si="9"/>
        <v>0</v>
      </c>
      <c r="BD36" s="100" t="s">
        <v>607</v>
      </c>
      <c r="BE36" s="101">
        <v>14070007</v>
      </c>
      <c r="BF36" s="101"/>
      <c r="BG36" s="101">
        <f>N36</f>
        <v>0</v>
      </c>
      <c r="BJ36" s="84">
        <v>15020017</v>
      </c>
      <c r="BK36" s="79">
        <f>BG66</f>
        <v>355.77564460288374</v>
      </c>
    </row>
    <row r="37" spans="5:63" x14ac:dyDescent="0.3">
      <c r="E37" t="s">
        <v>607</v>
      </c>
      <c r="F37" s="101">
        <v>15010001</v>
      </c>
      <c r="G37" s="101">
        <v>9.1538369733858449</v>
      </c>
      <c r="H37" s="101">
        <v>0.19011815252416756</v>
      </c>
      <c r="I37" s="101">
        <f>'Water Use Current M&amp;I'!AE10</f>
        <v>0.90322580645161299</v>
      </c>
      <c r="J37" s="101">
        <f>'Water Use Current M&amp;I'!AH10</f>
        <v>0</v>
      </c>
      <c r="K37" s="101">
        <f t="shared" si="6"/>
        <v>8.2679817824130222</v>
      </c>
      <c r="L37" s="101">
        <f t="shared" si="7"/>
        <v>0</v>
      </c>
      <c r="M37" s="101">
        <f t="shared" si="8"/>
        <v>8.2679817824130222</v>
      </c>
      <c r="N37" s="101">
        <f t="shared" si="9"/>
        <v>13.856330989416316</v>
      </c>
      <c r="BD37" s="100" t="s">
        <v>607</v>
      </c>
      <c r="BE37" s="101">
        <v>15010001</v>
      </c>
      <c r="BF37" s="101"/>
      <c r="BG37" s="101">
        <f>N37</f>
        <v>13.856330989416316</v>
      </c>
      <c r="BJ37" s="84">
        <v>15020018</v>
      </c>
      <c r="BK37" s="79">
        <f>SUM(BG21,BG67)</f>
        <v>4378.4629403977806</v>
      </c>
    </row>
    <row r="38" spans="5:63" x14ac:dyDescent="0.3">
      <c r="E38" t="s">
        <v>607</v>
      </c>
      <c r="F38" s="101">
        <v>15010002</v>
      </c>
      <c r="G38" s="101">
        <v>3.5684449218283807</v>
      </c>
      <c r="H38" s="101">
        <v>7.4113856068743295E-2</v>
      </c>
      <c r="I38" s="101">
        <f>'Water Use Current M&amp;I'!AE11</f>
        <v>0</v>
      </c>
      <c r="J38" s="101">
        <f>'Water Use Current M&amp;I'!AH11</f>
        <v>0</v>
      </c>
      <c r="K38" s="101">
        <f t="shared" si="6"/>
        <v>0</v>
      </c>
      <c r="L38" s="101">
        <f t="shared" si="7"/>
        <v>0</v>
      </c>
      <c r="M38" s="101">
        <f t="shared" si="8"/>
        <v>0</v>
      </c>
      <c r="N38" s="101">
        <f t="shared" si="9"/>
        <v>0</v>
      </c>
      <c r="BD38" s="100" t="s">
        <v>607</v>
      </c>
      <c r="BE38" s="101">
        <v>15010002</v>
      </c>
      <c r="BF38" s="101"/>
      <c r="BG38" s="101">
        <f>N38</f>
        <v>0</v>
      </c>
      <c r="BJ38" s="84">
        <v>15030101</v>
      </c>
      <c r="BK38" s="79">
        <f>SUM(BG41,BG42,BG93)</f>
        <v>38027.882844334432</v>
      </c>
    </row>
    <row r="39" spans="5:63" x14ac:dyDescent="0.3">
      <c r="E39" t="s">
        <v>607</v>
      </c>
      <c r="F39" s="101">
        <v>15010003</v>
      </c>
      <c r="G39" s="101">
        <v>267.01277002028883</v>
      </c>
      <c r="H39" s="101">
        <v>5.5456498388829214</v>
      </c>
      <c r="I39" s="101">
        <f>'Water Use Current M&amp;I'!AE12</f>
        <v>1</v>
      </c>
      <c r="J39" s="101">
        <f>'Water Use Current M&amp;I'!AH12</f>
        <v>0</v>
      </c>
      <c r="K39" s="101">
        <f t="shared" si="6"/>
        <v>267.01277002028883</v>
      </c>
      <c r="L39" s="101">
        <f t="shared" si="7"/>
        <v>0</v>
      </c>
      <c r="M39" s="101">
        <f t="shared" si="8"/>
        <v>267.01277002028883</v>
      </c>
      <c r="N39" s="101">
        <f t="shared" si="9"/>
        <v>447.48735751595029</v>
      </c>
      <c r="BD39" s="100" t="s">
        <v>607</v>
      </c>
      <c r="BE39" s="101">
        <v>15010003</v>
      </c>
      <c r="BF39" s="101"/>
      <c r="BG39" s="101">
        <f>N39</f>
        <v>447.48735751595029</v>
      </c>
      <c r="BJ39" s="84">
        <v>15030103</v>
      </c>
      <c r="BK39" s="79">
        <f>BG94</f>
        <v>940.73386114642301</v>
      </c>
    </row>
    <row r="40" spans="5:63" x14ac:dyDescent="0.3">
      <c r="E40" t="s">
        <v>607</v>
      </c>
      <c r="F40" s="101">
        <v>15010009</v>
      </c>
      <c r="G40" s="101">
        <v>1019.4891991884473</v>
      </c>
      <c r="H40" s="101">
        <v>21.174006444683137</v>
      </c>
      <c r="I40" s="101">
        <f>'Water Use Current M&amp;I'!AE17</f>
        <v>0.41509433962264147</v>
      </c>
      <c r="J40" s="101">
        <f>'Water Use Current M&amp;I'!AH17</f>
        <v>0</v>
      </c>
      <c r="K40" s="101">
        <f t="shared" si="6"/>
        <v>423.18419588954413</v>
      </c>
      <c r="L40" s="101">
        <f t="shared" si="7"/>
        <v>0</v>
      </c>
      <c r="M40" s="101">
        <f t="shared" si="8"/>
        <v>423.18419588954413</v>
      </c>
      <c r="N40" s="101">
        <f t="shared" si="9"/>
        <v>709.21543395372146</v>
      </c>
      <c r="BD40" s="100" t="s">
        <v>607</v>
      </c>
      <c r="BE40" s="101">
        <v>15010009</v>
      </c>
      <c r="BF40" s="101"/>
      <c r="BG40" s="101">
        <f>N40</f>
        <v>709.21543395372146</v>
      </c>
      <c r="BJ40" s="84">
        <v>15030104</v>
      </c>
      <c r="BK40" s="79">
        <f>SUM(BG69,BG83)</f>
        <v>2127.6480198230993</v>
      </c>
    </row>
    <row r="41" spans="5:63" x14ac:dyDescent="0.3">
      <c r="E41" t="s">
        <v>608</v>
      </c>
      <c r="F41" s="101">
        <v>15030101</v>
      </c>
      <c r="G41" s="101">
        <v>17300</v>
      </c>
      <c r="H41" s="101">
        <v>300</v>
      </c>
      <c r="I41" s="101">
        <f>'Water Use Current M&amp;I'!AE38</f>
        <v>0.60799238820171264</v>
      </c>
      <c r="J41" s="101">
        <f>'Water Use Current M&amp;I'!AH38</f>
        <v>0</v>
      </c>
      <c r="K41" s="101">
        <f t="shared" si="6"/>
        <v>10518.268315889629</v>
      </c>
      <c r="L41" s="101">
        <f t="shared" si="7"/>
        <v>0</v>
      </c>
      <c r="M41" s="101">
        <f t="shared" si="8"/>
        <v>10518.268315889629</v>
      </c>
      <c r="N41" s="101">
        <f t="shared" si="9"/>
        <v>17627.591721412995</v>
      </c>
      <c r="BD41" s="100" t="s">
        <v>608</v>
      </c>
      <c r="BE41" s="101">
        <v>15030101</v>
      </c>
      <c r="BF41" s="101"/>
      <c r="BG41" s="101">
        <f>N41</f>
        <v>17627.591721412995</v>
      </c>
      <c r="BJ41" s="84">
        <v>15030105</v>
      </c>
      <c r="BK41" s="79">
        <f>SUM(BG13,BG84,BG90)</f>
        <v>624.42796246405624</v>
      </c>
    </row>
    <row r="42" spans="5:63" x14ac:dyDescent="0.3">
      <c r="E42" t="s">
        <v>609</v>
      </c>
      <c r="F42" s="101">
        <v>15030101</v>
      </c>
      <c r="G42" s="101">
        <v>20020</v>
      </c>
      <c r="H42" s="101">
        <v>971</v>
      </c>
      <c r="I42" s="101">
        <f>'Water Use Current M&amp;I'!AE38</f>
        <v>0.60799238820171264</v>
      </c>
      <c r="J42" s="101">
        <f>'Water Use Current M&amp;I'!AH38</f>
        <v>0</v>
      </c>
      <c r="K42" s="101">
        <f t="shared" si="6"/>
        <v>12172.007611798286</v>
      </c>
      <c r="L42" s="101">
        <f t="shared" si="7"/>
        <v>0</v>
      </c>
      <c r="M42" s="101">
        <f t="shared" si="8"/>
        <v>12172.007611798286</v>
      </c>
      <c r="N42" s="101">
        <f t="shared" si="9"/>
        <v>20399.097471831683</v>
      </c>
      <c r="BD42" s="100" t="s">
        <v>609</v>
      </c>
      <c r="BE42" s="101">
        <v>15030101</v>
      </c>
      <c r="BF42" s="101"/>
      <c r="BG42" s="101">
        <f>N42</f>
        <v>20399.097471831683</v>
      </c>
      <c r="BJ42" s="84">
        <v>15030106</v>
      </c>
      <c r="BK42" s="79">
        <f>BG85</f>
        <v>1866.9669431268137</v>
      </c>
    </row>
    <row r="43" spans="5:63" x14ac:dyDescent="0.3">
      <c r="E43" t="s">
        <v>610</v>
      </c>
      <c r="F43" s="101">
        <v>14070006</v>
      </c>
      <c r="G43" s="101">
        <v>1705.6275090632591</v>
      </c>
      <c r="H43" s="101">
        <v>784.83348108427572</v>
      </c>
      <c r="I43" s="101">
        <f>'Water Use Current M&amp;I'!AE3</f>
        <v>1</v>
      </c>
      <c r="J43" s="101">
        <f>'Water Use Current M&amp;I'!AH3</f>
        <v>1</v>
      </c>
      <c r="K43" s="101">
        <f t="shared" si="6"/>
        <v>1705.6275090632591</v>
      </c>
      <c r="L43" s="101">
        <f t="shared" si="7"/>
        <v>784.83348108427572</v>
      </c>
      <c r="M43" s="101">
        <f t="shared" si="8"/>
        <v>2490.4609901475351</v>
      </c>
      <c r="N43" s="101">
        <f t="shared" si="9"/>
        <v>4173.7696942097436</v>
      </c>
      <c r="BD43" s="100" t="s">
        <v>610</v>
      </c>
      <c r="BE43" s="101">
        <v>14070006</v>
      </c>
      <c r="BF43" s="101"/>
      <c r="BG43" s="101">
        <f>N43</f>
        <v>4173.7696942097436</v>
      </c>
      <c r="BJ43" s="84">
        <v>15030107</v>
      </c>
      <c r="BK43" s="79">
        <f>BG130</f>
        <v>317.03672497586462</v>
      </c>
    </row>
    <row r="44" spans="5:63" x14ac:dyDescent="0.3">
      <c r="E44" t="s">
        <v>610</v>
      </c>
      <c r="F44" s="101">
        <v>14080105</v>
      </c>
      <c r="G44" s="101">
        <v>201.39750769386004</v>
      </c>
      <c r="H44" s="101">
        <v>92.671762272337418</v>
      </c>
      <c r="I44" s="101">
        <f>'Water Use Current M&amp;I'!AE5</f>
        <v>0.79999999999999993</v>
      </c>
      <c r="J44" s="101">
        <f>'Water Use Current M&amp;I'!AH5</f>
        <v>0</v>
      </c>
      <c r="K44" s="101">
        <f t="shared" si="6"/>
        <v>161.11800615508801</v>
      </c>
      <c r="L44" s="101">
        <f t="shared" si="7"/>
        <v>0</v>
      </c>
      <c r="M44" s="101">
        <f t="shared" si="8"/>
        <v>161.11800615508801</v>
      </c>
      <c r="N44" s="101">
        <f t="shared" si="9"/>
        <v>270.01806249603942</v>
      </c>
      <c r="BD44" s="100" t="s">
        <v>610</v>
      </c>
      <c r="BE44" s="101">
        <v>14080105</v>
      </c>
      <c r="BF44" s="101"/>
      <c r="BG44" s="101">
        <f>N44</f>
        <v>270.01806249603942</v>
      </c>
      <c r="BJ44" s="84">
        <v>15030108</v>
      </c>
      <c r="BK44" s="79">
        <f>BG131</f>
        <v>52167.982173375494</v>
      </c>
    </row>
    <row r="45" spans="5:63" x14ac:dyDescent="0.3">
      <c r="E45" t="s">
        <v>610</v>
      </c>
      <c r="F45" s="101">
        <v>14080106</v>
      </c>
      <c r="G45" s="101">
        <v>2.8620438640114743</v>
      </c>
      <c r="H45" s="101">
        <v>1.3169509971386768</v>
      </c>
      <c r="I45" s="101">
        <f>'Water Use Current M&amp;I'!AE6</f>
        <v>0</v>
      </c>
      <c r="J45" s="101">
        <f>'Water Use Current M&amp;I'!AH6</f>
        <v>0</v>
      </c>
      <c r="K45" s="101">
        <f t="shared" si="6"/>
        <v>0</v>
      </c>
      <c r="L45" s="101">
        <f t="shared" si="7"/>
        <v>0</v>
      </c>
      <c r="M45" s="101">
        <f t="shared" si="8"/>
        <v>0</v>
      </c>
      <c r="N45" s="101">
        <f t="shared" si="9"/>
        <v>0</v>
      </c>
      <c r="BD45" s="100" t="s">
        <v>610</v>
      </c>
      <c r="BE45" s="101">
        <v>14080106</v>
      </c>
      <c r="BF45" s="101"/>
      <c r="BG45" s="101">
        <f>N45</f>
        <v>0</v>
      </c>
      <c r="BJ45" s="84">
        <v>15030201</v>
      </c>
      <c r="BK45" s="79">
        <f>SUM(BG6,BG7)</f>
        <v>454.62023530106001</v>
      </c>
    </row>
    <row r="46" spans="5:63" x14ac:dyDescent="0.3">
      <c r="E46" t="s">
        <v>610</v>
      </c>
      <c r="F46" s="101">
        <v>14080201</v>
      </c>
      <c r="G46" s="101">
        <v>253.06493113364616</v>
      </c>
      <c r="H46" s="101">
        <v>116.44619343120932</v>
      </c>
      <c r="I46" s="101">
        <f>'Water Use Current M&amp;I'!AE7</f>
        <v>0.60000000000000009</v>
      </c>
      <c r="J46" s="101">
        <f>'Water Use Current M&amp;I'!AH7</f>
        <v>0</v>
      </c>
      <c r="K46" s="101">
        <f t="shared" si="6"/>
        <v>151.83895868018772</v>
      </c>
      <c r="L46" s="101">
        <f t="shared" si="7"/>
        <v>0</v>
      </c>
      <c r="M46" s="101">
        <f t="shared" si="8"/>
        <v>151.83895868018772</v>
      </c>
      <c r="N46" s="101">
        <f t="shared" si="9"/>
        <v>254.46728402768125</v>
      </c>
      <c r="BD46" s="100" t="s">
        <v>610</v>
      </c>
      <c r="BE46" s="101">
        <v>14080201</v>
      </c>
      <c r="BF46" s="101"/>
      <c r="BG46" s="101">
        <f>N46</f>
        <v>254.46728402768125</v>
      </c>
      <c r="BJ46" s="84">
        <v>15030202</v>
      </c>
      <c r="BK46" s="79">
        <f>BG8</f>
        <v>0</v>
      </c>
    </row>
    <row r="47" spans="5:63" x14ac:dyDescent="0.3">
      <c r="E47" t="s">
        <v>610</v>
      </c>
      <c r="F47" s="101">
        <v>14080204</v>
      </c>
      <c r="G47" s="101">
        <v>4909.6102978803146</v>
      </c>
      <c r="H47" s="101">
        <v>2259.1254657758363</v>
      </c>
      <c r="I47" s="101">
        <f>'Water Use Current M&amp;I'!AE8</f>
        <v>0.61643835616438358</v>
      </c>
      <c r="J47" s="101">
        <f>'Water Use Current M&amp;I'!AH8</f>
        <v>0</v>
      </c>
      <c r="K47" s="101">
        <f t="shared" si="6"/>
        <v>3026.4721014330707</v>
      </c>
      <c r="L47" s="101">
        <f t="shared" si="7"/>
        <v>0</v>
      </c>
      <c r="M47" s="101">
        <f t="shared" si="8"/>
        <v>3026.4721014330707</v>
      </c>
      <c r="N47" s="101">
        <f t="shared" si="9"/>
        <v>5072.0720329710202</v>
      </c>
      <c r="BD47" s="100" t="s">
        <v>610</v>
      </c>
      <c r="BE47" s="101">
        <v>14080204</v>
      </c>
      <c r="BF47" s="101"/>
      <c r="BG47" s="101">
        <f>N47</f>
        <v>5072.0720329710202</v>
      </c>
      <c r="BJ47" s="84">
        <v>15030203</v>
      </c>
      <c r="BK47" s="79">
        <f>SUM(BG9,BG117)</f>
        <v>3072.1402318151695</v>
      </c>
    </row>
    <row r="48" spans="5:63" x14ac:dyDescent="0.3">
      <c r="E48" t="s">
        <v>610</v>
      </c>
      <c r="F48" s="101">
        <v>14080205</v>
      </c>
      <c r="G48" s="101">
        <v>120.95901172637967</v>
      </c>
      <c r="H48" s="101">
        <v>55.658507931703028</v>
      </c>
      <c r="I48" s="101">
        <f>'Water Use Current M&amp;I'!AE9</f>
        <v>1</v>
      </c>
      <c r="J48" s="101">
        <f>'Water Use Current M&amp;I'!AH9</f>
        <v>0</v>
      </c>
      <c r="K48" s="101">
        <f t="shared" si="6"/>
        <v>120.95901172637967</v>
      </c>
      <c r="L48" s="101">
        <f t="shared" si="7"/>
        <v>0</v>
      </c>
      <c r="M48" s="101">
        <f t="shared" si="8"/>
        <v>120.95901172637967</v>
      </c>
      <c r="N48" s="101">
        <f t="shared" si="9"/>
        <v>202.71550503395633</v>
      </c>
      <c r="BD48" s="100" t="s">
        <v>610</v>
      </c>
      <c r="BE48" s="101">
        <v>14080205</v>
      </c>
      <c r="BF48" s="101"/>
      <c r="BG48" s="101">
        <f>N48</f>
        <v>202.71550503395633</v>
      </c>
      <c r="BJ48" s="84">
        <v>15030204</v>
      </c>
      <c r="BK48" s="79">
        <f>SUM(BG10,BG95)</f>
        <v>112.56846199925182</v>
      </c>
    </row>
    <row r="49" spans="5:63" x14ac:dyDescent="0.3">
      <c r="E49" t="s">
        <v>610</v>
      </c>
      <c r="F49" s="101">
        <v>15010001</v>
      </c>
      <c r="G49" s="101">
        <v>49.859816788831473</v>
      </c>
      <c r="H49" s="101">
        <v>22.942672634363266</v>
      </c>
      <c r="I49" s="101">
        <f>'Water Use Current M&amp;I'!AE10</f>
        <v>0.90322580645161299</v>
      </c>
      <c r="J49" s="101">
        <f>'Water Use Current M&amp;I'!AH10</f>
        <v>0</v>
      </c>
      <c r="K49" s="101">
        <f t="shared" si="6"/>
        <v>45.034673228621983</v>
      </c>
      <c r="L49" s="101">
        <f t="shared" si="7"/>
        <v>0</v>
      </c>
      <c r="M49" s="101">
        <f t="shared" si="8"/>
        <v>45.034673228621983</v>
      </c>
      <c r="N49" s="101">
        <f t="shared" si="9"/>
        <v>75.473719545844517</v>
      </c>
      <c r="BD49" s="100" t="s">
        <v>610</v>
      </c>
      <c r="BE49" s="101">
        <v>15010001</v>
      </c>
      <c r="BF49" s="101"/>
      <c r="BG49" s="101">
        <f>N49</f>
        <v>75.473719545844517</v>
      </c>
      <c r="BJ49" s="84">
        <v>15040002</v>
      </c>
      <c r="BK49" s="79">
        <f>BG29</f>
        <v>603.90278217345167</v>
      </c>
    </row>
    <row r="50" spans="5:63" x14ac:dyDescent="0.3">
      <c r="E50" t="s">
        <v>610</v>
      </c>
      <c r="F50" s="101">
        <v>15020001</v>
      </c>
      <c r="G50" s="101">
        <v>1227.9674515485019</v>
      </c>
      <c r="H50" s="101">
        <v>565.04129098286808</v>
      </c>
      <c r="I50" s="101">
        <f>'Water Use Current M&amp;I'!AE20</f>
        <v>0.44444444444444442</v>
      </c>
      <c r="J50" s="101">
        <f>'Water Use Current M&amp;I'!AH20</f>
        <v>0</v>
      </c>
      <c r="K50" s="101">
        <f t="shared" si="6"/>
        <v>545.76331179933413</v>
      </c>
      <c r="L50" s="101">
        <f t="shared" si="7"/>
        <v>0</v>
      </c>
      <c r="M50" s="101">
        <f t="shared" si="8"/>
        <v>545.76331179933413</v>
      </c>
      <c r="N50" s="101">
        <f t="shared" si="9"/>
        <v>914.6460755703954</v>
      </c>
      <c r="BD50" s="100" t="s">
        <v>610</v>
      </c>
      <c r="BE50" s="101">
        <v>15020001</v>
      </c>
      <c r="BF50" s="101"/>
      <c r="BG50" s="101">
        <f>N50</f>
        <v>914.6460755703954</v>
      </c>
      <c r="BJ50" s="84">
        <v>15040003</v>
      </c>
      <c r="BK50" s="79">
        <v>0</v>
      </c>
    </row>
    <row r="51" spans="5:63" x14ac:dyDescent="0.3">
      <c r="E51" t="s">
        <v>610</v>
      </c>
      <c r="F51" s="101">
        <v>15020002</v>
      </c>
      <c r="G51" s="101">
        <v>1310.9667236048347</v>
      </c>
      <c r="H51" s="101">
        <v>603.23286989988969</v>
      </c>
      <c r="I51" s="101">
        <f>'Water Use Current M&amp;I'!AE21</f>
        <v>0.36206896551724144</v>
      </c>
      <c r="J51" s="101">
        <f>'Water Use Current M&amp;I'!AH21</f>
        <v>0</v>
      </c>
      <c r="K51" s="101">
        <f t="shared" si="6"/>
        <v>474.66036544312988</v>
      </c>
      <c r="L51" s="101">
        <f t="shared" si="7"/>
        <v>0</v>
      </c>
      <c r="M51" s="101">
        <f t="shared" si="8"/>
        <v>474.66036544312988</v>
      </c>
      <c r="N51" s="101">
        <f t="shared" si="9"/>
        <v>795.48447302187844</v>
      </c>
      <c r="BD51" s="100" t="s">
        <v>610</v>
      </c>
      <c r="BE51" s="101">
        <v>15020002</v>
      </c>
      <c r="BF51" s="101"/>
      <c r="BG51" s="101">
        <f>N51</f>
        <v>795.48447302187844</v>
      </c>
      <c r="BJ51" s="84">
        <v>15040004</v>
      </c>
      <c r="BK51" s="79">
        <f>BG79</f>
        <v>2755.3133597427491</v>
      </c>
    </row>
    <row r="52" spans="5:63" x14ac:dyDescent="0.3">
      <c r="E52" t="s">
        <v>610</v>
      </c>
      <c r="F52" s="101">
        <v>15020003</v>
      </c>
      <c r="G52" s="101">
        <v>14.159585432477819</v>
      </c>
      <c r="H52" s="101">
        <v>6.5154417753176643</v>
      </c>
      <c r="I52" s="101">
        <f>'Water Use Current M&amp;I'!AE22</f>
        <v>0.5</v>
      </c>
      <c r="J52" s="101">
        <f>'Water Use Current M&amp;I'!AH22</f>
        <v>0</v>
      </c>
      <c r="K52" s="101">
        <f t="shared" si="6"/>
        <v>7.0797927162389094</v>
      </c>
      <c r="L52" s="101">
        <f t="shared" si="7"/>
        <v>0</v>
      </c>
      <c r="M52" s="101">
        <f t="shared" si="8"/>
        <v>7.0797927162389094</v>
      </c>
      <c r="N52" s="101">
        <f t="shared" si="9"/>
        <v>11.865042013195451</v>
      </c>
      <c r="BD52" s="100" t="s">
        <v>610</v>
      </c>
      <c r="BE52" s="101">
        <v>15020003</v>
      </c>
      <c r="BF52" s="101"/>
      <c r="BG52" s="101">
        <f>N52</f>
        <v>11.865042013195451</v>
      </c>
      <c r="BJ52" s="84">
        <v>15040005</v>
      </c>
      <c r="BK52" s="79">
        <f>SUM(BG11,BG80,BG96)</f>
        <v>1308.3884660981057</v>
      </c>
    </row>
    <row r="53" spans="5:63" x14ac:dyDescent="0.3">
      <c r="E53" t="s">
        <v>610</v>
      </c>
      <c r="F53" s="101">
        <v>15020004</v>
      </c>
      <c r="G53" s="101">
        <v>51.215521777047428</v>
      </c>
      <c r="H53" s="101">
        <v>23.566491527744745</v>
      </c>
      <c r="I53" s="101">
        <f>'Water Use Current M&amp;I'!AE23</f>
        <v>1</v>
      </c>
      <c r="J53" s="101">
        <f>'Water Use Current M&amp;I'!AH23</f>
        <v>0</v>
      </c>
      <c r="K53" s="101">
        <f t="shared" si="6"/>
        <v>51.215521777047428</v>
      </c>
      <c r="L53" s="101">
        <f t="shared" si="7"/>
        <v>0</v>
      </c>
      <c r="M53" s="101">
        <f t="shared" si="8"/>
        <v>51.215521777047428</v>
      </c>
      <c r="N53" s="101">
        <f t="shared" si="9"/>
        <v>85.83221881886071</v>
      </c>
      <c r="BD53" s="100" t="s">
        <v>610</v>
      </c>
      <c r="BE53" s="101">
        <v>15020004</v>
      </c>
      <c r="BF53" s="101"/>
      <c r="BG53" s="101">
        <f>N53</f>
        <v>85.83221881886071</v>
      </c>
      <c r="BJ53" s="84">
        <v>15040006</v>
      </c>
      <c r="BK53" s="79">
        <f>BG97</f>
        <v>580.71489573663519</v>
      </c>
    </row>
    <row r="54" spans="5:63" x14ac:dyDescent="0.3">
      <c r="E54" t="s">
        <v>610</v>
      </c>
      <c r="F54" s="101">
        <v>15020005</v>
      </c>
      <c r="G54" s="101">
        <v>6431.4644640965216</v>
      </c>
      <c r="H54" s="101">
        <v>2959.3968302017342</v>
      </c>
      <c r="I54" s="101">
        <f>'Water Use Current M&amp;I'!AE24</f>
        <v>0.34782608695652173</v>
      </c>
      <c r="J54" s="101">
        <f>'Water Use Current M&amp;I'!AH24</f>
        <v>0.92902010050251249</v>
      </c>
      <c r="K54" s="101">
        <f t="shared" si="6"/>
        <v>2237.0311179466162</v>
      </c>
      <c r="L54" s="101">
        <f t="shared" si="7"/>
        <v>2749.339140620832</v>
      </c>
      <c r="M54" s="101">
        <f t="shared" si="8"/>
        <v>4986.3702585674482</v>
      </c>
      <c r="N54" s="101">
        <f t="shared" si="9"/>
        <v>8356.6701713664334</v>
      </c>
      <c r="BD54" s="100" t="s">
        <v>610</v>
      </c>
      <c r="BE54" s="101">
        <v>15020005</v>
      </c>
      <c r="BF54" s="101"/>
      <c r="BG54" s="101">
        <f>N54</f>
        <v>8356.6701713664334</v>
      </c>
      <c r="BJ54" s="84">
        <v>15040007</v>
      </c>
      <c r="BK54" s="79">
        <f>SUM(BG12,BG98)</f>
        <v>5122.8726416112004</v>
      </c>
    </row>
    <row r="55" spans="5:63" x14ac:dyDescent="0.3">
      <c r="E55" t="s">
        <v>610</v>
      </c>
      <c r="F55" s="101">
        <v>15020006</v>
      </c>
      <c r="G55" s="101">
        <v>2036.7207939631126</v>
      </c>
      <c r="H55" s="101">
        <v>937.18391749010789</v>
      </c>
      <c r="I55" s="101">
        <f>'Water Use Current M&amp;I'!AE25</f>
        <v>0.34285714285714286</v>
      </c>
      <c r="J55" s="101">
        <f>'Water Use Current M&amp;I'!AH25</f>
        <v>0</v>
      </c>
      <c r="K55" s="101">
        <f t="shared" si="6"/>
        <v>698.30427221592436</v>
      </c>
      <c r="L55" s="101">
        <f t="shared" si="7"/>
        <v>0</v>
      </c>
      <c r="M55" s="101">
        <f t="shared" si="8"/>
        <v>698.30427221592436</v>
      </c>
      <c r="N55" s="101">
        <f t="shared" si="9"/>
        <v>1170.2898460334277</v>
      </c>
      <c r="BD55" s="100" t="s">
        <v>610</v>
      </c>
      <c r="BE55" s="101">
        <v>15020006</v>
      </c>
      <c r="BF55" s="101"/>
      <c r="BG55" s="101">
        <f>N55</f>
        <v>1170.2898460334277</v>
      </c>
      <c r="BJ55" s="84">
        <v>15050100</v>
      </c>
      <c r="BK55" s="79">
        <f>SUM(BG25,BG28,BG73,BG99,BG134,BG142,BG152)</f>
        <v>504269.23577273649</v>
      </c>
    </row>
    <row r="56" spans="5:63" x14ac:dyDescent="0.3">
      <c r="E56" t="s">
        <v>610</v>
      </c>
      <c r="F56" s="101">
        <v>15020007</v>
      </c>
      <c r="G56" s="101">
        <v>564.57581064815815</v>
      </c>
      <c r="H56" s="101">
        <v>259.78591248819794</v>
      </c>
      <c r="I56" s="101">
        <f>'Water Use Current M&amp;I'!AE26</f>
        <v>0.86363636363636365</v>
      </c>
      <c r="J56" s="101">
        <f>'Water Use Current M&amp;I'!AH26</f>
        <v>0</v>
      </c>
      <c r="K56" s="101">
        <f t="shared" si="6"/>
        <v>487.58820010522749</v>
      </c>
      <c r="L56" s="101">
        <f t="shared" si="7"/>
        <v>0</v>
      </c>
      <c r="M56" s="101">
        <f t="shared" si="8"/>
        <v>487.58820010522749</v>
      </c>
      <c r="N56" s="101">
        <f t="shared" si="9"/>
        <v>817.15026290490766</v>
      </c>
      <c r="BD56" s="100" t="s">
        <v>610</v>
      </c>
      <c r="BE56" s="101">
        <v>15020007</v>
      </c>
      <c r="BF56" s="101"/>
      <c r="BG56" s="101">
        <f>N56</f>
        <v>817.15026290490766</v>
      </c>
      <c r="BJ56" s="84">
        <v>15050201</v>
      </c>
      <c r="BK56" s="79">
        <f>SUM(BG26,BG127)</f>
        <v>3833.0509839180108</v>
      </c>
    </row>
    <row r="57" spans="5:63" x14ac:dyDescent="0.3">
      <c r="E57" t="s">
        <v>610</v>
      </c>
      <c r="F57" s="101">
        <v>15020008</v>
      </c>
      <c r="G57" s="101">
        <v>3037.2310752664921</v>
      </c>
      <c r="H57" s="101">
        <v>1397.562260805639</v>
      </c>
      <c r="I57" s="101">
        <f>'Water Use Current M&amp;I'!AE27</f>
        <v>0.35454545454545461</v>
      </c>
      <c r="J57" s="101">
        <f>'Water Use Current M&amp;I'!AH27</f>
        <v>0</v>
      </c>
      <c r="K57" s="101">
        <f t="shared" si="6"/>
        <v>1076.8364721399382</v>
      </c>
      <c r="L57" s="101">
        <f t="shared" si="7"/>
        <v>0</v>
      </c>
      <c r="M57" s="101">
        <f t="shared" si="8"/>
        <v>1076.8364721399382</v>
      </c>
      <c r="N57" s="101">
        <f t="shared" si="9"/>
        <v>1804.6728902070283</v>
      </c>
      <c r="BD57" s="100" t="s">
        <v>610</v>
      </c>
      <c r="BE57" s="101">
        <v>15020008</v>
      </c>
      <c r="BF57" s="101"/>
      <c r="BG57" s="101">
        <f>N57</f>
        <v>1804.6728902070283</v>
      </c>
      <c r="BJ57" s="84">
        <v>15050202</v>
      </c>
      <c r="BK57" s="79">
        <f>SUM(BG14,BG108,BG119,BG128)</f>
        <v>27825.150698930713</v>
      </c>
    </row>
    <row r="58" spans="5:63" x14ac:dyDescent="0.3">
      <c r="E58" t="s">
        <v>610</v>
      </c>
      <c r="F58" s="101">
        <v>15020009</v>
      </c>
      <c r="G58" s="101">
        <v>287.56009138936338</v>
      </c>
      <c r="H58" s="101">
        <v>132.31891860724915</v>
      </c>
      <c r="I58" s="101">
        <f>'Water Use Current M&amp;I'!AE28</f>
        <v>0.48148148148148145</v>
      </c>
      <c r="J58" s="101">
        <f>'Water Use Current M&amp;I'!AH28</f>
        <v>0</v>
      </c>
      <c r="K58" s="101">
        <f t="shared" si="6"/>
        <v>138.45485881710087</v>
      </c>
      <c r="L58" s="101">
        <f t="shared" si="7"/>
        <v>0</v>
      </c>
      <c r="M58" s="101">
        <f t="shared" si="8"/>
        <v>138.45485881710087</v>
      </c>
      <c r="N58" s="101">
        <f t="shared" si="9"/>
        <v>232.03683817294839</v>
      </c>
      <c r="BD58" s="100" t="s">
        <v>610</v>
      </c>
      <c r="BE58" s="101">
        <v>15020009</v>
      </c>
      <c r="BF58" s="101"/>
      <c r="BG58" s="101">
        <f>N58</f>
        <v>232.03683817294839</v>
      </c>
      <c r="BJ58" s="84">
        <v>15050203</v>
      </c>
      <c r="BK58" s="79">
        <f>SUM(BG4,BG74,BG120,BG153)</f>
        <v>3732.6829860462494</v>
      </c>
    </row>
    <row r="59" spans="5:63" x14ac:dyDescent="0.3">
      <c r="E59" t="s">
        <v>610</v>
      </c>
      <c r="F59" s="101">
        <v>15020010</v>
      </c>
      <c r="G59" s="101">
        <v>628.29394509430836</v>
      </c>
      <c r="H59" s="101">
        <v>289.10540047712743</v>
      </c>
      <c r="I59" s="101">
        <f>'Water Use Current M&amp;I'!AE29</f>
        <v>0.87096774193548399</v>
      </c>
      <c r="J59" s="101">
        <f>'Water Use Current M&amp;I'!AH29</f>
        <v>0</v>
      </c>
      <c r="K59" s="101">
        <f t="shared" si="6"/>
        <v>547.22375863052673</v>
      </c>
      <c r="L59" s="101">
        <f t="shared" si="7"/>
        <v>0</v>
      </c>
      <c r="M59" s="101">
        <f t="shared" si="8"/>
        <v>547.22375863052673</v>
      </c>
      <c r="N59" s="101">
        <f t="shared" si="9"/>
        <v>917.09364200414029</v>
      </c>
      <c r="BD59" s="100" t="s">
        <v>610</v>
      </c>
      <c r="BE59" s="101">
        <v>15020010</v>
      </c>
      <c r="BF59" s="101"/>
      <c r="BG59" s="101">
        <f>N59</f>
        <v>917.09364200414029</v>
      </c>
      <c r="BJ59" s="84">
        <v>15050301</v>
      </c>
      <c r="BK59" s="79">
        <f>SUM(BG15,BG75,BG109,BG133,BG154)</f>
        <v>39654.407288662376</v>
      </c>
    </row>
    <row r="60" spans="5:63" x14ac:dyDescent="0.3">
      <c r="E60" t="s">
        <v>610</v>
      </c>
      <c r="F60" s="101">
        <v>15020011</v>
      </c>
      <c r="G60" s="101">
        <v>1276.4715633491176</v>
      </c>
      <c r="H60" s="101">
        <v>587.36014472384988</v>
      </c>
      <c r="I60" s="101">
        <f>'Water Use Current M&amp;I'!AE30</f>
        <v>0.77173913043478259</v>
      </c>
      <c r="J60" s="101">
        <f>'Water Use Current M&amp;I'!AH30</f>
        <v>0</v>
      </c>
      <c r="K60" s="101">
        <f t="shared" si="6"/>
        <v>985.1030543237755</v>
      </c>
      <c r="L60" s="101">
        <f t="shared" si="7"/>
        <v>0</v>
      </c>
      <c r="M60" s="101">
        <f t="shared" si="8"/>
        <v>985.1030543237755</v>
      </c>
      <c r="N60" s="101">
        <f t="shared" si="9"/>
        <v>1650.9366298351288</v>
      </c>
      <c r="BD60" s="100" t="s">
        <v>610</v>
      </c>
      <c r="BE60" s="101">
        <v>15020011</v>
      </c>
      <c r="BF60" s="101"/>
      <c r="BG60" s="101">
        <f>N60</f>
        <v>1650.9366298351288</v>
      </c>
      <c r="BJ60" s="84">
        <v>15050302</v>
      </c>
      <c r="BK60" s="79">
        <f>SUM(BG16,BG155)</f>
        <v>129410.94319061156</v>
      </c>
    </row>
    <row r="61" spans="5:63" x14ac:dyDescent="0.3">
      <c r="E61" t="s">
        <v>610</v>
      </c>
      <c r="F61" s="101">
        <v>15020012</v>
      </c>
      <c r="G61" s="101">
        <v>436.83827398069866</v>
      </c>
      <c r="H61" s="101">
        <v>201.0083100895875</v>
      </c>
      <c r="I61" s="101">
        <f>'Water Use Current M&amp;I'!AE31</f>
        <v>1</v>
      </c>
      <c r="J61" s="101">
        <f>'Water Use Current M&amp;I'!AH31</f>
        <v>0</v>
      </c>
      <c r="K61" s="101">
        <f t="shared" si="6"/>
        <v>436.83827398069866</v>
      </c>
      <c r="L61" s="101">
        <f t="shared" si="7"/>
        <v>0</v>
      </c>
      <c r="M61" s="101">
        <f t="shared" si="8"/>
        <v>436.83827398069866</v>
      </c>
      <c r="N61" s="101">
        <f t="shared" si="9"/>
        <v>732.09833698440013</v>
      </c>
      <c r="BD61" s="100" t="s">
        <v>610</v>
      </c>
      <c r="BE61" s="101">
        <v>15020012</v>
      </c>
      <c r="BF61" s="101"/>
      <c r="BG61" s="101">
        <f>N61</f>
        <v>732.09833698440013</v>
      </c>
      <c r="BJ61" s="84">
        <v>15050303</v>
      </c>
      <c r="BK61" s="79">
        <f>SUM(BG135,BG143,BG156)</f>
        <v>80963.816693946836</v>
      </c>
    </row>
    <row r="62" spans="5:63" x14ac:dyDescent="0.3">
      <c r="E62" t="s">
        <v>610</v>
      </c>
      <c r="F62" s="101">
        <v>15020013</v>
      </c>
      <c r="G62" s="101">
        <v>1509.8034552098425</v>
      </c>
      <c r="H62" s="101">
        <v>694.7263075958399</v>
      </c>
      <c r="I62" s="101">
        <f>'Water Use Current M&amp;I'!AE32</f>
        <v>0.89743589743589736</v>
      </c>
      <c r="J62" s="101">
        <f>'Water Use Current M&amp;I'!AH32</f>
        <v>0</v>
      </c>
      <c r="K62" s="101">
        <f t="shared" si="6"/>
        <v>1354.9518187780636</v>
      </c>
      <c r="L62" s="101">
        <f t="shared" si="7"/>
        <v>0</v>
      </c>
      <c r="M62" s="101">
        <f t="shared" si="8"/>
        <v>1354.9518187780636</v>
      </c>
      <c r="N62" s="101">
        <f t="shared" si="9"/>
        <v>2270.7670831636829</v>
      </c>
      <c r="BD62" s="100" t="s">
        <v>610</v>
      </c>
      <c r="BE62" s="101">
        <v>15020013</v>
      </c>
      <c r="BF62" s="101"/>
      <c r="BG62" s="101">
        <f>N62</f>
        <v>2270.7670831636829</v>
      </c>
      <c r="BJ62" s="84">
        <v>15050304</v>
      </c>
      <c r="BK62" s="79">
        <f>BG157</f>
        <v>16511.649016769985</v>
      </c>
    </row>
    <row r="63" spans="5:63" x14ac:dyDescent="0.3">
      <c r="E63" t="s">
        <v>610</v>
      </c>
      <c r="F63" s="101">
        <v>15020014</v>
      </c>
      <c r="G63" s="101">
        <v>695.77792672994735</v>
      </c>
      <c r="H63" s="101">
        <v>320.15771872544991</v>
      </c>
      <c r="I63" s="101">
        <f>'Water Use Current M&amp;I'!AE33</f>
        <v>0.85365853658536572</v>
      </c>
      <c r="J63" s="101">
        <f>'Water Use Current M&amp;I'!AH33</f>
        <v>0</v>
      </c>
      <c r="K63" s="101">
        <f t="shared" si="6"/>
        <v>593.95676672068669</v>
      </c>
      <c r="L63" s="101">
        <f t="shared" si="7"/>
        <v>0</v>
      </c>
      <c r="M63" s="101">
        <f t="shared" si="8"/>
        <v>593.95676672068669</v>
      </c>
      <c r="N63" s="101">
        <f t="shared" si="9"/>
        <v>995.41360511844448</v>
      </c>
      <c r="BD63" s="100" t="s">
        <v>610</v>
      </c>
      <c r="BE63" s="101">
        <v>15020014</v>
      </c>
      <c r="BF63" s="101"/>
      <c r="BG63" s="101">
        <f>N63</f>
        <v>995.41360511844448</v>
      </c>
      <c r="BJ63" s="84">
        <v>15050305</v>
      </c>
      <c r="BK63" s="79">
        <f>BG144</f>
        <v>68.314404163172654</v>
      </c>
    </row>
    <row r="64" spans="5:63" x14ac:dyDescent="0.3">
      <c r="E64" t="s">
        <v>610</v>
      </c>
      <c r="F64" s="101">
        <v>15020015</v>
      </c>
      <c r="G64" s="101">
        <v>12013.504436131952</v>
      </c>
      <c r="H64" s="101">
        <v>5527.9364670947834</v>
      </c>
      <c r="I64" s="101">
        <f>'Water Use Current M&amp;I'!AE34</f>
        <v>8.2690187431091508E-2</v>
      </c>
      <c r="J64" s="101">
        <f>'Water Use Current M&amp;I'!AH34</f>
        <v>0</v>
      </c>
      <c r="K64" s="101">
        <f t="shared" si="6"/>
        <v>993.3989335280005</v>
      </c>
      <c r="L64" s="101">
        <f t="shared" si="7"/>
        <v>0</v>
      </c>
      <c r="M64" s="101">
        <f t="shared" si="8"/>
        <v>993.3989335280005</v>
      </c>
      <c r="N64" s="101">
        <f t="shared" si="9"/>
        <v>1664.8397141823234</v>
      </c>
      <c r="BD64" s="100" t="s">
        <v>610</v>
      </c>
      <c r="BE64" s="101">
        <v>15020015</v>
      </c>
      <c r="BF64" s="101"/>
      <c r="BG64" s="101">
        <f>N64</f>
        <v>1664.8397141823234</v>
      </c>
      <c r="BJ64" s="84">
        <v>15050306</v>
      </c>
      <c r="BK64" s="79">
        <f>BG145</f>
        <v>1512.9842774664762</v>
      </c>
    </row>
    <row r="65" spans="5:63" x14ac:dyDescent="0.3">
      <c r="E65" t="s">
        <v>610</v>
      </c>
      <c r="F65" s="101">
        <v>15020016</v>
      </c>
      <c r="G65" s="101">
        <v>147.31994205280114</v>
      </c>
      <c r="H65" s="101">
        <v>67.788319747453997</v>
      </c>
      <c r="I65" s="101">
        <f>'Water Use Current M&amp;I'!AE35</f>
        <v>1</v>
      </c>
      <c r="J65" s="101">
        <f>'Water Use Current M&amp;I'!AH35</f>
        <v>0</v>
      </c>
      <c r="K65" s="101">
        <f t="shared" si="6"/>
        <v>147.31994205280114</v>
      </c>
      <c r="L65" s="101">
        <f t="shared" si="7"/>
        <v>0</v>
      </c>
      <c r="M65" s="101">
        <f t="shared" si="8"/>
        <v>147.31994205280114</v>
      </c>
      <c r="N65" s="101">
        <f t="shared" si="9"/>
        <v>246.89385295542874</v>
      </c>
      <c r="BD65" s="100" t="s">
        <v>610</v>
      </c>
      <c r="BE65" s="101">
        <v>15020016</v>
      </c>
      <c r="BF65" s="101"/>
      <c r="BG65" s="101">
        <f>N65</f>
        <v>246.89385295542874</v>
      </c>
      <c r="BJ65" s="84">
        <v>15060101</v>
      </c>
      <c r="BK65" s="79">
        <f>BG101</f>
        <v>11.590025931252283</v>
      </c>
    </row>
    <row r="66" spans="5:63" x14ac:dyDescent="0.3">
      <c r="E66" t="s">
        <v>610</v>
      </c>
      <c r="F66" s="101">
        <v>15020017</v>
      </c>
      <c r="G66" s="101">
        <v>256.98141221071444</v>
      </c>
      <c r="H66" s="101">
        <v>118.24833690097803</v>
      </c>
      <c r="I66" s="101">
        <f>'Water Use Current M&amp;I'!AE36</f>
        <v>0.82608695652173914</v>
      </c>
      <c r="J66" s="101">
        <f>'Water Use Current M&amp;I'!AH36</f>
        <v>0</v>
      </c>
      <c r="K66" s="101">
        <f t="shared" si="6"/>
        <v>212.28899269580759</v>
      </c>
      <c r="L66" s="101">
        <f t="shared" si="7"/>
        <v>0</v>
      </c>
      <c r="M66" s="101">
        <f t="shared" si="8"/>
        <v>212.28899269580759</v>
      </c>
      <c r="N66" s="101">
        <f t="shared" si="9"/>
        <v>355.77564460288374</v>
      </c>
      <c r="BD66" s="100" t="s">
        <v>610</v>
      </c>
      <c r="BE66" s="101">
        <v>15020017</v>
      </c>
      <c r="BF66" s="101"/>
      <c r="BG66" s="101">
        <f>N66</f>
        <v>355.77564460288374</v>
      </c>
      <c r="BJ66" s="84">
        <v>15060102</v>
      </c>
      <c r="BK66" s="79">
        <f>BG102</f>
        <v>8296.1405615903841</v>
      </c>
    </row>
    <row r="67" spans="5:63" x14ac:dyDescent="0.3">
      <c r="E67" t="s">
        <v>610</v>
      </c>
      <c r="F67" s="101">
        <v>15020018</v>
      </c>
      <c r="G67" s="101">
        <v>2616.9625289195446</v>
      </c>
      <c r="H67" s="101">
        <v>1204.1784038573808</v>
      </c>
      <c r="I67" s="101">
        <f>'Water Use Current M&amp;I'!AE37</f>
        <v>0.98701298701298701</v>
      </c>
      <c r="J67" s="101">
        <f>'Water Use Current M&amp;I'!AH37</f>
        <v>0</v>
      </c>
      <c r="K67" s="101">
        <f t="shared" si="6"/>
        <v>2582.9760025699402</v>
      </c>
      <c r="L67" s="101">
        <f t="shared" si="7"/>
        <v>0</v>
      </c>
      <c r="M67" s="101">
        <f t="shared" si="8"/>
        <v>2582.9760025699402</v>
      </c>
      <c r="N67" s="101">
        <f t="shared" si="9"/>
        <v>4328.8158309031751</v>
      </c>
      <c r="BD67" s="100" t="s">
        <v>610</v>
      </c>
      <c r="BE67" s="101">
        <v>15020018</v>
      </c>
      <c r="BF67" s="101"/>
      <c r="BG67" s="101">
        <f>N67</f>
        <v>4328.8158309031751</v>
      </c>
      <c r="BJ67" s="84">
        <v>15060103</v>
      </c>
      <c r="BK67" s="79">
        <f>SUM(BG103,BG114)</f>
        <v>15408.625533486165</v>
      </c>
    </row>
    <row r="68" spans="5:63" x14ac:dyDescent="0.3">
      <c r="E68" t="s">
        <v>610</v>
      </c>
      <c r="F68" s="101">
        <v>15060104</v>
      </c>
      <c r="G68" s="101">
        <v>12.803880444261857</v>
      </c>
      <c r="H68" s="101">
        <v>5.8916228819361862</v>
      </c>
      <c r="I68" s="101">
        <f>'Water Use Current M&amp;I'!AE68</f>
        <v>1</v>
      </c>
      <c r="J68" s="101">
        <f>'Water Use Current M&amp;I'!AH68</f>
        <v>1</v>
      </c>
      <c r="K68" s="101">
        <f t="shared" ref="K68:K131" si="57">G68*I68</f>
        <v>12.803880444261857</v>
      </c>
      <c r="L68" s="101">
        <f t="shared" ref="L68:L131" si="58">H68*J68</f>
        <v>5.8916228819361862</v>
      </c>
      <c r="M68" s="101">
        <f t="shared" ref="M68:M131" si="59">SUM(K68:L68)</f>
        <v>18.695503326198043</v>
      </c>
      <c r="N68" s="101">
        <f t="shared" ref="N68:N131" si="60">M68*EXP($C$3*20)</f>
        <v>31.331839972430291</v>
      </c>
      <c r="BD68" s="100" t="s">
        <v>610</v>
      </c>
      <c r="BE68" s="101">
        <v>15060104</v>
      </c>
      <c r="BF68" s="101"/>
      <c r="BG68" s="101">
        <f t="shared" ref="BG68:BG131" si="61">N68</f>
        <v>31.331839972430291</v>
      </c>
      <c r="BJ68" s="84">
        <v>15060104</v>
      </c>
      <c r="BK68" s="79">
        <f>SUM(BG68,BG104)</f>
        <v>682.69129730880854</v>
      </c>
    </row>
    <row r="69" spans="5:63" x14ac:dyDescent="0.3">
      <c r="E69" t="s">
        <v>611</v>
      </c>
      <c r="F69" s="101">
        <v>15030104</v>
      </c>
      <c r="G69" s="101">
        <v>188.75566213695711</v>
      </c>
      <c r="H69" s="101">
        <v>300.94217958966163</v>
      </c>
      <c r="I69" s="101">
        <f>'Water Use Current M&amp;I'!AE40</f>
        <v>0.42608695652173917</v>
      </c>
      <c r="J69" s="101">
        <f>'Water Use Current M&amp;I'!AH40</f>
        <v>0</v>
      </c>
      <c r="K69" s="101">
        <f t="shared" si="57"/>
        <v>80.426325606181734</v>
      </c>
      <c r="L69" s="101">
        <f t="shared" si="58"/>
        <v>0</v>
      </c>
      <c r="M69" s="101">
        <f t="shared" si="59"/>
        <v>80.426325606181734</v>
      </c>
      <c r="N69" s="101">
        <f t="shared" si="60"/>
        <v>134.78667674768144</v>
      </c>
      <c r="BD69" s="100" t="s">
        <v>611</v>
      </c>
      <c r="BE69" s="101">
        <v>15030104</v>
      </c>
      <c r="BF69" s="101"/>
      <c r="BG69" s="101">
        <f t="shared" si="61"/>
        <v>134.78667674768144</v>
      </c>
      <c r="BJ69" s="84">
        <v>15060105</v>
      </c>
      <c r="BK69" s="79">
        <f>SUM(BG105,BG115,BG121)</f>
        <v>1686.3018180429824</v>
      </c>
    </row>
    <row r="70" spans="5:63" x14ac:dyDescent="0.3">
      <c r="E70" t="s">
        <v>611</v>
      </c>
      <c r="F70" s="101">
        <v>15070201</v>
      </c>
      <c r="G70" s="101">
        <v>1271.240785149658</v>
      </c>
      <c r="H70" s="101">
        <v>2026.7999822364329</v>
      </c>
      <c r="I70" s="101">
        <f>'Water Use Current M&amp;I'!AE78</f>
        <v>0.88958990536277605</v>
      </c>
      <c r="J70" s="101">
        <f>'Water Use Current M&amp;I'!AH78</f>
        <v>0</v>
      </c>
      <c r="K70" s="101">
        <f t="shared" si="57"/>
        <v>1130.8829697545855</v>
      </c>
      <c r="L70" s="101">
        <f t="shared" si="58"/>
        <v>0</v>
      </c>
      <c r="M70" s="101">
        <f t="shared" si="59"/>
        <v>1130.8829697545855</v>
      </c>
      <c r="N70" s="101">
        <f t="shared" si="60"/>
        <v>1895.2495483898294</v>
      </c>
      <c r="BD70" s="100" t="s">
        <v>611</v>
      </c>
      <c r="BE70" s="101">
        <v>15070201</v>
      </c>
      <c r="BF70" s="101"/>
      <c r="BG70" s="101">
        <f t="shared" si="61"/>
        <v>1895.2495483898294</v>
      </c>
      <c r="BJ70" s="84">
        <v>15060106</v>
      </c>
      <c r="BK70" s="79">
        <f>SUM(BG106,BG136)</f>
        <v>344470.16975936881</v>
      </c>
    </row>
    <row r="71" spans="5:63" x14ac:dyDescent="0.3">
      <c r="E71" t="s">
        <v>611</v>
      </c>
      <c r="F71" s="101">
        <v>15070202</v>
      </c>
      <c r="G71" s="101">
        <v>732.96029842792427</v>
      </c>
      <c r="H71" s="101">
        <v>1168.593658406608</v>
      </c>
      <c r="I71" s="101">
        <f>'Water Use Current M&amp;I'!AE79</f>
        <v>1</v>
      </c>
      <c r="J71" s="101">
        <f>'Water Use Current M&amp;I'!AH79</f>
        <v>0</v>
      </c>
      <c r="K71" s="101">
        <f t="shared" si="57"/>
        <v>732.96029842792427</v>
      </c>
      <c r="L71" s="101">
        <f t="shared" si="58"/>
        <v>0</v>
      </c>
      <c r="M71" s="101">
        <f t="shared" si="59"/>
        <v>732.96029842792427</v>
      </c>
      <c r="N71" s="101">
        <f t="shared" si="60"/>
        <v>1228.3699655364499</v>
      </c>
      <c r="BD71" s="100" t="s">
        <v>611</v>
      </c>
      <c r="BE71" s="101">
        <v>15070202</v>
      </c>
      <c r="BF71" s="101"/>
      <c r="BG71" s="101">
        <f t="shared" si="61"/>
        <v>1228.3699655364499</v>
      </c>
      <c r="BJ71" s="84">
        <v>15060201</v>
      </c>
      <c r="BK71" s="79">
        <f>SUM(BG89,BG122,BG148)</f>
        <v>2349.3979574965597</v>
      </c>
    </row>
    <row r="72" spans="5:63" x14ac:dyDescent="0.3">
      <c r="E72" t="s">
        <v>611</v>
      </c>
      <c r="F72" s="101">
        <v>15070203</v>
      </c>
      <c r="G72" s="101">
        <v>107.04325428546053</v>
      </c>
      <c r="H72" s="101">
        <v>170.6641797672973</v>
      </c>
      <c r="I72" s="101">
        <f>'Water Use Current M&amp;I'!AE58</f>
        <v>0.87113402061855671</v>
      </c>
      <c r="J72" s="101">
        <f>'Water Use Current M&amp;I'!AH80</f>
        <v>0</v>
      </c>
      <c r="K72" s="101">
        <f t="shared" si="57"/>
        <v>93.249020485787781</v>
      </c>
      <c r="L72" s="101">
        <f t="shared" si="58"/>
        <v>0</v>
      </c>
      <c r="M72" s="101">
        <f t="shared" si="59"/>
        <v>93.249020485787781</v>
      </c>
      <c r="N72" s="101">
        <f t="shared" si="60"/>
        <v>156.27626261083029</v>
      </c>
      <c r="BD72" s="100" t="s">
        <v>611</v>
      </c>
      <c r="BE72" s="101">
        <v>15070203</v>
      </c>
      <c r="BF72" s="101"/>
      <c r="BG72" s="101">
        <f t="shared" si="61"/>
        <v>156.27626261083029</v>
      </c>
      <c r="BJ72" s="84">
        <v>15060202</v>
      </c>
      <c r="BK72" s="79">
        <f>SUM(BG22,BG123,BG149)</f>
        <v>32401.226853868695</v>
      </c>
    </row>
    <row r="73" spans="5:63" x14ac:dyDescent="0.3">
      <c r="E73" t="s">
        <v>612</v>
      </c>
      <c r="F73" s="101">
        <v>15050100</v>
      </c>
      <c r="G73" s="101">
        <v>750.42396834369708</v>
      </c>
      <c r="H73" s="101">
        <v>4180.1116449971742</v>
      </c>
      <c r="I73" s="101">
        <f>'Water Use Current M&amp;I'!AE55</f>
        <v>0.72694562899786785</v>
      </c>
      <c r="J73" s="101">
        <f>'Water Use Current M&amp;I'!AH55</f>
        <v>1</v>
      </c>
      <c r="K73" s="101">
        <f t="shared" si="57"/>
        <v>545.51742368268492</v>
      </c>
      <c r="L73" s="101">
        <f t="shared" si="58"/>
        <v>4180.1116449971742</v>
      </c>
      <c r="M73" s="101">
        <f t="shared" si="59"/>
        <v>4725.6290686798593</v>
      </c>
      <c r="N73" s="101">
        <f t="shared" si="60"/>
        <v>7919.6933704085768</v>
      </c>
      <c r="BD73" s="100" t="s">
        <v>612</v>
      </c>
      <c r="BE73" s="101">
        <v>15050100</v>
      </c>
      <c r="BF73" s="101"/>
      <c r="BG73" s="101">
        <f t="shared" si="61"/>
        <v>7919.6933704085768</v>
      </c>
      <c r="BJ73" s="84">
        <v>15060203</v>
      </c>
      <c r="BK73" s="79">
        <f>SUM(BG116,BG124,BG137)</f>
        <v>18656.472161219801</v>
      </c>
    </row>
    <row r="74" spans="5:63" x14ac:dyDescent="0.3">
      <c r="E74" t="s">
        <v>612</v>
      </c>
      <c r="F74" s="101">
        <v>15050203</v>
      </c>
      <c r="G74" s="101">
        <v>2245.1243640474845</v>
      </c>
      <c r="H74" s="101">
        <v>12506.091082532505</v>
      </c>
      <c r="I74" s="101">
        <f>'Water Use Current M&amp;I'!AE58</f>
        <v>0.87113402061855671</v>
      </c>
      <c r="J74" s="101">
        <f>'Water Use Current M&amp;I'!AH58</f>
        <v>0</v>
      </c>
      <c r="K74" s="101">
        <f t="shared" si="57"/>
        <v>1955.8042140413654</v>
      </c>
      <c r="L74" s="101">
        <f t="shared" si="58"/>
        <v>0</v>
      </c>
      <c r="M74" s="101">
        <f t="shared" si="59"/>
        <v>1955.8042140413654</v>
      </c>
      <c r="N74" s="101">
        <f t="shared" si="60"/>
        <v>3277.7370891041251</v>
      </c>
      <c r="BD74" s="100" t="s">
        <v>612</v>
      </c>
      <c r="BE74" s="101">
        <v>15050203</v>
      </c>
      <c r="BF74" s="101"/>
      <c r="BG74" s="101">
        <f t="shared" si="61"/>
        <v>3277.7370891041251</v>
      </c>
      <c r="BJ74" s="84">
        <v>15070101</v>
      </c>
      <c r="BK74" s="79">
        <f>SUM(BG30,BG138,BG146)</f>
        <v>29262.481273338402</v>
      </c>
    </row>
    <row r="75" spans="5:63" x14ac:dyDescent="0.3">
      <c r="E75" t="s">
        <v>612</v>
      </c>
      <c r="F75" s="101">
        <v>15050301</v>
      </c>
      <c r="G75" s="101">
        <v>4.4516676088185418</v>
      </c>
      <c r="H75" s="101">
        <v>24.797272470322216</v>
      </c>
      <c r="I75" s="101">
        <f>'Water Use Current M&amp;I'!AE59</f>
        <v>1.0518174787316318E-2</v>
      </c>
      <c r="J75" s="101">
        <f>'Water Use Current M&amp;I'!AH59</f>
        <v>1</v>
      </c>
      <c r="K75" s="101">
        <f t="shared" si="57"/>
        <v>4.6823418004587905E-2</v>
      </c>
      <c r="L75" s="101">
        <f t="shared" si="58"/>
        <v>24.797272470322216</v>
      </c>
      <c r="M75" s="101">
        <f t="shared" si="59"/>
        <v>24.844095888326805</v>
      </c>
      <c r="N75" s="101">
        <f t="shared" si="60"/>
        <v>41.636281358736127</v>
      </c>
      <c r="BD75" s="100" t="s">
        <v>612</v>
      </c>
      <c r="BE75" s="101">
        <v>15050301</v>
      </c>
      <c r="BF75" s="101"/>
      <c r="BG75" s="101">
        <f t="shared" si="61"/>
        <v>41.636281358736127</v>
      </c>
      <c r="BJ75" s="84">
        <v>15070102</v>
      </c>
      <c r="BK75" s="79">
        <f>SUM(BG3,BG139,BG150)</f>
        <v>717406.36065119551</v>
      </c>
    </row>
    <row r="76" spans="5:63" x14ac:dyDescent="0.3">
      <c r="E76" t="s">
        <v>613</v>
      </c>
      <c r="F76" s="101">
        <v>15070103</v>
      </c>
      <c r="G76" s="101">
        <v>0.82690187431091511</v>
      </c>
      <c r="H76" s="101">
        <v>0.49614112458654908</v>
      </c>
      <c r="I76" s="101">
        <f>'Water Use Current M&amp;I'!AE76</f>
        <v>0.83695652173913049</v>
      </c>
      <c r="J76" s="101">
        <f>'Water Use Current M&amp;I'!AH76</f>
        <v>0</v>
      </c>
      <c r="K76" s="101">
        <f t="shared" si="57"/>
        <v>0.69208091654283121</v>
      </c>
      <c r="L76" s="101">
        <f t="shared" si="58"/>
        <v>0</v>
      </c>
      <c r="M76" s="101">
        <f t="shared" si="59"/>
        <v>0.69208091654283121</v>
      </c>
      <c r="N76" s="101">
        <f t="shared" si="60"/>
        <v>1.1598601089657108</v>
      </c>
      <c r="BD76" s="100" t="s">
        <v>613</v>
      </c>
      <c r="BE76" s="101">
        <v>15070103</v>
      </c>
      <c r="BF76" s="101"/>
      <c r="BG76" s="101">
        <f t="shared" si="61"/>
        <v>1.1598601089657108</v>
      </c>
      <c r="BJ76" s="84">
        <v>15070103</v>
      </c>
      <c r="BK76" s="79">
        <f>SUM(BG76,BG118,BG140,BG151)</f>
        <v>7207.4204367436005</v>
      </c>
    </row>
    <row r="77" spans="5:63" x14ac:dyDescent="0.3">
      <c r="E77" t="s">
        <v>613</v>
      </c>
      <c r="F77" s="101">
        <v>15070104</v>
      </c>
      <c r="G77" s="101">
        <v>499.17309812568908</v>
      </c>
      <c r="H77" s="101">
        <v>299.50385887541347</v>
      </c>
      <c r="I77" s="101">
        <f>'Water Use Current M&amp;I'!AE77</f>
        <v>1</v>
      </c>
      <c r="J77" s="101">
        <f>'Water Use Current M&amp;I'!AH77</f>
        <v>0</v>
      </c>
      <c r="K77" s="101">
        <f t="shared" si="57"/>
        <v>499.17309812568908</v>
      </c>
      <c r="L77" s="101">
        <f t="shared" si="58"/>
        <v>0</v>
      </c>
      <c r="M77" s="101">
        <f t="shared" si="59"/>
        <v>499.17309812568908</v>
      </c>
      <c r="N77" s="101">
        <f t="shared" si="60"/>
        <v>836.56542196967519</v>
      </c>
      <c r="BD77" s="100" t="s">
        <v>613</v>
      </c>
      <c r="BE77" s="101">
        <v>15070104</v>
      </c>
      <c r="BF77" s="101"/>
      <c r="BG77" s="101">
        <f t="shared" si="61"/>
        <v>836.56542196967519</v>
      </c>
      <c r="BJ77" s="84">
        <v>15070104</v>
      </c>
      <c r="BK77" s="79">
        <f>SUM(BG32,BG77,BG113,BG141)</f>
        <v>3346.0346755547425</v>
      </c>
    </row>
    <row r="78" spans="5:63" x14ac:dyDescent="0.3">
      <c r="E78" t="s">
        <v>614</v>
      </c>
      <c r="F78" s="101">
        <v>15010005</v>
      </c>
      <c r="G78" s="101">
        <v>300</v>
      </c>
      <c r="H78" s="101">
        <v>0</v>
      </c>
      <c r="I78" s="101">
        <f>'Water Use Current M&amp;I'!AE14</f>
        <v>1</v>
      </c>
      <c r="J78" s="101">
        <f>'Water Use Current M&amp;I'!AH14</f>
        <v>0</v>
      </c>
      <c r="K78" s="101">
        <f t="shared" si="57"/>
        <v>300</v>
      </c>
      <c r="L78" s="101">
        <f t="shared" si="58"/>
        <v>0</v>
      </c>
      <c r="M78" s="101">
        <f t="shared" si="59"/>
        <v>300</v>
      </c>
      <c r="N78" s="101">
        <f t="shared" si="60"/>
        <v>502.77073731186886</v>
      </c>
      <c r="BD78" s="100" t="s">
        <v>614</v>
      </c>
      <c r="BE78" s="101">
        <v>15010005</v>
      </c>
      <c r="BF78" s="101"/>
      <c r="BG78" s="101">
        <f t="shared" si="61"/>
        <v>502.77073731186886</v>
      </c>
      <c r="BJ78" s="84">
        <v>15070201</v>
      </c>
      <c r="BK78" s="79">
        <f>SUM(BG70,BG132)</f>
        <v>10784.272748942207</v>
      </c>
    </row>
    <row r="79" spans="5:63" x14ac:dyDescent="0.3">
      <c r="E79" t="s">
        <v>615</v>
      </c>
      <c r="F79" s="101">
        <v>15040004</v>
      </c>
      <c r="G79" s="101">
        <v>2181.564245810056</v>
      </c>
      <c r="H79" s="101">
        <v>5232.7793296089385</v>
      </c>
      <c r="I79" s="101">
        <f>'Water Use Current M&amp;I'!AE51</f>
        <v>0.75362318840579701</v>
      </c>
      <c r="J79" s="101">
        <f>'Water Use Current M&amp;I'!AH51</f>
        <v>0</v>
      </c>
      <c r="K79" s="101">
        <f t="shared" si="57"/>
        <v>1644.0774026394622</v>
      </c>
      <c r="L79" s="101">
        <f t="shared" si="58"/>
        <v>0</v>
      </c>
      <c r="M79" s="101">
        <f t="shared" si="59"/>
        <v>1644.0774026394622</v>
      </c>
      <c r="N79" s="101">
        <f t="shared" si="60"/>
        <v>2755.3133597427491</v>
      </c>
      <c r="BD79" s="100" t="s">
        <v>615</v>
      </c>
      <c r="BE79" s="101">
        <v>15040004</v>
      </c>
      <c r="BF79" s="101"/>
      <c r="BG79" s="101">
        <f t="shared" si="61"/>
        <v>2755.3133597427491</v>
      </c>
      <c r="BJ79" s="84">
        <v>15070202</v>
      </c>
      <c r="BK79" s="79">
        <f>BG71</f>
        <v>1228.3699655364499</v>
      </c>
    </row>
    <row r="80" spans="5:63" x14ac:dyDescent="0.3">
      <c r="E80" t="s">
        <v>615</v>
      </c>
      <c r="F80" s="101">
        <v>15040005</v>
      </c>
      <c r="G80" s="101">
        <v>18.435754189944134</v>
      </c>
      <c r="H80" s="101">
        <v>44.220670391061454</v>
      </c>
      <c r="I80" s="101">
        <f>'Water Use Current M&amp;I'!AE52</f>
        <v>0.20614035087719293</v>
      </c>
      <c r="J80" s="101">
        <f>'Water Use Current M&amp;I'!AH52</f>
        <v>0</v>
      </c>
      <c r="K80" s="101">
        <f t="shared" si="57"/>
        <v>3.8003528374007636</v>
      </c>
      <c r="L80" s="101">
        <f t="shared" si="58"/>
        <v>0</v>
      </c>
      <c r="M80" s="101">
        <f t="shared" si="59"/>
        <v>3.8003528374007636</v>
      </c>
      <c r="N80" s="101">
        <f t="shared" si="60"/>
        <v>6.3690206603507828</v>
      </c>
      <c r="BD80" s="100" t="s">
        <v>615</v>
      </c>
      <c r="BE80" s="101">
        <v>15040005</v>
      </c>
      <c r="BF80" s="101"/>
      <c r="BG80" s="101">
        <f t="shared" si="61"/>
        <v>6.3690206603507828</v>
      </c>
      <c r="BJ80" s="84">
        <v>15070203</v>
      </c>
      <c r="BK80" s="79">
        <f>BG72</f>
        <v>156.27626261083029</v>
      </c>
    </row>
    <row r="81" spans="5:63" x14ac:dyDescent="0.3">
      <c r="E81" t="s">
        <v>616</v>
      </c>
      <c r="F81" s="101">
        <v>14070006</v>
      </c>
      <c r="G81" s="101">
        <v>282.96041308089502</v>
      </c>
      <c r="H81" s="101">
        <v>283.90361445783134</v>
      </c>
      <c r="I81" s="101">
        <f>'Water Use Current M&amp;I'!AE3</f>
        <v>1</v>
      </c>
      <c r="J81" s="101">
        <f>'Water Use Current M&amp;I'!AH3</f>
        <v>1</v>
      </c>
      <c r="K81" s="101">
        <f t="shared" si="57"/>
        <v>282.96041308089502</v>
      </c>
      <c r="L81" s="101">
        <f t="shared" si="58"/>
        <v>283.90361445783134</v>
      </c>
      <c r="M81" s="101">
        <f t="shared" si="59"/>
        <v>566.8640275387263</v>
      </c>
      <c r="N81" s="101">
        <f t="shared" si="60"/>
        <v>950.00881693740325</v>
      </c>
      <c r="BD81" s="100" t="s">
        <v>616</v>
      </c>
      <c r="BE81" s="101">
        <v>14070006</v>
      </c>
      <c r="BF81" s="101"/>
      <c r="BG81" s="101">
        <f t="shared" si="61"/>
        <v>950.00881693740325</v>
      </c>
      <c r="BJ81" s="84">
        <v>15080101</v>
      </c>
      <c r="BK81" s="79">
        <f>SUM(BG110,BG147)</f>
        <v>1636.4952731756648</v>
      </c>
    </row>
    <row r="82" spans="5:63" x14ac:dyDescent="0.3">
      <c r="E82" t="s">
        <v>616</v>
      </c>
      <c r="F82" s="101">
        <v>14070007</v>
      </c>
      <c r="G82" s="101">
        <v>17.039586919104991</v>
      </c>
      <c r="H82" s="101">
        <v>17.096385542168676</v>
      </c>
      <c r="I82" s="101">
        <f>'Water Use Current M&amp;I'!AE4</f>
        <v>0</v>
      </c>
      <c r="J82" s="101">
        <f>'Water Use Current M&amp;I'!AH4</f>
        <v>0</v>
      </c>
      <c r="K82" s="101">
        <f t="shared" si="57"/>
        <v>0</v>
      </c>
      <c r="L82" s="101">
        <f t="shared" si="58"/>
        <v>0</v>
      </c>
      <c r="M82" s="101">
        <f t="shared" si="59"/>
        <v>0</v>
      </c>
      <c r="N82" s="101">
        <f t="shared" si="60"/>
        <v>0</v>
      </c>
      <c r="BD82" s="100" t="s">
        <v>616</v>
      </c>
      <c r="BE82" s="101">
        <v>14070007</v>
      </c>
      <c r="BF82" s="101"/>
      <c r="BG82" s="101">
        <f t="shared" si="61"/>
        <v>0</v>
      </c>
      <c r="BJ82" s="84">
        <v>15080102</v>
      </c>
      <c r="BK82" s="79">
        <f>SUM(BG111,BG126)</f>
        <v>565.18908956055509</v>
      </c>
    </row>
    <row r="83" spans="5:63" x14ac:dyDescent="0.3">
      <c r="E83" t="s">
        <v>617</v>
      </c>
      <c r="F83" s="101">
        <v>15030104</v>
      </c>
      <c r="G83" s="101">
        <v>2790.8089392508655</v>
      </c>
      <c r="H83" s="101">
        <v>209.31067044381493</v>
      </c>
      <c r="I83" s="101">
        <f>'Water Use Current M&amp;I'!AE40</f>
        <v>0.42608695652173917</v>
      </c>
      <c r="J83" s="101">
        <f>'Water Use Current M&amp;I'!AH40</f>
        <v>0</v>
      </c>
      <c r="K83" s="101">
        <f t="shared" si="57"/>
        <v>1189.1272871590645</v>
      </c>
      <c r="L83" s="101">
        <f t="shared" si="58"/>
        <v>0</v>
      </c>
      <c r="M83" s="101">
        <f t="shared" si="59"/>
        <v>1189.1272871590645</v>
      </c>
      <c r="N83" s="101">
        <f t="shared" si="60"/>
        <v>1992.8613430754176</v>
      </c>
      <c r="BD83" s="100" t="s">
        <v>617</v>
      </c>
      <c r="BE83" s="101">
        <v>15030104</v>
      </c>
      <c r="BF83" s="101"/>
      <c r="BG83" s="101">
        <f t="shared" si="61"/>
        <v>1992.8613430754176</v>
      </c>
      <c r="BJ83" s="84">
        <v>15080103</v>
      </c>
      <c r="BK83" s="79">
        <v>0</v>
      </c>
    </row>
    <row r="84" spans="5:63" x14ac:dyDescent="0.3">
      <c r="E84" t="s">
        <v>617</v>
      </c>
      <c r="F84" s="101">
        <v>15030105</v>
      </c>
      <c r="G84" s="101">
        <v>95.184135977337121</v>
      </c>
      <c r="H84" s="101">
        <v>7.1388101983002841</v>
      </c>
      <c r="I84" s="101">
        <f>'Water Use Current M&amp;I'!AE41</f>
        <v>0.5</v>
      </c>
      <c r="J84" s="101">
        <f>'Water Use Current M&amp;I'!AH41</f>
        <v>0</v>
      </c>
      <c r="K84" s="101">
        <f t="shared" si="57"/>
        <v>47.59206798866856</v>
      </c>
      <c r="L84" s="101">
        <f t="shared" si="58"/>
        <v>0</v>
      </c>
      <c r="M84" s="101">
        <f t="shared" si="59"/>
        <v>47.59206798866856</v>
      </c>
      <c r="N84" s="101">
        <f t="shared" si="60"/>
        <v>79.759663709531608</v>
      </c>
      <c r="BD84" s="100" t="s">
        <v>617</v>
      </c>
      <c r="BE84" s="101">
        <v>15030105</v>
      </c>
      <c r="BF84" s="101"/>
      <c r="BG84" s="101">
        <f t="shared" si="61"/>
        <v>79.759663709531608</v>
      </c>
      <c r="BJ84" s="84">
        <v>15080200</v>
      </c>
      <c r="BK84" s="79">
        <f>BG158</f>
        <v>48.062243691376658</v>
      </c>
    </row>
    <row r="85" spans="5:63" x14ac:dyDescent="0.3">
      <c r="E85" t="s">
        <v>617</v>
      </c>
      <c r="F85" s="101">
        <v>15030106</v>
      </c>
      <c r="G85" s="101">
        <v>1114.0069247717972</v>
      </c>
      <c r="H85" s="101">
        <v>83.550519357884795</v>
      </c>
      <c r="I85" s="101">
        <f>'Water Use Current M&amp;I'!AE42</f>
        <v>1</v>
      </c>
      <c r="J85" s="101">
        <f>'Water Use Current M&amp;I'!AH42</f>
        <v>0</v>
      </c>
      <c r="K85" s="101">
        <f t="shared" si="57"/>
        <v>1114.0069247717972</v>
      </c>
      <c r="L85" s="101">
        <f t="shared" si="58"/>
        <v>0</v>
      </c>
      <c r="M85" s="101">
        <f t="shared" si="59"/>
        <v>1114.0069247717972</v>
      </c>
      <c r="N85" s="101">
        <f t="shared" si="60"/>
        <v>1866.9669431268137</v>
      </c>
      <c r="BD85" s="100" t="s">
        <v>617</v>
      </c>
      <c r="BE85" s="101">
        <v>15030106</v>
      </c>
      <c r="BF85" s="101"/>
      <c r="BG85" s="101">
        <f t="shared" si="61"/>
        <v>1866.9669431268137</v>
      </c>
      <c r="BJ85" s="84">
        <v>15080301</v>
      </c>
      <c r="BK85" s="79">
        <f>SUM(BG27,BG129)</f>
        <v>5031.6445836642861</v>
      </c>
    </row>
    <row r="86" spans="5:63" x14ac:dyDescent="0.3">
      <c r="E86" t="s">
        <v>618</v>
      </c>
      <c r="F86" s="101">
        <v>15010002</v>
      </c>
      <c r="G86" s="101">
        <v>127.01612903225806</v>
      </c>
      <c r="H86" s="101">
        <v>108.87096774193549</v>
      </c>
      <c r="I86" s="101">
        <f>'Water Use Current M&amp;I'!AE11</f>
        <v>0</v>
      </c>
      <c r="J86" s="101">
        <f>'Water Use Current M&amp;I'!AH11</f>
        <v>0</v>
      </c>
      <c r="K86" s="101">
        <f t="shared" si="57"/>
        <v>0</v>
      </c>
      <c r="L86" s="101">
        <f t="shared" si="58"/>
        <v>0</v>
      </c>
      <c r="M86" s="101">
        <f t="shared" si="59"/>
        <v>0</v>
      </c>
      <c r="N86" s="101">
        <f t="shared" si="60"/>
        <v>0</v>
      </c>
      <c r="BD86" s="100" t="s">
        <v>618</v>
      </c>
      <c r="BE86" s="101">
        <v>15010002</v>
      </c>
      <c r="BF86" s="101"/>
      <c r="BG86" s="101">
        <f t="shared" si="61"/>
        <v>0</v>
      </c>
      <c r="BJ86" s="84">
        <v>15080302</v>
      </c>
      <c r="BK86" s="79">
        <f>BG107</f>
        <v>251.38536865593443</v>
      </c>
    </row>
    <row r="87" spans="5:63" x14ac:dyDescent="0.3">
      <c r="E87" t="s">
        <v>618</v>
      </c>
      <c r="F87" s="101">
        <v>15010005</v>
      </c>
      <c r="G87" s="101">
        <v>0.40322580645161288</v>
      </c>
      <c r="H87" s="101">
        <v>0.34562211981566821</v>
      </c>
      <c r="I87" s="101">
        <f>'Water Use Current M&amp;I'!AE14</f>
        <v>1</v>
      </c>
      <c r="J87" s="101">
        <f>'Water Use Current M&amp;I'!AH14</f>
        <v>0</v>
      </c>
      <c r="K87" s="101">
        <f t="shared" si="57"/>
        <v>0.40322580645161288</v>
      </c>
      <c r="L87" s="101">
        <f t="shared" si="58"/>
        <v>0</v>
      </c>
      <c r="M87" s="101">
        <f t="shared" si="59"/>
        <v>0.40322580645161288</v>
      </c>
      <c r="N87" s="101">
        <f t="shared" si="60"/>
        <v>0.67576712004283446</v>
      </c>
      <c r="BD87" s="100" t="s">
        <v>618</v>
      </c>
      <c r="BE87" s="101">
        <v>15010005</v>
      </c>
      <c r="BF87" s="101"/>
      <c r="BG87" s="101">
        <f t="shared" si="61"/>
        <v>0.67576712004283446</v>
      </c>
    </row>
    <row r="88" spans="5:63" x14ac:dyDescent="0.3">
      <c r="E88" t="s">
        <v>618</v>
      </c>
      <c r="F88" s="101">
        <v>15010007</v>
      </c>
      <c r="G88" s="101">
        <v>182.86290322580646</v>
      </c>
      <c r="H88" s="101">
        <v>156.73963133640555</v>
      </c>
      <c r="I88" s="101">
        <f>'Water Use Current M&amp;I'!AE16</f>
        <v>1</v>
      </c>
      <c r="J88" s="101">
        <f>'Water Use Current M&amp;I'!AH16</f>
        <v>0</v>
      </c>
      <c r="K88" s="101">
        <f t="shared" si="57"/>
        <v>182.86290322580646</v>
      </c>
      <c r="L88" s="101">
        <f t="shared" si="58"/>
        <v>0</v>
      </c>
      <c r="M88" s="101">
        <f t="shared" si="59"/>
        <v>182.86290322580646</v>
      </c>
      <c r="N88" s="101">
        <f t="shared" si="60"/>
        <v>306.46038893942546</v>
      </c>
      <c r="BD88" s="100" t="s">
        <v>618</v>
      </c>
      <c r="BE88" s="101">
        <v>15010007</v>
      </c>
      <c r="BF88" s="101"/>
      <c r="BG88" s="101">
        <f t="shared" si="61"/>
        <v>306.46038893942546</v>
      </c>
    </row>
    <row r="89" spans="5:63" x14ac:dyDescent="0.3">
      <c r="E89" t="s">
        <v>618</v>
      </c>
      <c r="F89" s="101">
        <v>15060201</v>
      </c>
      <c r="G89" s="101">
        <v>39.717741935483872</v>
      </c>
      <c r="H89" s="101">
        <v>34.043778801843317</v>
      </c>
      <c r="I89" s="101">
        <f>'Water Use Current M&amp;I'!AE71</f>
        <v>0.92307692307692313</v>
      </c>
      <c r="J89" s="101">
        <f>'Water Use Current M&amp;I'!AH71</f>
        <v>0</v>
      </c>
      <c r="K89" s="101">
        <f t="shared" si="57"/>
        <v>36.66253101736973</v>
      </c>
      <c r="L89" s="101">
        <f t="shared" si="58"/>
        <v>0</v>
      </c>
      <c r="M89" s="101">
        <f t="shared" si="59"/>
        <v>36.66253101736973</v>
      </c>
      <c r="N89" s="101">
        <f t="shared" si="60"/>
        <v>61.442825837740806</v>
      </c>
      <c r="BD89" s="100" t="s">
        <v>618</v>
      </c>
      <c r="BE89" s="101">
        <v>15060201</v>
      </c>
      <c r="BF89" s="101"/>
      <c r="BG89" s="101">
        <f t="shared" si="61"/>
        <v>61.442825837740806</v>
      </c>
    </row>
    <row r="90" spans="5:63" x14ac:dyDescent="0.3">
      <c r="E90" t="s">
        <v>619</v>
      </c>
      <c r="F90" s="101">
        <v>15030105</v>
      </c>
      <c r="G90" s="101">
        <v>350</v>
      </c>
      <c r="H90" s="101">
        <v>0</v>
      </c>
      <c r="I90" s="101">
        <f>'Water Use Current M&amp;I'!AE41</f>
        <v>0.5</v>
      </c>
      <c r="J90" s="101">
        <f>'Water Use Current M&amp;I'!AH41</f>
        <v>0</v>
      </c>
      <c r="K90" s="101">
        <f t="shared" si="57"/>
        <v>175</v>
      </c>
      <c r="L90" s="101">
        <f t="shared" si="58"/>
        <v>0</v>
      </c>
      <c r="M90" s="101">
        <f t="shared" si="59"/>
        <v>175</v>
      </c>
      <c r="N90" s="101">
        <f t="shared" si="60"/>
        <v>293.28293009859016</v>
      </c>
      <c r="BD90" s="100" t="s">
        <v>619</v>
      </c>
      <c r="BE90" s="101">
        <v>15030105</v>
      </c>
      <c r="BF90" s="101"/>
      <c r="BG90" s="101">
        <f t="shared" si="61"/>
        <v>293.28293009859016</v>
      </c>
    </row>
    <row r="91" spans="5:63" x14ac:dyDescent="0.3">
      <c r="E91" t="s">
        <v>620</v>
      </c>
      <c r="F91" s="101">
        <v>15010007</v>
      </c>
      <c r="G91" s="101">
        <v>650.51631377993749</v>
      </c>
      <c r="H91" s="101">
        <v>1102.5046858729606</v>
      </c>
      <c r="I91" s="101">
        <f>'Water Use Current M&amp;I'!AE16</f>
        <v>1</v>
      </c>
      <c r="J91" s="101">
        <f>'Water Use Current M&amp;I'!AH16</f>
        <v>0</v>
      </c>
      <c r="K91" s="101">
        <f t="shared" si="57"/>
        <v>650.51631377993749</v>
      </c>
      <c r="L91" s="101">
        <f t="shared" si="58"/>
        <v>0</v>
      </c>
      <c r="M91" s="101">
        <f t="shared" si="59"/>
        <v>650.51631377993749</v>
      </c>
      <c r="N91" s="101">
        <f t="shared" si="60"/>
        <v>1090.2018890417942</v>
      </c>
      <c r="BD91" s="100" t="s">
        <v>620</v>
      </c>
      <c r="BE91" s="101">
        <v>15010007</v>
      </c>
      <c r="BF91" s="101"/>
      <c r="BG91" s="101">
        <f t="shared" si="61"/>
        <v>1090.2018890417942</v>
      </c>
    </row>
    <row r="92" spans="5:63" x14ac:dyDescent="0.3">
      <c r="E92" t="s">
        <v>620</v>
      </c>
      <c r="F92" s="101">
        <v>15010014</v>
      </c>
      <c r="G92" s="101">
        <v>1.0543214161749392</v>
      </c>
      <c r="H92" s="101">
        <v>1.7868795557098232</v>
      </c>
      <c r="I92" s="101">
        <f>'Water Use Current M&amp;I'!AE19</f>
        <v>1</v>
      </c>
      <c r="J92" s="101">
        <f>'Water Use Current M&amp;I'!AH19</f>
        <v>0</v>
      </c>
      <c r="K92" s="101">
        <f t="shared" si="57"/>
        <v>1.0543214161749392</v>
      </c>
      <c r="L92" s="101">
        <f t="shared" si="58"/>
        <v>0</v>
      </c>
      <c r="M92" s="101">
        <f t="shared" si="59"/>
        <v>1.0543214161749392</v>
      </c>
      <c r="N92" s="101">
        <f t="shared" si="60"/>
        <v>1.7669398525798932</v>
      </c>
      <c r="BD92" s="100" t="s">
        <v>620</v>
      </c>
      <c r="BE92" s="101">
        <v>15010014</v>
      </c>
      <c r="BF92" s="101"/>
      <c r="BG92" s="101">
        <f t="shared" si="61"/>
        <v>1.7669398525798932</v>
      </c>
    </row>
    <row r="93" spans="5:63" x14ac:dyDescent="0.3">
      <c r="E93" t="s">
        <v>620</v>
      </c>
      <c r="F93" s="101">
        <v>15030101</v>
      </c>
      <c r="G93" s="101">
        <v>1.171468240194377</v>
      </c>
      <c r="H93" s="101">
        <v>1.9854217285664699</v>
      </c>
      <c r="I93" s="101">
        <f>'Water Use Current M&amp;I'!AE38</f>
        <v>0.60799238820171264</v>
      </c>
      <c r="J93" s="101">
        <f>'Water Use Current M&amp;I'!AH38</f>
        <v>0</v>
      </c>
      <c r="K93" s="101">
        <f t="shared" si="57"/>
        <v>0.71224377305823683</v>
      </c>
      <c r="L93" s="101">
        <f t="shared" si="58"/>
        <v>0</v>
      </c>
      <c r="M93" s="101">
        <f t="shared" si="59"/>
        <v>0.71224377305823683</v>
      </c>
      <c r="N93" s="101">
        <f t="shared" si="60"/>
        <v>1.1936510897542572</v>
      </c>
      <c r="BD93" s="100" t="s">
        <v>620</v>
      </c>
      <c r="BE93" s="101">
        <v>15030101</v>
      </c>
      <c r="BF93" s="101"/>
      <c r="BG93" s="101">
        <f t="shared" si="61"/>
        <v>1.1936510897542572</v>
      </c>
    </row>
    <row r="94" spans="5:63" x14ac:dyDescent="0.3">
      <c r="E94" t="s">
        <v>620</v>
      </c>
      <c r="F94" s="101">
        <v>15030103</v>
      </c>
      <c r="G94" s="101">
        <v>2045.7349878514406</v>
      </c>
      <c r="H94" s="101">
        <v>3467.1419645956266</v>
      </c>
      <c r="I94" s="101">
        <f>'Water Use Current M&amp;I'!AE39</f>
        <v>0.27439024390243899</v>
      </c>
      <c r="J94" s="101">
        <f>'Water Use Current M&amp;I'!AH39</f>
        <v>0</v>
      </c>
      <c r="K94" s="101">
        <f t="shared" si="57"/>
        <v>561.32972227630989</v>
      </c>
      <c r="L94" s="101">
        <f t="shared" si="58"/>
        <v>0</v>
      </c>
      <c r="M94" s="101">
        <f t="shared" si="59"/>
        <v>561.32972227630989</v>
      </c>
      <c r="N94" s="101">
        <f t="shared" si="60"/>
        <v>940.73386114642301</v>
      </c>
      <c r="BD94" s="100" t="s">
        <v>620</v>
      </c>
      <c r="BE94" s="101">
        <v>15030103</v>
      </c>
      <c r="BF94" s="101"/>
      <c r="BG94" s="101">
        <f t="shared" si="61"/>
        <v>940.73386114642301</v>
      </c>
    </row>
    <row r="95" spans="5:63" x14ac:dyDescent="0.3">
      <c r="E95" t="s">
        <v>620</v>
      </c>
      <c r="F95" s="101">
        <v>15030204</v>
      </c>
      <c r="G95" s="101">
        <v>1.5229087122526901</v>
      </c>
      <c r="H95" s="101">
        <v>2.5810482471364109</v>
      </c>
      <c r="I95" s="101">
        <f>'Water Use Current M&amp;I'!AE48</f>
        <v>0.79999999999999993</v>
      </c>
      <c r="J95" s="101">
        <f>'Water Use Current M&amp;I'!AH48</f>
        <v>0</v>
      </c>
      <c r="K95" s="101">
        <f t="shared" si="57"/>
        <v>1.2183269698021519</v>
      </c>
      <c r="L95" s="101">
        <f t="shared" si="58"/>
        <v>0</v>
      </c>
      <c r="M95" s="101">
        <f t="shared" si="59"/>
        <v>1.2183269698021519</v>
      </c>
      <c r="N95" s="101">
        <f t="shared" si="60"/>
        <v>2.0417971629812097</v>
      </c>
      <c r="BD95" s="100" t="s">
        <v>620</v>
      </c>
      <c r="BE95" s="101">
        <v>15030204</v>
      </c>
      <c r="BF95" s="101"/>
      <c r="BG95" s="101">
        <f t="shared" si="61"/>
        <v>2.0417971629812097</v>
      </c>
    </row>
    <row r="96" spans="5:63" x14ac:dyDescent="0.3">
      <c r="E96" t="s">
        <v>621</v>
      </c>
      <c r="F96" s="101">
        <v>15040005</v>
      </c>
      <c r="G96" s="101">
        <v>3018.822826411712</v>
      </c>
      <c r="H96" s="101">
        <v>2998.4457723334331</v>
      </c>
      <c r="I96" s="101">
        <f>'Water Use Current M&amp;I'!AE52</f>
        <v>0.20614035087719293</v>
      </c>
      <c r="J96" s="101">
        <f>'Water Use Current M&amp;I'!AH52</f>
        <v>0</v>
      </c>
      <c r="K96" s="101">
        <f t="shared" si="57"/>
        <v>622.30119667258964</v>
      </c>
      <c r="L96" s="101">
        <f t="shared" si="58"/>
        <v>0</v>
      </c>
      <c r="M96" s="101">
        <f t="shared" si="59"/>
        <v>622.30119667258964</v>
      </c>
      <c r="N96" s="101">
        <f t="shared" si="60"/>
        <v>1042.9161049371207</v>
      </c>
      <c r="BD96" s="100" t="s">
        <v>621</v>
      </c>
      <c r="BE96" s="101">
        <v>15040005</v>
      </c>
      <c r="BF96" s="101"/>
      <c r="BG96" s="101">
        <f t="shared" si="61"/>
        <v>1042.9161049371207</v>
      </c>
    </row>
    <row r="97" spans="5:59" x14ac:dyDescent="0.3">
      <c r="E97" t="s">
        <v>621</v>
      </c>
      <c r="F97" s="101">
        <v>15040006</v>
      </c>
      <c r="G97" s="101">
        <v>173.84109765346696</v>
      </c>
      <c r="H97" s="101">
        <v>172.66767024430604</v>
      </c>
      <c r="I97" s="101">
        <f>'Water Use Current M&amp;I'!AE53</f>
        <v>1</v>
      </c>
      <c r="J97" s="101">
        <f>'Water Use Current M&amp;I'!AH53</f>
        <v>1</v>
      </c>
      <c r="K97" s="101">
        <f t="shared" si="57"/>
        <v>173.84109765346696</v>
      </c>
      <c r="L97" s="101">
        <f t="shared" si="58"/>
        <v>172.66767024430604</v>
      </c>
      <c r="M97" s="101">
        <f t="shared" si="59"/>
        <v>346.508767897773</v>
      </c>
      <c r="N97" s="101">
        <f t="shared" si="60"/>
        <v>580.71489573663519</v>
      </c>
      <c r="BD97" s="100" t="s">
        <v>621</v>
      </c>
      <c r="BE97" s="101">
        <v>15040006</v>
      </c>
      <c r="BF97" s="101"/>
      <c r="BG97" s="101">
        <f t="shared" si="61"/>
        <v>580.71489573663519</v>
      </c>
    </row>
    <row r="98" spans="5:59" x14ac:dyDescent="0.3">
      <c r="E98" t="s">
        <v>621</v>
      </c>
      <c r="F98" s="101">
        <v>15040007</v>
      </c>
      <c r="G98" s="101">
        <v>806.78449127806766</v>
      </c>
      <c r="H98" s="101">
        <v>801.33869596194063</v>
      </c>
      <c r="I98" s="101">
        <f>'Water Use Current M&amp;I'!AE54</f>
        <v>1</v>
      </c>
      <c r="J98" s="101">
        <f>'Water Use Current M&amp;I'!AH54</f>
        <v>0</v>
      </c>
      <c r="K98" s="101">
        <f t="shared" si="57"/>
        <v>806.78449127806766</v>
      </c>
      <c r="L98" s="101">
        <f t="shared" si="58"/>
        <v>0</v>
      </c>
      <c r="M98" s="101">
        <f t="shared" si="59"/>
        <v>806.78449127806766</v>
      </c>
      <c r="N98" s="101">
        <f t="shared" si="60"/>
        <v>1352.0921117721837</v>
      </c>
      <c r="BD98" s="100" t="s">
        <v>621</v>
      </c>
      <c r="BE98" s="101">
        <v>15040007</v>
      </c>
      <c r="BF98" s="101"/>
      <c r="BG98" s="101">
        <f t="shared" si="61"/>
        <v>1352.0921117721837</v>
      </c>
    </row>
    <row r="99" spans="5:59" x14ac:dyDescent="0.3">
      <c r="E99" t="s">
        <v>621</v>
      </c>
      <c r="F99" s="101">
        <v>15050100</v>
      </c>
      <c r="G99" s="101">
        <v>0.55158465675346469</v>
      </c>
      <c r="H99" s="101">
        <v>0.54786146032037886</v>
      </c>
      <c r="I99" s="101">
        <f>'Water Use Current M&amp;I'!AE55</f>
        <v>0.72694562899786785</v>
      </c>
      <c r="J99" s="101">
        <f>'Water Use Current M&amp;I'!AH55</f>
        <v>1</v>
      </c>
      <c r="K99" s="101">
        <f t="shared" si="57"/>
        <v>0.40097205524922042</v>
      </c>
      <c r="L99" s="101">
        <f t="shared" si="58"/>
        <v>0.54786146032037886</v>
      </c>
      <c r="M99" s="101">
        <f t="shared" si="59"/>
        <v>0.94883351556959927</v>
      </c>
      <c r="N99" s="101">
        <f t="shared" si="60"/>
        <v>1.5901524206971336</v>
      </c>
      <c r="BD99" s="100" t="s">
        <v>621</v>
      </c>
      <c r="BE99" s="101">
        <v>15050100</v>
      </c>
      <c r="BF99" s="101"/>
      <c r="BG99" s="101">
        <f t="shared" si="61"/>
        <v>1.5901524206971336</v>
      </c>
    </row>
    <row r="100" spans="5:59" x14ac:dyDescent="0.3">
      <c r="E100" t="s">
        <v>622</v>
      </c>
      <c r="F100" s="101">
        <v>15020010</v>
      </c>
      <c r="G100" s="101">
        <v>1.1152298577448276</v>
      </c>
      <c r="H100" s="101">
        <v>2.5731394354148844</v>
      </c>
      <c r="I100" s="101">
        <f>'Water Use Current M&amp;I'!AE29</f>
        <v>0.87096774193548399</v>
      </c>
      <c r="J100" s="101">
        <f>'Water Use Current M&amp;I'!AH29</f>
        <v>0</v>
      </c>
      <c r="K100" s="101">
        <f t="shared" si="57"/>
        <v>0.97132923093904355</v>
      </c>
      <c r="L100" s="101">
        <f t="shared" si="58"/>
        <v>0</v>
      </c>
      <c r="M100" s="101">
        <f t="shared" si="59"/>
        <v>0.97132923093904355</v>
      </c>
      <c r="N100" s="101">
        <f t="shared" si="60"/>
        <v>1.627853045372645</v>
      </c>
      <c r="BD100" s="100" t="s">
        <v>622</v>
      </c>
      <c r="BE100" s="101">
        <v>15020010</v>
      </c>
      <c r="BF100" s="101"/>
      <c r="BG100" s="101">
        <f t="shared" si="61"/>
        <v>1.627853045372645</v>
      </c>
    </row>
    <row r="101" spans="5:59" x14ac:dyDescent="0.3">
      <c r="E101" t="s">
        <v>622</v>
      </c>
      <c r="F101" s="101">
        <v>15060101</v>
      </c>
      <c r="G101" s="101">
        <v>2.0910559832715521</v>
      </c>
      <c r="H101" s="101">
        <v>4.8246364414029088</v>
      </c>
      <c r="I101" s="101">
        <f>'Water Use Current M&amp;I'!AE65</f>
        <v>1</v>
      </c>
      <c r="J101" s="101">
        <f>'Water Use Current M&amp;I'!AH65</f>
        <v>1</v>
      </c>
      <c r="K101" s="101">
        <f t="shared" si="57"/>
        <v>2.0910559832715521</v>
      </c>
      <c r="L101" s="101">
        <f t="shared" si="58"/>
        <v>4.8246364414029088</v>
      </c>
      <c r="M101" s="101">
        <f t="shared" si="59"/>
        <v>6.9156924246744609</v>
      </c>
      <c r="N101" s="101">
        <f t="shared" si="60"/>
        <v>11.590025931252283</v>
      </c>
      <c r="BD101" s="100" t="s">
        <v>622</v>
      </c>
      <c r="BE101" s="101">
        <v>15060101</v>
      </c>
      <c r="BF101" s="101"/>
      <c r="BG101" s="101">
        <f t="shared" si="61"/>
        <v>11.590025931252283</v>
      </c>
    </row>
    <row r="102" spans="5:59" x14ac:dyDescent="0.3">
      <c r="E102" t="s">
        <v>622</v>
      </c>
      <c r="F102" s="101">
        <v>15060102</v>
      </c>
      <c r="G102" s="101">
        <v>1496.777872825777</v>
      </c>
      <c r="H102" s="101">
        <v>3453.4747647562017</v>
      </c>
      <c r="I102" s="101">
        <f>'Water Use Current M&amp;I'!AE66</f>
        <v>1</v>
      </c>
      <c r="J102" s="101">
        <f>'Water Use Current M&amp;I'!AH66</f>
        <v>1</v>
      </c>
      <c r="K102" s="101">
        <f t="shared" si="57"/>
        <v>1496.777872825777</v>
      </c>
      <c r="L102" s="101">
        <f t="shared" si="58"/>
        <v>3453.4747647562017</v>
      </c>
      <c r="M102" s="101">
        <f t="shared" si="59"/>
        <v>4950.2526375819789</v>
      </c>
      <c r="N102" s="101">
        <f t="shared" si="60"/>
        <v>8296.1405615903841</v>
      </c>
      <c r="BD102" s="100" t="s">
        <v>622</v>
      </c>
      <c r="BE102" s="101">
        <v>15060102</v>
      </c>
      <c r="BF102" s="101"/>
      <c r="BG102" s="101">
        <f t="shared" si="61"/>
        <v>8296.1405615903841</v>
      </c>
    </row>
    <row r="103" spans="5:59" x14ac:dyDescent="0.3">
      <c r="E103" t="s">
        <v>622</v>
      </c>
      <c r="F103" s="101">
        <v>15060103</v>
      </c>
      <c r="G103" s="101">
        <v>2777.7587681779301</v>
      </c>
      <c r="H103" s="101">
        <v>6409.047048759624</v>
      </c>
      <c r="I103" s="101">
        <f>'Water Use Current M&amp;I'!AE67</f>
        <v>1</v>
      </c>
      <c r="J103" s="101">
        <f>'Water Use Current M&amp;I'!AH67</f>
        <v>1</v>
      </c>
      <c r="K103" s="101">
        <f t="shared" si="57"/>
        <v>2777.7587681779301</v>
      </c>
      <c r="L103" s="101">
        <f t="shared" si="58"/>
        <v>6409.047048759624</v>
      </c>
      <c r="M103" s="101">
        <f t="shared" si="59"/>
        <v>9186.8058169375545</v>
      </c>
      <c r="N103" s="101">
        <f t="shared" si="60"/>
        <v>15396.190447075534</v>
      </c>
      <c r="BD103" s="100" t="s">
        <v>622</v>
      </c>
      <c r="BE103" s="101">
        <v>15060103</v>
      </c>
      <c r="BF103" s="101"/>
      <c r="BG103" s="101">
        <f t="shared" si="61"/>
        <v>15396.190447075534</v>
      </c>
    </row>
    <row r="104" spans="5:59" x14ac:dyDescent="0.3">
      <c r="E104" t="s">
        <v>622</v>
      </c>
      <c r="F104" s="101">
        <v>15060104</v>
      </c>
      <c r="G104" s="101">
        <v>117.51734625986123</v>
      </c>
      <c r="H104" s="101">
        <v>271.14456800684343</v>
      </c>
      <c r="I104" s="101">
        <f>'Water Use Current M&amp;I'!AE68</f>
        <v>1</v>
      </c>
      <c r="J104" s="101">
        <f>'Water Use Current M&amp;I'!AH68</f>
        <v>1</v>
      </c>
      <c r="K104" s="101">
        <f t="shared" si="57"/>
        <v>117.51734625986123</v>
      </c>
      <c r="L104" s="101">
        <f t="shared" si="58"/>
        <v>271.14456800684343</v>
      </c>
      <c r="M104" s="101">
        <f t="shared" si="59"/>
        <v>388.66191426670468</v>
      </c>
      <c r="N104" s="101">
        <f t="shared" si="60"/>
        <v>651.35945733637823</v>
      </c>
      <c r="BD104" s="100" t="s">
        <v>622</v>
      </c>
      <c r="BE104" s="101">
        <v>15060104</v>
      </c>
      <c r="BF104" s="101"/>
      <c r="BG104" s="101">
        <f t="shared" si="61"/>
        <v>651.35945733637823</v>
      </c>
    </row>
    <row r="105" spans="5:59" x14ac:dyDescent="0.3">
      <c r="E105" t="s">
        <v>622</v>
      </c>
      <c r="F105" s="101">
        <v>15060105</v>
      </c>
      <c r="G105" s="101">
        <v>0.41821119665431045</v>
      </c>
      <c r="H105" s="101">
        <v>0.96492728828058172</v>
      </c>
      <c r="I105" s="101">
        <f>'Water Use Current M&amp;I'!AE69</f>
        <v>0.44444444444444448</v>
      </c>
      <c r="J105" s="101">
        <f>'Water Use Current M&amp;I'!AH69</f>
        <v>0</v>
      </c>
      <c r="K105" s="101">
        <f t="shared" si="57"/>
        <v>0.18587164295747133</v>
      </c>
      <c r="L105" s="101">
        <f t="shared" si="58"/>
        <v>0</v>
      </c>
      <c r="M105" s="101">
        <f t="shared" si="59"/>
        <v>0.18587164295747133</v>
      </c>
      <c r="N105" s="101">
        <f t="shared" si="60"/>
        <v>0.31150274325032101</v>
      </c>
      <c r="BD105" s="100" t="s">
        <v>622</v>
      </c>
      <c r="BE105" s="101">
        <v>15060105</v>
      </c>
      <c r="BF105" s="101"/>
      <c r="BG105" s="101">
        <f t="shared" si="61"/>
        <v>0.31150274325032101</v>
      </c>
    </row>
    <row r="106" spans="5:59" x14ac:dyDescent="0.3">
      <c r="E106" t="s">
        <v>622</v>
      </c>
      <c r="F106" s="101">
        <v>15060106</v>
      </c>
      <c r="G106" s="101">
        <v>4.3215156987612078</v>
      </c>
      <c r="H106" s="101">
        <v>9.9709153122326768</v>
      </c>
      <c r="I106" s="101">
        <f>'Water Use Current M&amp;I'!AE70</f>
        <v>0.53643535522569707</v>
      </c>
      <c r="J106" s="101">
        <f>'Water Use Current M&amp;I'!AH70</f>
        <v>1</v>
      </c>
      <c r="K106" s="101">
        <f t="shared" si="57"/>
        <v>2.318213808978395</v>
      </c>
      <c r="L106" s="101">
        <f t="shared" si="58"/>
        <v>9.9709153122326768</v>
      </c>
      <c r="M106" s="101">
        <f t="shared" si="59"/>
        <v>12.289129121211072</v>
      </c>
      <c r="N106" s="101">
        <f t="shared" si="60"/>
        <v>20.595381697306834</v>
      </c>
      <c r="BD106" s="100" t="s">
        <v>622</v>
      </c>
      <c r="BE106" s="101">
        <v>15060106</v>
      </c>
      <c r="BF106" s="101"/>
      <c r="BG106" s="101">
        <f t="shared" si="61"/>
        <v>20.595381697306834</v>
      </c>
    </row>
    <row r="107" spans="5:59" x14ac:dyDescent="0.3">
      <c r="E107" t="s">
        <v>646</v>
      </c>
      <c r="F107" s="101">
        <v>15080302</v>
      </c>
      <c r="G107" s="101">
        <v>300</v>
      </c>
      <c r="H107" s="101">
        <v>0</v>
      </c>
      <c r="I107" s="101">
        <f>'Water Use Current M&amp;I'!AE86</f>
        <v>0.5</v>
      </c>
      <c r="J107" s="101">
        <f>'Water Use Current M&amp;I'!AH86</f>
        <v>0</v>
      </c>
      <c r="K107" s="101">
        <f t="shared" si="57"/>
        <v>150</v>
      </c>
      <c r="L107" s="101">
        <f t="shared" si="58"/>
        <v>0</v>
      </c>
      <c r="M107" s="101">
        <f t="shared" si="59"/>
        <v>150</v>
      </c>
      <c r="N107" s="101">
        <f t="shared" si="60"/>
        <v>251.38536865593443</v>
      </c>
      <c r="BD107" s="100" t="s">
        <v>646</v>
      </c>
      <c r="BE107" s="101">
        <v>15080302</v>
      </c>
      <c r="BF107" s="101"/>
      <c r="BG107" s="101">
        <f t="shared" si="61"/>
        <v>251.38536865593443</v>
      </c>
    </row>
    <row r="108" spans="5:59" x14ac:dyDescent="0.3">
      <c r="E108" t="s">
        <v>624</v>
      </c>
      <c r="F108" s="101">
        <v>15050202</v>
      </c>
      <c r="G108" s="101">
        <v>10.563380281690142</v>
      </c>
      <c r="H108" s="101">
        <v>0</v>
      </c>
      <c r="I108" s="101">
        <f>'Water Use Current M&amp;I'!AE57</f>
        <v>0.84462151394422325</v>
      </c>
      <c r="J108" s="101">
        <f>'Water Use Current M&amp;I'!AH57</f>
        <v>0.91666666666666674</v>
      </c>
      <c r="K108" s="101">
        <f t="shared" si="57"/>
        <v>8.9220582458896835</v>
      </c>
      <c r="L108" s="101">
        <f t="shared" si="58"/>
        <v>0</v>
      </c>
      <c r="M108" s="101">
        <f t="shared" si="59"/>
        <v>8.9220582458896835</v>
      </c>
      <c r="N108" s="101">
        <f t="shared" si="60"/>
        <v>14.952499342084652</v>
      </c>
      <c r="BD108" s="100" t="s">
        <v>624</v>
      </c>
      <c r="BE108" s="101">
        <v>15050202</v>
      </c>
      <c r="BF108" s="101"/>
      <c r="BG108" s="101">
        <f t="shared" si="61"/>
        <v>14.952499342084652</v>
      </c>
    </row>
    <row r="109" spans="5:59" x14ac:dyDescent="0.3">
      <c r="E109" t="s">
        <v>624</v>
      </c>
      <c r="F109" s="101">
        <v>15050301</v>
      </c>
      <c r="G109" s="101">
        <v>289.43661971830988</v>
      </c>
      <c r="H109" s="101">
        <v>0</v>
      </c>
      <c r="I109" s="101">
        <f>'Water Use Current M&amp;I'!AE59</f>
        <v>1.0518174787316318E-2</v>
      </c>
      <c r="J109" s="101">
        <f>'Water Use Current M&amp;I'!AH59</f>
        <v>1</v>
      </c>
      <c r="K109" s="101">
        <f t="shared" si="57"/>
        <v>3.0443449560471882</v>
      </c>
      <c r="L109" s="101">
        <f t="shared" si="58"/>
        <v>0</v>
      </c>
      <c r="M109" s="101">
        <f t="shared" si="59"/>
        <v>3.0443449560471882</v>
      </c>
      <c r="N109" s="101">
        <f t="shared" si="60"/>
        <v>5.1020251939450461</v>
      </c>
      <c r="BD109" s="100" t="s">
        <v>624</v>
      </c>
      <c r="BE109" s="101">
        <v>15050301</v>
      </c>
      <c r="BF109" s="101"/>
      <c r="BG109" s="101">
        <f t="shared" si="61"/>
        <v>5.1020251939450461</v>
      </c>
    </row>
    <row r="110" spans="5:59" x14ac:dyDescent="0.3">
      <c r="E110" t="s">
        <v>625</v>
      </c>
      <c r="F110" s="101">
        <v>15080101</v>
      </c>
      <c r="G110" s="101">
        <v>962.75537877418196</v>
      </c>
      <c r="H110" s="101">
        <v>0</v>
      </c>
      <c r="I110" s="101">
        <f>'Water Use Current M&amp;I'!AE81</f>
        <v>1</v>
      </c>
      <c r="J110" s="101">
        <f>'Water Use Current M&amp;I'!AH81</f>
        <v>0</v>
      </c>
      <c r="K110" s="101">
        <f t="shared" si="57"/>
        <v>962.75537877418196</v>
      </c>
      <c r="L110" s="101">
        <f t="shared" si="58"/>
        <v>0</v>
      </c>
      <c r="M110" s="101">
        <f t="shared" si="59"/>
        <v>962.75537877418196</v>
      </c>
      <c r="N110" s="101">
        <f t="shared" si="60"/>
        <v>1613.4841054575436</v>
      </c>
      <c r="BD110" s="100" t="s">
        <v>625</v>
      </c>
      <c r="BE110" s="101">
        <v>15080101</v>
      </c>
      <c r="BF110" s="101"/>
      <c r="BG110" s="101">
        <f t="shared" si="61"/>
        <v>1613.4841054575436</v>
      </c>
    </row>
    <row r="111" spans="5:59" x14ac:dyDescent="0.3">
      <c r="E111" t="s">
        <v>625</v>
      </c>
      <c r="F111" s="101">
        <v>15080102</v>
      </c>
      <c r="G111" s="101">
        <v>37.244621225818115</v>
      </c>
      <c r="H111" s="101">
        <v>0</v>
      </c>
      <c r="I111" s="101">
        <f>'Water Use Current M&amp;I'!AE82</f>
        <v>1</v>
      </c>
      <c r="J111" s="101">
        <f>'Water Use Current M&amp;I'!AH82</f>
        <v>0</v>
      </c>
      <c r="K111" s="101">
        <f t="shared" si="57"/>
        <v>37.244621225818115</v>
      </c>
      <c r="L111" s="101">
        <f t="shared" si="58"/>
        <v>0</v>
      </c>
      <c r="M111" s="101">
        <f t="shared" si="59"/>
        <v>37.244621225818115</v>
      </c>
      <c r="N111" s="101">
        <f t="shared" si="60"/>
        <v>62.418352248686183</v>
      </c>
      <c r="BD111" s="100" t="s">
        <v>625</v>
      </c>
      <c r="BE111" s="101">
        <v>15080102</v>
      </c>
      <c r="BF111" s="101"/>
      <c r="BG111" s="101">
        <f t="shared" si="61"/>
        <v>62.418352248686183</v>
      </c>
    </row>
    <row r="112" spans="5:59" x14ac:dyDescent="0.3">
      <c r="E112" t="s">
        <v>626</v>
      </c>
      <c r="F112" s="101">
        <v>15010002</v>
      </c>
      <c r="G112" s="101">
        <v>300</v>
      </c>
      <c r="H112" s="101">
        <v>0</v>
      </c>
      <c r="I112" s="101">
        <f>'Water Use Current M&amp;I'!AE11</f>
        <v>0</v>
      </c>
      <c r="J112" s="101">
        <f>'Water Use Current M&amp;I'!AH11</f>
        <v>0</v>
      </c>
      <c r="K112" s="101">
        <f t="shared" si="57"/>
        <v>0</v>
      </c>
      <c r="L112" s="101">
        <f t="shared" si="58"/>
        <v>0</v>
      </c>
      <c r="M112" s="101">
        <f t="shared" si="59"/>
        <v>0</v>
      </c>
      <c r="N112" s="101">
        <f t="shared" si="60"/>
        <v>0</v>
      </c>
      <c r="BD112" s="100" t="s">
        <v>626</v>
      </c>
      <c r="BE112" s="101">
        <v>15010002</v>
      </c>
      <c r="BF112" s="101"/>
      <c r="BG112" s="101">
        <f t="shared" si="61"/>
        <v>0</v>
      </c>
    </row>
    <row r="113" spans="5:59" x14ac:dyDescent="0.3">
      <c r="E113" t="s">
        <v>627</v>
      </c>
      <c r="F113" s="101">
        <v>15070104</v>
      </c>
      <c r="G113" s="101">
        <v>300</v>
      </c>
      <c r="H113" s="101">
        <v>0</v>
      </c>
      <c r="I113" s="101">
        <f>'Water Use Current M&amp;I'!AE77</f>
        <v>1</v>
      </c>
      <c r="J113" s="101">
        <f>'Water Use Current M&amp;I'!AH77</f>
        <v>0</v>
      </c>
      <c r="K113" s="101">
        <f t="shared" si="57"/>
        <v>300</v>
      </c>
      <c r="L113" s="101">
        <f t="shared" si="58"/>
        <v>0</v>
      </c>
      <c r="M113" s="101">
        <f t="shared" si="59"/>
        <v>300</v>
      </c>
      <c r="N113" s="101">
        <f t="shared" si="60"/>
        <v>502.77073731186886</v>
      </c>
      <c r="BD113" s="100" t="s">
        <v>627</v>
      </c>
      <c r="BE113" s="101">
        <v>15070104</v>
      </c>
      <c r="BF113" s="101"/>
      <c r="BG113" s="101">
        <f t="shared" si="61"/>
        <v>502.77073731186886</v>
      </c>
    </row>
    <row r="114" spans="5:59" x14ac:dyDescent="0.3">
      <c r="E114" t="s">
        <v>628</v>
      </c>
      <c r="F114" s="101">
        <v>15060103</v>
      </c>
      <c r="G114" s="101">
        <v>6.8703096924215199</v>
      </c>
      <c r="H114" s="101">
        <v>0.54962477539372157</v>
      </c>
      <c r="I114" s="101">
        <f>'Water Use Current M&amp;I'!AE67</f>
        <v>1</v>
      </c>
      <c r="J114" s="101">
        <f>'Water Use Current M&amp;I'!AH67</f>
        <v>1</v>
      </c>
      <c r="K114" s="101">
        <f t="shared" si="57"/>
        <v>6.8703096924215199</v>
      </c>
      <c r="L114" s="101">
        <f t="shared" si="58"/>
        <v>0.54962477539372157</v>
      </c>
      <c r="M114" s="101">
        <f t="shared" si="59"/>
        <v>7.4199344678152412</v>
      </c>
      <c r="N114" s="101">
        <f t="shared" si="60"/>
        <v>12.435086410630728</v>
      </c>
      <c r="BD114" s="100" t="s">
        <v>628</v>
      </c>
      <c r="BE114" s="101">
        <v>15060103</v>
      </c>
      <c r="BF114" s="101"/>
      <c r="BG114" s="101">
        <f t="shared" si="61"/>
        <v>12.435086410630728</v>
      </c>
    </row>
    <row r="115" spans="5:59" x14ac:dyDescent="0.3">
      <c r="E115" t="s">
        <v>628</v>
      </c>
      <c r="F115" s="101">
        <v>15060105</v>
      </c>
      <c r="G115" s="101">
        <v>2244.4773279780152</v>
      </c>
      <c r="H115" s="101">
        <v>179.55818623824121</v>
      </c>
      <c r="I115" s="101">
        <f>'Water Use Current M&amp;I'!AE69</f>
        <v>0.44444444444444448</v>
      </c>
      <c r="J115" s="101">
        <f>'Water Use Current M&amp;I'!AH69</f>
        <v>0</v>
      </c>
      <c r="K115" s="101">
        <f t="shared" si="57"/>
        <v>997.54547910134011</v>
      </c>
      <c r="L115" s="101">
        <f t="shared" si="58"/>
        <v>0</v>
      </c>
      <c r="M115" s="101">
        <f t="shared" si="59"/>
        <v>997.54547910134011</v>
      </c>
      <c r="N115" s="101">
        <f t="shared" si="60"/>
        <v>1671.7889200996742</v>
      </c>
      <c r="BD115" s="100" t="s">
        <v>628</v>
      </c>
      <c r="BE115" s="101">
        <v>15060105</v>
      </c>
      <c r="BF115" s="101"/>
      <c r="BG115" s="101">
        <f t="shared" si="61"/>
        <v>1671.7889200996742</v>
      </c>
    </row>
    <row r="116" spans="5:59" x14ac:dyDescent="0.3">
      <c r="E116" t="s">
        <v>628</v>
      </c>
      <c r="F116" s="101">
        <v>15060203</v>
      </c>
      <c r="G116" s="101">
        <v>248.65236232956349</v>
      </c>
      <c r="H116" s="101">
        <v>19.892188986365078</v>
      </c>
      <c r="I116" s="101">
        <f>'Water Use Current M&amp;I'!AE73</f>
        <v>0.90716180371352784</v>
      </c>
      <c r="J116" s="101">
        <f>'Water Use Current M&amp;I'!AH73</f>
        <v>0</v>
      </c>
      <c r="K116" s="101">
        <f t="shared" si="57"/>
        <v>225.56792550851648</v>
      </c>
      <c r="L116" s="101">
        <f t="shared" si="58"/>
        <v>0</v>
      </c>
      <c r="M116" s="101">
        <f t="shared" si="59"/>
        <v>225.56792550851648</v>
      </c>
      <c r="N116" s="101">
        <f t="shared" si="60"/>
        <v>378.02984073941849</v>
      </c>
      <c r="BD116" s="100" t="s">
        <v>628</v>
      </c>
      <c r="BE116" s="101">
        <v>15060203</v>
      </c>
      <c r="BF116" s="101"/>
      <c r="BG116" s="101">
        <f t="shared" si="61"/>
        <v>378.02984073941849</v>
      </c>
    </row>
    <row r="117" spans="5:59" x14ac:dyDescent="0.3">
      <c r="E117" t="s">
        <v>629</v>
      </c>
      <c r="F117" s="101">
        <v>15030203</v>
      </c>
      <c r="G117" s="101">
        <v>7.4608695652173909</v>
      </c>
      <c r="H117" s="101">
        <v>2.2554782608695652</v>
      </c>
      <c r="I117" s="101">
        <f>'Water Use Current M&amp;I'!AE47</f>
        <v>0.99305555555555569</v>
      </c>
      <c r="J117" s="101">
        <f>'Water Use Current M&amp;I'!AH47</f>
        <v>0</v>
      </c>
      <c r="K117" s="101">
        <f t="shared" si="57"/>
        <v>7.4090579710144935</v>
      </c>
      <c r="L117" s="101">
        <f t="shared" si="58"/>
        <v>0</v>
      </c>
      <c r="M117" s="101">
        <f t="shared" si="59"/>
        <v>7.4090579710144935</v>
      </c>
      <c r="N117" s="101">
        <f t="shared" si="60"/>
        <v>12.41685846291112</v>
      </c>
      <c r="BD117" s="100" t="s">
        <v>629</v>
      </c>
      <c r="BE117" s="101">
        <v>15030203</v>
      </c>
      <c r="BF117" s="101"/>
      <c r="BG117" s="101">
        <f t="shared" si="61"/>
        <v>12.41685846291112</v>
      </c>
    </row>
    <row r="118" spans="5:59" x14ac:dyDescent="0.3">
      <c r="E118" t="s">
        <v>629</v>
      </c>
      <c r="F118" s="101">
        <v>15070103</v>
      </c>
      <c r="G118" s="101">
        <v>2592.5391304347827</v>
      </c>
      <c r="H118" s="101">
        <v>783.74452173913039</v>
      </c>
      <c r="I118" s="101">
        <f>'Water Use Current M&amp;I'!AE76</f>
        <v>0.83695652173913049</v>
      </c>
      <c r="J118" s="101">
        <f>'Water Use Current M&amp;I'!AH76</f>
        <v>0</v>
      </c>
      <c r="K118" s="101">
        <f t="shared" si="57"/>
        <v>2169.8425330812856</v>
      </c>
      <c r="L118" s="101">
        <f t="shared" si="58"/>
        <v>0</v>
      </c>
      <c r="M118" s="101">
        <f t="shared" si="59"/>
        <v>2169.8425330812856</v>
      </c>
      <c r="N118" s="101">
        <f t="shared" si="60"/>
        <v>3636.4444340264372</v>
      </c>
      <c r="BD118" s="100" t="s">
        <v>629</v>
      </c>
      <c r="BE118" s="101">
        <v>15070103</v>
      </c>
      <c r="BF118" s="101"/>
      <c r="BG118" s="101">
        <f t="shared" si="61"/>
        <v>3636.4444340264372</v>
      </c>
    </row>
    <row r="119" spans="5:59" x14ac:dyDescent="0.3">
      <c r="E119" t="s">
        <v>630</v>
      </c>
      <c r="F119" s="101">
        <v>15050202</v>
      </c>
      <c r="G119" s="101">
        <v>17290.034010214142</v>
      </c>
      <c r="H119" s="101">
        <v>2091.7942880565433</v>
      </c>
      <c r="I119" s="101">
        <f>'Water Use Current M&amp;I'!AE57</f>
        <v>0.84462151394422325</v>
      </c>
      <c r="J119" s="101">
        <f>'Water Use Current M&amp;I'!AH57</f>
        <v>0.91666666666666674</v>
      </c>
      <c r="K119" s="101">
        <f t="shared" si="57"/>
        <v>14603.534701854178</v>
      </c>
      <c r="L119" s="101">
        <f t="shared" si="58"/>
        <v>1917.4780973851648</v>
      </c>
      <c r="M119" s="101">
        <f t="shared" si="59"/>
        <v>16521.012799239343</v>
      </c>
      <c r="N119" s="101">
        <f t="shared" si="60"/>
        <v>27687.60595404129</v>
      </c>
      <c r="BD119" s="100" t="s">
        <v>630</v>
      </c>
      <c r="BE119" s="101">
        <v>15050202</v>
      </c>
      <c r="BF119" s="101"/>
      <c r="BG119" s="101">
        <f t="shared" si="61"/>
        <v>27687.60595404129</v>
      </c>
    </row>
    <row r="120" spans="5:59" x14ac:dyDescent="0.3">
      <c r="E120" t="s">
        <v>630</v>
      </c>
      <c r="F120" s="101">
        <v>15050203</v>
      </c>
      <c r="G120" s="101">
        <v>9.9659897858575128</v>
      </c>
      <c r="H120" s="101">
        <v>1.2057119434566343</v>
      </c>
      <c r="I120" s="101">
        <f>'Water Use Current M&amp;I'!AE58</f>
        <v>0.87113402061855671</v>
      </c>
      <c r="J120" s="101">
        <f>'Water Use Current M&amp;I'!AH58</f>
        <v>0</v>
      </c>
      <c r="K120" s="101">
        <f t="shared" si="57"/>
        <v>8.6817127515975248</v>
      </c>
      <c r="L120" s="101">
        <f t="shared" si="58"/>
        <v>0</v>
      </c>
      <c r="M120" s="101">
        <f t="shared" si="59"/>
        <v>8.6817127515975248</v>
      </c>
      <c r="N120" s="101">
        <f t="shared" si="60"/>
        <v>14.549703737501805</v>
      </c>
      <c r="BD120" s="100" t="s">
        <v>630</v>
      </c>
      <c r="BE120" s="101">
        <v>15050203</v>
      </c>
      <c r="BF120" s="101"/>
      <c r="BG120" s="101">
        <f t="shared" si="61"/>
        <v>14.549703737501805</v>
      </c>
    </row>
    <row r="121" spans="5:59" x14ac:dyDescent="0.3">
      <c r="E121" t="s">
        <v>631</v>
      </c>
      <c r="F121" s="101">
        <v>15060105</v>
      </c>
      <c r="G121" s="101">
        <v>19.066228498682538</v>
      </c>
      <c r="H121" s="101">
        <v>4.8115581608787048</v>
      </c>
      <c r="I121" s="101">
        <f>'Water Use Current M&amp;I'!AE69</f>
        <v>0.44444444444444448</v>
      </c>
      <c r="J121" s="101">
        <f>'Water Use Current M&amp;I'!AH69</f>
        <v>0</v>
      </c>
      <c r="K121" s="101">
        <f t="shared" si="57"/>
        <v>8.4738793327477957</v>
      </c>
      <c r="L121" s="101">
        <f t="shared" si="58"/>
        <v>0</v>
      </c>
      <c r="M121" s="101">
        <f t="shared" si="59"/>
        <v>8.4738793327477957</v>
      </c>
      <c r="N121" s="101">
        <f t="shared" si="60"/>
        <v>14.201395200058055</v>
      </c>
      <c r="BD121" s="100" t="s">
        <v>631</v>
      </c>
      <c r="BE121" s="101">
        <v>15060105</v>
      </c>
      <c r="BF121" s="101"/>
      <c r="BG121" s="101">
        <f t="shared" si="61"/>
        <v>14.201395200058055</v>
      </c>
    </row>
    <row r="122" spans="5:59" x14ac:dyDescent="0.3">
      <c r="E122" t="s">
        <v>631</v>
      </c>
      <c r="F122" s="101">
        <v>15060201</v>
      </c>
      <c r="G122" s="101">
        <v>1475.567200560539</v>
      </c>
      <c r="H122" s="101">
        <v>372.37450533400437</v>
      </c>
      <c r="I122" s="101">
        <f>'Water Use Current M&amp;I'!AE71</f>
        <v>0.92307692307692313</v>
      </c>
      <c r="J122" s="101">
        <f>'Water Use Current M&amp;I'!AH71</f>
        <v>0</v>
      </c>
      <c r="K122" s="101">
        <f t="shared" si="57"/>
        <v>1362.0620312866515</v>
      </c>
      <c r="L122" s="101">
        <f t="shared" si="58"/>
        <v>0</v>
      </c>
      <c r="M122" s="101">
        <f t="shared" si="59"/>
        <v>1362.0620312866515</v>
      </c>
      <c r="N122" s="101">
        <f t="shared" si="60"/>
        <v>2282.6831057816385</v>
      </c>
      <c r="BD122" s="100" t="s">
        <v>631</v>
      </c>
      <c r="BE122" s="101">
        <v>15060201</v>
      </c>
      <c r="BF122" s="101"/>
      <c r="BG122" s="101">
        <f t="shared" si="61"/>
        <v>2282.6831057816385</v>
      </c>
    </row>
    <row r="123" spans="5:59" x14ac:dyDescent="0.3">
      <c r="E123" t="s">
        <v>631</v>
      </c>
      <c r="F123" s="101">
        <v>15060202</v>
      </c>
      <c r="G123" s="101">
        <v>11156.12695029162</v>
      </c>
      <c r="H123" s="101">
        <v>2815.362968884152</v>
      </c>
      <c r="I123" s="101">
        <f>'Water Use Current M&amp;I'!AE72</f>
        <v>0.83921015514809594</v>
      </c>
      <c r="J123" s="101">
        <f>'Water Use Current M&amp;I'!AH72</f>
        <v>0</v>
      </c>
      <c r="K123" s="101">
        <f t="shared" si="57"/>
        <v>9362.3350288060847</v>
      </c>
      <c r="L123" s="101">
        <f t="shared" si="58"/>
        <v>0</v>
      </c>
      <c r="M123" s="101">
        <f t="shared" si="59"/>
        <v>9362.3350288060847</v>
      </c>
      <c r="N123" s="101">
        <f t="shared" si="60"/>
        <v>15690.360284645241</v>
      </c>
      <c r="BD123" s="100" t="s">
        <v>631</v>
      </c>
      <c r="BE123" s="101">
        <v>15060202</v>
      </c>
      <c r="BF123" s="101"/>
      <c r="BG123" s="101">
        <f t="shared" si="61"/>
        <v>15690.360284645241</v>
      </c>
    </row>
    <row r="124" spans="5:59" x14ac:dyDescent="0.3">
      <c r="E124" t="s">
        <v>631</v>
      </c>
      <c r="F124" s="101">
        <v>15060203</v>
      </c>
      <c r="G124" s="101">
        <v>3449.2396206491599</v>
      </c>
      <c r="H124" s="101">
        <v>870.450967620965</v>
      </c>
      <c r="I124" s="101">
        <f>'Water Use Current M&amp;I'!AE73</f>
        <v>0.90716180371352784</v>
      </c>
      <c r="J124" s="101">
        <f>'Water Use Current M&amp;I'!AH73</f>
        <v>0</v>
      </c>
      <c r="K124" s="101">
        <f t="shared" si="57"/>
        <v>3129.0184357082562</v>
      </c>
      <c r="L124" s="101">
        <f t="shared" si="58"/>
        <v>0</v>
      </c>
      <c r="M124" s="101">
        <f t="shared" si="59"/>
        <v>3129.0184357082562</v>
      </c>
      <c r="N124" s="101">
        <f t="shared" si="60"/>
        <v>5243.9296866115683</v>
      </c>
      <c r="BD124" s="100" t="s">
        <v>631</v>
      </c>
      <c r="BE124" s="101">
        <v>15060203</v>
      </c>
      <c r="BF124" s="101"/>
      <c r="BG124" s="101">
        <f t="shared" si="61"/>
        <v>5243.9296866115683</v>
      </c>
    </row>
    <row r="125" spans="5:59" x14ac:dyDescent="0.3">
      <c r="E125" t="s">
        <v>632</v>
      </c>
      <c r="F125" s="101">
        <v>15010010</v>
      </c>
      <c r="G125" s="101">
        <v>400</v>
      </c>
      <c r="H125" s="101">
        <v>882</v>
      </c>
      <c r="I125" s="101">
        <f>'Water Use Current M&amp;I'!AE18</f>
        <v>0</v>
      </c>
      <c r="J125" s="101">
        <f>'Water Use Current M&amp;I'!AH18</f>
        <v>0</v>
      </c>
      <c r="K125" s="101">
        <f t="shared" si="57"/>
        <v>0</v>
      </c>
      <c r="L125" s="101">
        <f t="shared" si="58"/>
        <v>0</v>
      </c>
      <c r="M125" s="101">
        <f t="shared" si="59"/>
        <v>0</v>
      </c>
      <c r="N125" s="101">
        <f t="shared" si="60"/>
        <v>0</v>
      </c>
      <c r="BD125" s="100" t="s">
        <v>632</v>
      </c>
      <c r="BE125" s="101">
        <v>15010010</v>
      </c>
      <c r="BF125" s="101"/>
      <c r="BG125" s="101">
        <f t="shared" si="61"/>
        <v>0</v>
      </c>
    </row>
    <row r="126" spans="5:59" x14ac:dyDescent="0.3">
      <c r="E126" t="s">
        <v>633</v>
      </c>
      <c r="F126">
        <v>15080102</v>
      </c>
      <c r="G126" s="100">
        <v>300</v>
      </c>
      <c r="H126">
        <v>0</v>
      </c>
      <c r="I126">
        <f>'Water Use Current M&amp;I'!AE82</f>
        <v>1</v>
      </c>
      <c r="J126" s="100">
        <f>'Water Use Current M&amp;I'!AH82</f>
        <v>0</v>
      </c>
      <c r="K126" s="100">
        <f t="shared" si="57"/>
        <v>300</v>
      </c>
      <c r="L126" s="100">
        <f t="shared" si="58"/>
        <v>0</v>
      </c>
      <c r="M126" s="100">
        <f t="shared" si="59"/>
        <v>300</v>
      </c>
      <c r="N126" s="100">
        <f t="shared" si="60"/>
        <v>502.77073731186886</v>
      </c>
      <c r="BD126" s="100" t="s">
        <v>633</v>
      </c>
      <c r="BE126" s="101">
        <v>15080102</v>
      </c>
      <c r="BF126" s="101"/>
      <c r="BG126" s="101">
        <f t="shared" si="61"/>
        <v>502.77073731186886</v>
      </c>
    </row>
    <row r="127" spans="5:59" x14ac:dyDescent="0.3">
      <c r="E127" t="s">
        <v>634</v>
      </c>
      <c r="F127">
        <v>15050201</v>
      </c>
      <c r="G127" s="100">
        <v>2975.9716506630084</v>
      </c>
      <c r="H127">
        <v>973.4307270233196</v>
      </c>
      <c r="I127">
        <f>'Water Use Current M&amp;I'!AE56</f>
        <v>0.46913580246913583</v>
      </c>
      <c r="J127" s="100">
        <f>'Water Use Current M&amp;I'!AH56</f>
        <v>0.90909090909090917</v>
      </c>
      <c r="K127" s="100">
        <f t="shared" si="57"/>
        <v>1396.1348484591892</v>
      </c>
      <c r="L127" s="100">
        <f t="shared" si="58"/>
        <v>884.93702456665426</v>
      </c>
      <c r="M127" s="100">
        <f t="shared" si="59"/>
        <v>2281.0718730258436</v>
      </c>
      <c r="N127" s="100">
        <f t="shared" si="60"/>
        <v>3822.8539582085637</v>
      </c>
      <c r="BD127" s="100" t="s">
        <v>634</v>
      </c>
      <c r="BE127" s="101">
        <v>15050201</v>
      </c>
      <c r="BF127" s="101"/>
      <c r="BG127" s="101">
        <f t="shared" si="61"/>
        <v>3822.8539582085637</v>
      </c>
    </row>
    <row r="128" spans="5:59" x14ac:dyDescent="0.3">
      <c r="E128" t="s">
        <v>634</v>
      </c>
      <c r="F128">
        <v>15050202</v>
      </c>
      <c r="G128" s="100">
        <v>6.378600823045268</v>
      </c>
      <c r="H128">
        <v>2.0864197530864201</v>
      </c>
      <c r="I128">
        <f>'Water Use Current M&amp;I'!AE57</f>
        <v>0.84462151394422325</v>
      </c>
      <c r="J128" s="100">
        <f>'Water Use Current M&amp;I'!AH57</f>
        <v>0.91666666666666674</v>
      </c>
      <c r="K128" s="100">
        <f t="shared" si="57"/>
        <v>5.3875034840063627</v>
      </c>
      <c r="L128" s="100">
        <f t="shared" si="58"/>
        <v>1.9125514403292185</v>
      </c>
      <c r="M128" s="100">
        <f t="shared" si="59"/>
        <v>7.3000549243355817</v>
      </c>
      <c r="N128" s="100">
        <f t="shared" si="60"/>
        <v>12.234179989084465</v>
      </c>
      <c r="BD128" s="100" t="s">
        <v>634</v>
      </c>
      <c r="BE128" s="101">
        <v>15050202</v>
      </c>
      <c r="BF128" s="101"/>
      <c r="BG128" s="101">
        <f t="shared" si="61"/>
        <v>12.234179989084465</v>
      </c>
    </row>
    <row r="129" spans="5:60" x14ac:dyDescent="0.3">
      <c r="E129" t="s">
        <v>634</v>
      </c>
      <c r="F129">
        <v>15080301</v>
      </c>
      <c r="G129" s="100">
        <v>117.64974851394605</v>
      </c>
      <c r="H129">
        <v>38.482853223593963</v>
      </c>
      <c r="I129">
        <f>'Water Use Current M&amp;I'!AE85</f>
        <v>0.48550724637681159</v>
      </c>
      <c r="J129" s="100">
        <f>'Water Use Current M&amp;I'!AH85</f>
        <v>1</v>
      </c>
      <c r="K129" s="100">
        <f t="shared" si="57"/>
        <v>57.119805437930331</v>
      </c>
      <c r="L129" s="100">
        <f t="shared" si="58"/>
        <v>38.482853223593963</v>
      </c>
      <c r="M129" s="100">
        <f t="shared" si="59"/>
        <v>95.602658661524288</v>
      </c>
      <c r="N129" s="100">
        <f t="shared" si="60"/>
        <v>160.2207306140983</v>
      </c>
      <c r="BD129" s="100" t="s">
        <v>634</v>
      </c>
      <c r="BE129" s="101">
        <v>15080301</v>
      </c>
      <c r="BF129" s="101"/>
      <c r="BG129" s="101">
        <f t="shared" si="61"/>
        <v>160.2207306140983</v>
      </c>
    </row>
    <row r="130" spans="5:60" x14ac:dyDescent="0.3">
      <c r="E130" t="s">
        <v>635</v>
      </c>
      <c r="F130">
        <v>15030107</v>
      </c>
      <c r="G130" s="100">
        <v>756.69493416648061</v>
      </c>
      <c r="H130">
        <v>36.144467115120982</v>
      </c>
      <c r="I130">
        <f>'Water Use Current M&amp;I'!AE43</f>
        <v>0.25</v>
      </c>
      <c r="J130" s="100">
        <f>'Water Use Current M&amp;I'!AH43</f>
        <v>0</v>
      </c>
      <c r="K130" s="100">
        <f t="shared" si="57"/>
        <v>189.17373354162015</v>
      </c>
      <c r="L130" s="100">
        <f t="shared" si="58"/>
        <v>0</v>
      </c>
      <c r="M130" s="100">
        <f t="shared" si="59"/>
        <v>189.17373354162015</v>
      </c>
      <c r="N130" s="100">
        <f t="shared" si="60"/>
        <v>317.03672497586462</v>
      </c>
      <c r="BD130" s="100" t="s">
        <v>635</v>
      </c>
      <c r="BE130" s="101">
        <v>15030107</v>
      </c>
      <c r="BF130" s="101"/>
      <c r="BG130" s="101">
        <f t="shared" si="61"/>
        <v>317.03672497586462</v>
      </c>
    </row>
    <row r="131" spans="5:60" x14ac:dyDescent="0.3">
      <c r="E131" t="s">
        <v>635</v>
      </c>
      <c r="F131">
        <v>15030108</v>
      </c>
      <c r="G131" s="100">
        <v>31780.982667559325</v>
      </c>
      <c r="H131">
        <v>1518.0578474192623</v>
      </c>
      <c r="I131">
        <f>'Water Use Current M&amp;I'!AE44</f>
        <v>0.97946287519747233</v>
      </c>
      <c r="J131" s="100">
        <f>'Water Use Current M&amp;I'!AH44</f>
        <v>0</v>
      </c>
      <c r="K131" s="100">
        <f t="shared" si="57"/>
        <v>31128.292660168689</v>
      </c>
      <c r="L131" s="100">
        <f t="shared" si="58"/>
        <v>0</v>
      </c>
      <c r="M131" s="100">
        <f t="shared" si="59"/>
        <v>31128.292660168689</v>
      </c>
      <c r="N131" s="100">
        <f t="shared" si="60"/>
        <v>52167.982173375494</v>
      </c>
      <c r="BD131" s="100" t="s">
        <v>635</v>
      </c>
      <c r="BE131" s="101">
        <v>15030108</v>
      </c>
      <c r="BF131" s="101"/>
      <c r="BG131" s="101">
        <f t="shared" si="61"/>
        <v>52167.982173375494</v>
      </c>
    </row>
    <row r="132" spans="5:60" x14ac:dyDescent="0.3">
      <c r="E132" t="s">
        <v>635</v>
      </c>
      <c r="F132">
        <v>15070201</v>
      </c>
      <c r="G132" s="100">
        <v>5962.3223982741947</v>
      </c>
      <c r="H132">
        <v>284.79768546561672</v>
      </c>
      <c r="I132">
        <f>'Water Use Current M&amp;I'!AE78</f>
        <v>0.88958990536277605</v>
      </c>
      <c r="J132" s="100">
        <f>'Water Use Current M&amp;I'!AH78</f>
        <v>0</v>
      </c>
      <c r="K132" s="100">
        <f t="shared" ref="K132:L132" si="62">G132*I132</f>
        <v>5304.0218180231004</v>
      </c>
      <c r="L132" s="100">
        <f t="shared" si="62"/>
        <v>0</v>
      </c>
      <c r="M132" s="100">
        <f t="shared" ref="M132" si="63">SUM(K132:L132)</f>
        <v>5304.0218180231004</v>
      </c>
      <c r="N132" s="100">
        <f t="shared" ref="N132:N133" si="64">M132*EXP($C$3*20)</f>
        <v>8889.0232005523776</v>
      </c>
      <c r="BD132" s="100" t="s">
        <v>635</v>
      </c>
      <c r="BE132" s="101">
        <v>15070201</v>
      </c>
      <c r="BF132" s="101"/>
      <c r="BG132" s="101">
        <f t="shared" ref="BG132:BG133" si="65">N132</f>
        <v>8889.0232005523776</v>
      </c>
    </row>
    <row r="133" spans="5:60" x14ac:dyDescent="0.3">
      <c r="E133" s="101" t="s">
        <v>639</v>
      </c>
      <c r="F133" s="101">
        <v>15050301</v>
      </c>
      <c r="G133" s="101">
        <v>8700</v>
      </c>
      <c r="H133" s="101">
        <v>1806</v>
      </c>
      <c r="I133">
        <f>'Water Use Current M&amp;I'!AE59</f>
        <v>1.0518174787316318E-2</v>
      </c>
      <c r="J133" s="100">
        <f>'Water Use Current M&amp;I'!AH59</f>
        <v>1</v>
      </c>
      <c r="K133" s="100">
        <f t="shared" ref="K133" si="66">G133*I133</f>
        <v>91.508120649651971</v>
      </c>
      <c r="L133" s="100">
        <f t="shared" ref="L133" si="67">H133*J133</f>
        <v>1806</v>
      </c>
      <c r="M133" s="100">
        <f t="shared" ref="M133" si="68">SUM(K133:L133)</f>
        <v>1897.508120649652</v>
      </c>
      <c r="N133" s="100">
        <f t="shared" si="64"/>
        <v>3180.0385229142807</v>
      </c>
      <c r="BD133" s="101" t="s">
        <v>639</v>
      </c>
      <c r="BE133" s="101">
        <v>15050301</v>
      </c>
      <c r="BF133" s="101"/>
      <c r="BG133" s="101">
        <f t="shared" si="65"/>
        <v>3180.0385229142807</v>
      </c>
    </row>
    <row r="134" spans="5:60" x14ac:dyDescent="0.3">
      <c r="BD134" s="101" t="s">
        <v>636</v>
      </c>
      <c r="BE134" s="101">
        <v>15050100</v>
      </c>
      <c r="BF134" s="101">
        <f>AZ3</f>
        <v>361641.63383133279</v>
      </c>
      <c r="BG134" s="101">
        <f t="shared" ref="BG134:BH134" si="69">BA3</f>
        <v>447012.4712814563</v>
      </c>
      <c r="BH134" s="101">
        <f t="shared" si="69"/>
        <v>550640.4182469059</v>
      </c>
    </row>
    <row r="135" spans="5:60" x14ac:dyDescent="0.3">
      <c r="BD135" s="101" t="s">
        <v>636</v>
      </c>
      <c r="BE135" s="101">
        <v>15050303</v>
      </c>
      <c r="BF135" s="101">
        <f t="shared" ref="BF135:BF158" si="70">AZ4</f>
        <v>158.57094043872931</v>
      </c>
      <c r="BG135" s="101">
        <f t="shared" ref="BG135:BG158" si="71">BA4</f>
        <v>196.01247052471695</v>
      </c>
      <c r="BH135" s="101">
        <f t="shared" ref="BH135:BH158" si="72">BB4</f>
        <v>241.31006164897187</v>
      </c>
    </row>
    <row r="136" spans="5:60" x14ac:dyDescent="0.3">
      <c r="BD136" s="101" t="s">
        <v>636</v>
      </c>
      <c r="BE136" s="101">
        <v>15060106</v>
      </c>
      <c r="BF136" s="101">
        <f t="shared" si="70"/>
        <v>278597.34636011667</v>
      </c>
      <c r="BG136" s="101">
        <f t="shared" si="71"/>
        <v>344449.57437767152</v>
      </c>
      <c r="BH136" s="101">
        <f t="shared" si="72"/>
        <v>422874.32596540276</v>
      </c>
    </row>
    <row r="137" spans="5:60" x14ac:dyDescent="0.3">
      <c r="BD137" s="101" t="s">
        <v>636</v>
      </c>
      <c r="BE137" s="101">
        <v>15060203</v>
      </c>
      <c r="BF137" s="101">
        <f t="shared" si="70"/>
        <v>10553.535290420872</v>
      </c>
      <c r="BG137" s="101">
        <f t="shared" si="71"/>
        <v>13034.512633868813</v>
      </c>
      <c r="BH137" s="101">
        <f t="shared" si="72"/>
        <v>16229.331741215288</v>
      </c>
    </row>
    <row r="138" spans="5:60" x14ac:dyDescent="0.3">
      <c r="BD138" s="101" t="s">
        <v>636</v>
      </c>
      <c r="BE138" s="101">
        <v>15070101</v>
      </c>
      <c r="BF138" s="101">
        <f t="shared" si="70"/>
        <v>22626.005838488181</v>
      </c>
      <c r="BG138" s="101">
        <f t="shared" si="71"/>
        <v>27966.572884823647</v>
      </c>
      <c r="BH138" s="101">
        <f t="shared" si="72"/>
        <v>34460.511211172299</v>
      </c>
    </row>
    <row r="139" spans="5:60" x14ac:dyDescent="0.3">
      <c r="BD139" s="101" t="s">
        <v>636</v>
      </c>
      <c r="BE139" s="101">
        <v>15070102</v>
      </c>
      <c r="BF139" s="101">
        <f t="shared" si="70"/>
        <v>568261.88654209266</v>
      </c>
      <c r="BG139" s="101">
        <f t="shared" si="71"/>
        <v>702339.6306462693</v>
      </c>
      <c r="BH139" s="101">
        <f t="shared" si="72"/>
        <v>866311.04815374338</v>
      </c>
    </row>
    <row r="140" spans="5:60" x14ac:dyDescent="0.3">
      <c r="BD140" s="101" t="s">
        <v>636</v>
      </c>
      <c r="BE140" s="101">
        <v>15070103</v>
      </c>
      <c r="BF140" s="101">
        <f t="shared" si="70"/>
        <v>2875.2463599267821</v>
      </c>
      <c r="BG140" s="101">
        <f t="shared" si="71"/>
        <v>3551.1735141463078</v>
      </c>
      <c r="BH140" s="101">
        <f t="shared" si="72"/>
        <v>4421.5825056583981</v>
      </c>
    </row>
    <row r="141" spans="5:60" x14ac:dyDescent="0.3">
      <c r="BD141" s="101" t="s">
        <v>636</v>
      </c>
      <c r="BE141" s="101">
        <v>15070104</v>
      </c>
      <c r="BF141" s="101">
        <f t="shared" si="70"/>
        <v>1217.6715259971884</v>
      </c>
      <c r="BG141" s="101">
        <f t="shared" si="71"/>
        <v>1503.9277789613295</v>
      </c>
      <c r="BH141" s="101">
        <f t="shared" si="72"/>
        <v>1872.5474074244676</v>
      </c>
    </row>
    <row r="142" spans="5:60" x14ac:dyDescent="0.3">
      <c r="BD142" s="101" t="s">
        <v>637</v>
      </c>
      <c r="BE142" s="101">
        <v>15050100</v>
      </c>
      <c r="BF142" s="101">
        <f t="shared" si="70"/>
        <v>43859.337517268803</v>
      </c>
      <c r="BG142" s="101">
        <f t="shared" si="71"/>
        <v>48454.617065540355</v>
      </c>
      <c r="BH142" s="101">
        <f t="shared" si="72"/>
        <v>69235.418102031399</v>
      </c>
    </row>
    <row r="143" spans="5:60" x14ac:dyDescent="0.3">
      <c r="BD143" s="101" t="s">
        <v>637</v>
      </c>
      <c r="BE143" s="101">
        <v>15050303</v>
      </c>
      <c r="BF143" s="101">
        <f t="shared" si="70"/>
        <v>70752.616847766927</v>
      </c>
      <c r="BG143" s="101">
        <f t="shared" si="71"/>
        <v>78202.368446751265</v>
      </c>
      <c r="BH143" s="101">
        <f t="shared" si="72"/>
        <v>111770.85593218108</v>
      </c>
    </row>
    <row r="144" spans="5:60" x14ac:dyDescent="0.3">
      <c r="BD144" s="101" t="s">
        <v>637</v>
      </c>
      <c r="BE144" s="101">
        <v>15050305</v>
      </c>
      <c r="BF144" s="101">
        <f t="shared" si="70"/>
        <v>62.449801315170866</v>
      </c>
      <c r="BG144" s="101">
        <f t="shared" si="71"/>
        <v>68.314404163172654</v>
      </c>
      <c r="BH144" s="101">
        <f t="shared" si="72"/>
        <v>97.064159130265182</v>
      </c>
    </row>
    <row r="145" spans="56:60" x14ac:dyDescent="0.3">
      <c r="BD145" s="101" t="s">
        <v>637</v>
      </c>
      <c r="BE145" s="101">
        <v>15050306</v>
      </c>
      <c r="BF145" s="101">
        <f t="shared" si="70"/>
        <v>1383.0987575486263</v>
      </c>
      <c r="BG145" s="101">
        <f t="shared" si="71"/>
        <v>1512.9842774664762</v>
      </c>
      <c r="BH145" s="101">
        <f t="shared" si="72"/>
        <v>2149.7156927376627</v>
      </c>
    </row>
    <row r="146" spans="56:60" x14ac:dyDescent="0.3">
      <c r="BD146" s="101" t="s">
        <v>637</v>
      </c>
      <c r="BE146" s="101">
        <v>15070101</v>
      </c>
      <c r="BF146" s="101">
        <f t="shared" si="70"/>
        <v>1.2299483693167792</v>
      </c>
      <c r="BG146" s="101">
        <f t="shared" si="71"/>
        <v>1.3584765778128001</v>
      </c>
      <c r="BH146" s="101">
        <f t="shared" si="72"/>
        <v>1.9408157481245658</v>
      </c>
    </row>
    <row r="147" spans="56:60" x14ac:dyDescent="0.3">
      <c r="BD147" s="101" t="s">
        <v>637</v>
      </c>
      <c r="BE147" s="101">
        <v>15080101</v>
      </c>
      <c r="BF147" s="101">
        <f t="shared" si="70"/>
        <v>21.03572254826808</v>
      </c>
      <c r="BG147" s="101">
        <f t="shared" si="71"/>
        <v>23.01116771812131</v>
      </c>
      <c r="BH147" s="101">
        <f t="shared" si="72"/>
        <v>32.695295707036692</v>
      </c>
    </row>
    <row r="148" spans="56:60" x14ac:dyDescent="0.3">
      <c r="BD148" s="101" t="s">
        <v>638</v>
      </c>
      <c r="BE148" s="101">
        <v>15060201</v>
      </c>
      <c r="BF148" s="101">
        <f t="shared" si="70"/>
        <v>4.8310399208855594</v>
      </c>
      <c r="BG148" s="101">
        <f t="shared" si="71"/>
        <v>5.2720258771806652</v>
      </c>
      <c r="BH148" s="101">
        <f t="shared" si="72"/>
        <v>5.7575486237945253</v>
      </c>
    </row>
    <row r="149" spans="56:60" x14ac:dyDescent="0.3">
      <c r="BD149" s="101" t="s">
        <v>638</v>
      </c>
      <c r="BE149" s="101">
        <v>15060202</v>
      </c>
      <c r="BF149" s="101">
        <f t="shared" si="70"/>
        <v>15311.343647686932</v>
      </c>
      <c r="BG149" s="101">
        <f t="shared" si="71"/>
        <v>16708.990454836585</v>
      </c>
      <c r="BH149" s="101">
        <f t="shared" si="72"/>
        <v>18247.790742955698</v>
      </c>
    </row>
    <row r="150" spans="56:60" x14ac:dyDescent="0.3">
      <c r="BD150" s="101" t="s">
        <v>638</v>
      </c>
      <c r="BE150" s="101">
        <v>15070102</v>
      </c>
      <c r="BF150" s="101">
        <f t="shared" si="70"/>
        <v>11288.830031620242</v>
      </c>
      <c r="BG150" s="101">
        <f t="shared" si="71"/>
        <v>12532.963123589552</v>
      </c>
      <c r="BH150" s="101">
        <f t="shared" si="72"/>
        <v>13980.373651513324</v>
      </c>
    </row>
    <row r="151" spans="56:60" x14ac:dyDescent="0.3">
      <c r="BD151" s="101" t="s">
        <v>638</v>
      </c>
      <c r="BE151" s="101">
        <v>15070103</v>
      </c>
      <c r="BF151" s="101">
        <f t="shared" si="70"/>
        <v>17.083239807196684</v>
      </c>
      <c r="BG151" s="101">
        <f t="shared" si="71"/>
        <v>18.642628461889128</v>
      </c>
      <c r="BH151" s="101">
        <f t="shared" si="72"/>
        <v>20.359505500390803</v>
      </c>
    </row>
    <row r="152" spans="56:60" x14ac:dyDescent="0.3">
      <c r="BD152" s="101" t="s">
        <v>640</v>
      </c>
      <c r="BE152" s="101">
        <v>15050100</v>
      </c>
      <c r="BF152" s="101">
        <f t="shared" si="70"/>
        <v>129.65040371849136</v>
      </c>
      <c r="BG152" s="101">
        <f t="shared" si="71"/>
        <v>149.88992315674733</v>
      </c>
      <c r="BH152" s="101">
        <f t="shared" si="72"/>
        <v>170.70308313904306</v>
      </c>
    </row>
    <row r="153" spans="56:60" x14ac:dyDescent="0.3">
      <c r="BD153" s="101" t="s">
        <v>640</v>
      </c>
      <c r="BE153" s="101">
        <v>15050203</v>
      </c>
      <c r="BF153" s="101">
        <f t="shared" si="70"/>
        <v>2.1113389209133011</v>
      </c>
      <c r="BG153" s="101">
        <f t="shared" si="71"/>
        <v>2.4154993607779507</v>
      </c>
      <c r="BH153" s="101">
        <f t="shared" si="72"/>
        <v>2.736015276410539</v>
      </c>
    </row>
    <row r="154" spans="56:60" x14ac:dyDescent="0.3">
      <c r="BD154" s="101" t="s">
        <v>640</v>
      </c>
      <c r="BE154" s="101">
        <v>15050301</v>
      </c>
      <c r="BF154" s="101">
        <f t="shared" si="70"/>
        <v>30230.038167797386</v>
      </c>
      <c r="BG154" s="101">
        <f t="shared" si="71"/>
        <v>36261.330558429465</v>
      </c>
      <c r="BH154" s="101">
        <f t="shared" si="72"/>
        <v>42064.583952713569</v>
      </c>
    </row>
    <row r="155" spans="56:60" x14ac:dyDescent="0.3">
      <c r="BD155" s="101" t="s">
        <v>640</v>
      </c>
      <c r="BE155" s="101">
        <v>15050302</v>
      </c>
      <c r="BF155" s="101">
        <f t="shared" si="70"/>
        <v>111431.34178841599</v>
      </c>
      <c r="BG155" s="101">
        <f t="shared" si="71"/>
        <v>128518.44692987151</v>
      </c>
      <c r="BH155" s="101">
        <f t="shared" si="72"/>
        <v>146183.57982708942</v>
      </c>
    </row>
    <row r="156" spans="56:60" x14ac:dyDescent="0.3">
      <c r="BD156" s="101" t="s">
        <v>640</v>
      </c>
      <c r="BE156" s="101">
        <v>15050303</v>
      </c>
      <c r="BF156" s="101">
        <f t="shared" si="70"/>
        <v>2217.9253377140312</v>
      </c>
      <c r="BG156" s="101">
        <f t="shared" si="71"/>
        <v>2565.4357766708526</v>
      </c>
      <c r="BH156" s="101">
        <f t="shared" si="72"/>
        <v>2922.4082910949328</v>
      </c>
    </row>
    <row r="157" spans="56:60" x14ac:dyDescent="0.3">
      <c r="BD157" s="101" t="s">
        <v>640</v>
      </c>
      <c r="BE157" s="101">
        <v>15050304</v>
      </c>
      <c r="BF157" s="101">
        <f t="shared" si="70"/>
        <v>14295.796932976496</v>
      </c>
      <c r="BG157" s="101">
        <f t="shared" si="71"/>
        <v>16511.649016769985</v>
      </c>
      <c r="BH157" s="101">
        <f t="shared" si="72"/>
        <v>18795.121258843519</v>
      </c>
    </row>
    <row r="158" spans="56:60" x14ac:dyDescent="0.3">
      <c r="BD158" s="101" t="s">
        <v>640</v>
      </c>
      <c r="BE158" s="101">
        <v>15080200</v>
      </c>
      <c r="BF158" s="101">
        <f t="shared" si="70"/>
        <v>42.010230836633887</v>
      </c>
      <c r="BG158" s="101">
        <f t="shared" si="71"/>
        <v>48.062243691376658</v>
      </c>
      <c r="BH158" s="101">
        <f t="shared" si="72"/>
        <v>54.43968857678405</v>
      </c>
    </row>
    <row r="159" spans="56:60" x14ac:dyDescent="0.3">
      <c r="BE159" s="101"/>
      <c r="BF159" s="101"/>
      <c r="BG159" s="101"/>
    </row>
  </sheetData>
  <mergeCells count="1">
    <mergeCell ref="A1:C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I149"/>
  <sheetViews>
    <sheetView workbookViewId="0">
      <pane ySplit="2" topLeftCell="A3" activePane="bottomLeft" state="frozen"/>
      <selection pane="bottomLeft" activeCell="A2" sqref="A2"/>
    </sheetView>
  </sheetViews>
  <sheetFormatPr defaultRowHeight="14.4" x14ac:dyDescent="0.3"/>
  <cols>
    <col min="1" max="1" width="30.77734375" customWidth="1"/>
    <col min="2" max="2" width="8.88671875" customWidth="1"/>
    <col min="3" max="3" width="15.77734375" customWidth="1"/>
    <col min="4" max="4" width="2.77734375" style="93" customWidth="1"/>
    <col min="5" max="12" width="15.77734375" customWidth="1"/>
    <col min="13" max="14" width="15.77734375" style="100" customWidth="1"/>
    <col min="15" max="15" width="15.77734375" customWidth="1"/>
    <col min="16" max="16" width="3" style="93" customWidth="1"/>
    <col min="17" max="18" width="15.77734375" customWidth="1"/>
    <col min="19" max="19" width="15.77734375" style="100" customWidth="1"/>
    <col min="20" max="22" width="15.77734375" customWidth="1"/>
    <col min="23" max="23" width="2.77734375" style="93" customWidth="1"/>
    <col min="24" max="24" width="30.77734375" customWidth="1"/>
    <col min="25" max="32" width="15.77734375" customWidth="1"/>
    <col min="33" max="33" width="2.77734375" style="93" customWidth="1"/>
    <col min="34" max="35" width="15.77734375" customWidth="1"/>
  </cols>
  <sheetData>
    <row r="1" spans="1:35" ht="21" x14ac:dyDescent="0.4">
      <c r="A1" s="195" t="s">
        <v>773</v>
      </c>
      <c r="B1" s="195"/>
      <c r="C1" s="195"/>
    </row>
    <row r="2" spans="1:35" ht="46.8" x14ac:dyDescent="0.3">
      <c r="A2" s="87" t="s">
        <v>642</v>
      </c>
      <c r="B2" s="90" t="s">
        <v>126</v>
      </c>
      <c r="C2" s="90" t="s">
        <v>670</v>
      </c>
      <c r="D2" s="102"/>
      <c r="E2" s="87" t="s">
        <v>588</v>
      </c>
      <c r="F2" s="87" t="s">
        <v>717</v>
      </c>
      <c r="G2" s="161" t="s">
        <v>735</v>
      </c>
      <c r="H2" s="161" t="s">
        <v>718</v>
      </c>
      <c r="I2" s="161" t="s">
        <v>719</v>
      </c>
      <c r="J2" s="87" t="s">
        <v>720</v>
      </c>
      <c r="K2" s="87" t="s">
        <v>721</v>
      </c>
      <c r="L2" s="87" t="s">
        <v>722</v>
      </c>
      <c r="M2" s="87" t="s">
        <v>723</v>
      </c>
      <c r="N2" s="87" t="s">
        <v>724</v>
      </c>
      <c r="O2" s="87" t="s">
        <v>725</v>
      </c>
      <c r="P2" s="102"/>
      <c r="Q2" s="87" t="s">
        <v>588</v>
      </c>
      <c r="R2" s="87" t="s">
        <v>126</v>
      </c>
      <c r="S2" s="87" t="s">
        <v>726</v>
      </c>
      <c r="T2" s="87" t="s">
        <v>727</v>
      </c>
      <c r="U2" s="87" t="s">
        <v>728</v>
      </c>
      <c r="V2" s="87" t="s">
        <v>729</v>
      </c>
      <c r="W2" s="102"/>
      <c r="X2" s="87" t="s">
        <v>642</v>
      </c>
      <c r="Y2" s="90" t="s">
        <v>126</v>
      </c>
      <c r="Z2" s="90" t="s">
        <v>727</v>
      </c>
      <c r="AA2" s="90" t="s">
        <v>728</v>
      </c>
      <c r="AB2" s="90" t="s">
        <v>729</v>
      </c>
      <c r="AC2" s="90" t="s">
        <v>730</v>
      </c>
      <c r="AD2" s="90" t="s">
        <v>731</v>
      </c>
      <c r="AE2" s="90" t="s">
        <v>732</v>
      </c>
      <c r="AF2" s="87" t="s">
        <v>733</v>
      </c>
      <c r="AG2" s="102"/>
      <c r="AH2" s="87" t="s">
        <v>126</v>
      </c>
      <c r="AI2" s="87" t="s">
        <v>734</v>
      </c>
    </row>
    <row r="3" spans="1:35" x14ac:dyDescent="0.3">
      <c r="A3" s="100" t="s">
        <v>478</v>
      </c>
      <c r="B3" s="101">
        <v>15070102</v>
      </c>
      <c r="C3">
        <f>'Water Use Current Agriculture'!J3</f>
        <v>1900</v>
      </c>
      <c r="E3" t="s">
        <v>636</v>
      </c>
      <c r="F3">
        <f>'Water Use Current Agriculture'!I89</f>
        <v>919300</v>
      </c>
      <c r="G3">
        <f>Input!X3</f>
        <v>818897</v>
      </c>
      <c r="H3" s="100">
        <f>Input!Y3</f>
        <v>950064</v>
      </c>
      <c r="I3" s="100">
        <f>Input!Z3</f>
        <v>1098662</v>
      </c>
      <c r="J3">
        <f>LN(G3/F3)/15</f>
        <v>-7.7102798700831761E-3</v>
      </c>
      <c r="K3">
        <f>LN(H3/F3)/15</f>
        <v>2.1944559917853302E-3</v>
      </c>
      <c r="L3">
        <f>LN(I3/F3)/15</f>
        <v>1.188238959398048E-2</v>
      </c>
      <c r="M3" s="100">
        <f>F3*EXP(J3*20)</f>
        <v>787928.15628008638</v>
      </c>
      <c r="N3" s="100">
        <f>F3*EXP(K3*20)</f>
        <v>960545.76747154735</v>
      </c>
      <c r="O3">
        <f>F3*EXP(L3*20)</f>
        <v>1165913.6443861027</v>
      </c>
      <c r="Q3" s="101" t="s">
        <v>636</v>
      </c>
      <c r="R3" s="101">
        <v>15050100</v>
      </c>
      <c r="S3" s="100">
        <f>'Water Use Current Agriculture'!E89</f>
        <v>0.22493008898448569</v>
      </c>
      <c r="T3">
        <f>S3*$M$3</f>
        <v>177228.75030546158</v>
      </c>
      <c r="U3">
        <f>S3*$N$3</f>
        <v>216055.64495104624</v>
      </c>
      <c r="V3">
        <f>S3*$O$3</f>
        <v>262249.05977999209</v>
      </c>
      <c r="X3" s="100" t="s">
        <v>478</v>
      </c>
      <c r="Y3" s="101">
        <v>15070102</v>
      </c>
      <c r="Z3" s="101"/>
      <c r="AA3" s="101">
        <f t="shared" ref="AA3:AA34" si="0">C3</f>
        <v>1900</v>
      </c>
      <c r="AB3" s="101"/>
      <c r="AC3" s="101">
        <f>'Water Use Current Agriculture'!U75</f>
        <v>0.59297041420118346</v>
      </c>
      <c r="AD3" s="101">
        <f>Z3*AC3</f>
        <v>0</v>
      </c>
      <c r="AE3" s="101">
        <f>AA3*AC3</f>
        <v>1126.6437869822487</v>
      </c>
      <c r="AF3">
        <f>AB3*AC3</f>
        <v>0</v>
      </c>
      <c r="AH3" s="84">
        <v>14070006</v>
      </c>
      <c r="AI3" s="79">
        <f>SUM(AE45,AE80)</f>
        <v>1399.8967476196883</v>
      </c>
    </row>
    <row r="4" spans="1:35" x14ac:dyDescent="0.3">
      <c r="A4" s="100" t="s">
        <v>592</v>
      </c>
      <c r="B4" s="101">
        <v>15050203</v>
      </c>
      <c r="C4" s="100">
        <f>'Water Use Current Agriculture'!J4</f>
        <v>2000</v>
      </c>
      <c r="E4" t="s">
        <v>637</v>
      </c>
      <c r="F4">
        <f>'Water Use Current Agriculture'!I97</f>
        <v>985484</v>
      </c>
      <c r="G4" s="100">
        <f>Input!X4</f>
        <v>741606</v>
      </c>
      <c r="H4" s="100">
        <f>Input!Y4</f>
        <v>883796</v>
      </c>
      <c r="I4" s="100">
        <f>Input!Z4</f>
        <v>1116590</v>
      </c>
      <c r="J4" s="100">
        <f t="shared" ref="J4:J6" si="1">LN(G4/F4)/15</f>
        <v>-1.8954319080912014E-2</v>
      </c>
      <c r="K4" s="100">
        <f t="shared" ref="K4:K6" si="2">LN(H4/F4)/15</f>
        <v>-7.2604416181283622E-3</v>
      </c>
      <c r="L4" s="100">
        <f t="shared" ref="L4:L6" si="3">LN(I4/F4)/15</f>
        <v>8.32678573534139E-3</v>
      </c>
      <c r="M4" s="100">
        <f t="shared" ref="M4:M6" si="4">F4*EXP(J4*20)</f>
        <v>674550.47727425536</v>
      </c>
      <c r="N4" s="100">
        <f t="shared" ref="N4:N6" si="5">F4*EXP(K4*20)</f>
        <v>852287.62567965558</v>
      </c>
      <c r="O4" s="100">
        <f t="shared" ref="O4:O6" si="6">F4*EXP(L4*20)</f>
        <v>1164059.3392793185</v>
      </c>
      <c r="Q4" s="101" t="s">
        <v>636</v>
      </c>
      <c r="R4" s="101">
        <v>15050303</v>
      </c>
      <c r="S4" s="100">
        <f>'Water Use Current Agriculture'!E90</f>
        <v>1.1848588209347874E-2</v>
      </c>
      <c r="T4" s="100">
        <f t="shared" ref="T4:T10" si="7">S4*$M$3</f>
        <v>9335.8362623134399</v>
      </c>
      <c r="U4" s="100">
        <f t="shared" ref="U4:U10" si="8">S4*$N$3</f>
        <v>11381.111255002381</v>
      </c>
      <c r="V4" s="100">
        <f t="shared" ref="V4:V10" si="9">S4*$O$3</f>
        <v>13814.430659990987</v>
      </c>
      <c r="X4" s="100" t="s">
        <v>592</v>
      </c>
      <c r="Y4" s="101">
        <v>15050203</v>
      </c>
      <c r="Z4" s="101"/>
      <c r="AA4" s="101">
        <f t="shared" si="0"/>
        <v>2000</v>
      </c>
      <c r="AB4" s="101"/>
      <c r="AC4" s="101">
        <f>'Water Use Current Agriculture'!U58</f>
        <v>0.5307317073170732</v>
      </c>
      <c r="AD4" s="101">
        <f t="shared" ref="AD4:AD67" si="10">Z4*AC4</f>
        <v>0</v>
      </c>
      <c r="AE4" s="101">
        <f t="shared" ref="AE4:AE67" si="11">AA4*AC4</f>
        <v>1061.4634146341464</v>
      </c>
      <c r="AF4" s="100">
        <f t="shared" ref="AF4:AF67" si="12">AB4*AC4</f>
        <v>0</v>
      </c>
      <c r="AH4" s="84">
        <v>14070007</v>
      </c>
      <c r="AI4" s="79">
        <f>SUM(AE37,AE81)</f>
        <v>13.269945619251308</v>
      </c>
    </row>
    <row r="5" spans="1:35" x14ac:dyDescent="0.3">
      <c r="A5" s="100" t="s">
        <v>593</v>
      </c>
      <c r="B5" s="101">
        <v>15010007</v>
      </c>
      <c r="C5" s="100">
        <f>'Water Use Current Agriculture'!J5</f>
        <v>0</v>
      </c>
      <c r="E5" t="s">
        <v>638</v>
      </c>
      <c r="F5">
        <f>'Water Use Current Agriculture'!I101</f>
        <v>1329</v>
      </c>
      <c r="G5" s="100">
        <f>Input!X5</f>
        <v>783</v>
      </c>
      <c r="H5" s="100">
        <f>Input!Y5</f>
        <v>1329</v>
      </c>
      <c r="I5" s="100">
        <f>Input!Z5</f>
        <v>2847</v>
      </c>
      <c r="J5" s="100">
        <f t="shared" si="1"/>
        <v>-3.5269957514829482E-2</v>
      </c>
      <c r="K5" s="100">
        <f t="shared" si="2"/>
        <v>0</v>
      </c>
      <c r="L5" s="100">
        <f t="shared" si="3"/>
        <v>5.0789268570986139E-2</v>
      </c>
      <c r="M5" s="100">
        <f t="shared" si="4"/>
        <v>656.40823734703849</v>
      </c>
      <c r="N5" s="100">
        <f t="shared" si="5"/>
        <v>1329</v>
      </c>
      <c r="O5" s="100">
        <f t="shared" si="6"/>
        <v>3670.0751957099151</v>
      </c>
      <c r="Q5" s="101" t="s">
        <v>636</v>
      </c>
      <c r="R5" s="101">
        <v>15060106</v>
      </c>
      <c r="S5" s="100">
        <f>'Water Use Current Agriculture'!E91</f>
        <v>0.11309691849658719</v>
      </c>
      <c r="T5" s="100">
        <f t="shared" si="7"/>
        <v>89112.246471975144</v>
      </c>
      <c r="U5" s="100">
        <f t="shared" si="8"/>
        <v>108634.76637597139</v>
      </c>
      <c r="V5" s="100">
        <f t="shared" si="9"/>
        <v>131861.240413194</v>
      </c>
      <c r="X5" s="100" t="s">
        <v>593</v>
      </c>
      <c r="Y5" s="101">
        <v>15010007</v>
      </c>
      <c r="Z5" s="101"/>
      <c r="AA5" s="101">
        <f t="shared" si="0"/>
        <v>0</v>
      </c>
      <c r="AB5" s="101"/>
      <c r="AC5" s="101">
        <f>'Water Use Current Agriculture'!U16</f>
        <v>0.76666666666666661</v>
      </c>
      <c r="AD5" s="101">
        <f t="shared" si="10"/>
        <v>0</v>
      </c>
      <c r="AE5" s="101">
        <f t="shared" si="11"/>
        <v>0</v>
      </c>
      <c r="AF5" s="100">
        <f t="shared" si="12"/>
        <v>0</v>
      </c>
      <c r="AH5" s="84">
        <v>14080105</v>
      </c>
      <c r="AI5" s="79">
        <f>AE46</f>
        <v>274.33015661447769</v>
      </c>
    </row>
    <row r="6" spans="1:35" x14ac:dyDescent="0.3">
      <c r="A6" s="100" t="s">
        <v>593</v>
      </c>
      <c r="B6" s="101">
        <v>15030201</v>
      </c>
      <c r="C6" s="100">
        <f>'Water Use Current Agriculture'!J6</f>
        <v>0</v>
      </c>
      <c r="E6" t="s">
        <v>640</v>
      </c>
      <c r="F6">
        <f>'Water Use Current Agriculture'!I127</f>
        <v>104494</v>
      </c>
      <c r="G6" s="100">
        <f>Input!X6</f>
        <v>75028</v>
      </c>
      <c r="H6" s="100">
        <f>Input!Y6</f>
        <v>91754</v>
      </c>
      <c r="I6" s="100">
        <f>Input!Z6</f>
        <v>145245</v>
      </c>
      <c r="J6" s="100">
        <f t="shared" si="1"/>
        <v>-2.208455175269675E-2</v>
      </c>
      <c r="K6" s="100">
        <f t="shared" si="2"/>
        <v>-8.6679047182620737E-3</v>
      </c>
      <c r="L6" s="100">
        <f t="shared" si="3"/>
        <v>2.1952821216203868E-2</v>
      </c>
      <c r="M6" s="100">
        <f t="shared" si="4"/>
        <v>67184.234774412718</v>
      </c>
      <c r="N6" s="100">
        <f t="shared" si="5"/>
        <v>87862.365273615593</v>
      </c>
      <c r="O6" s="100">
        <f t="shared" si="6"/>
        <v>162095.56647503877</v>
      </c>
      <c r="Q6" s="101" t="s">
        <v>636</v>
      </c>
      <c r="R6" s="101">
        <v>15060203</v>
      </c>
      <c r="S6" s="100">
        <f>'Water Use Current Agriculture'!E92</f>
        <v>5.481859328823336E-2</v>
      </c>
      <c r="T6" s="100">
        <f t="shared" si="7"/>
        <v>43193.113139465626</v>
      </c>
      <c r="U6" s="100">
        <f t="shared" si="8"/>
        <v>52655.767761756724</v>
      </c>
      <c r="V6" s="100">
        <f t="shared" si="9"/>
        <v>63913.745880803704</v>
      </c>
      <c r="X6" s="100" t="s">
        <v>593</v>
      </c>
      <c r="Y6" s="101">
        <v>15030201</v>
      </c>
      <c r="Z6" s="101"/>
      <c r="AA6" s="101">
        <f t="shared" si="0"/>
        <v>0</v>
      </c>
      <c r="AB6" s="101"/>
      <c r="AC6" s="101">
        <f>'Water Use Current Agriculture'!U45</f>
        <v>1</v>
      </c>
      <c r="AD6" s="101">
        <f t="shared" si="10"/>
        <v>0</v>
      </c>
      <c r="AE6" s="101">
        <f t="shared" si="11"/>
        <v>0</v>
      </c>
      <c r="AF6" s="100">
        <f t="shared" si="12"/>
        <v>0</v>
      </c>
      <c r="AH6" s="84">
        <v>14080106</v>
      </c>
      <c r="AI6" s="79">
        <f t="shared" ref="AI6:AI9" si="13">AE47</f>
        <v>0</v>
      </c>
    </row>
    <row r="7" spans="1:35" x14ac:dyDescent="0.3">
      <c r="A7" s="100" t="s">
        <v>594</v>
      </c>
      <c r="B7" s="101">
        <v>15030201</v>
      </c>
      <c r="C7" s="100">
        <f>'Water Use Current Agriculture'!J7</f>
        <v>199.99564287715916</v>
      </c>
      <c r="Q7" s="101" t="s">
        <v>636</v>
      </c>
      <c r="R7" s="101">
        <v>15070101</v>
      </c>
      <c r="S7" s="100">
        <f>'Water Use Current Agriculture'!E93</f>
        <v>0.13737212848984731</v>
      </c>
      <c r="T7" s="100">
        <f t="shared" si="7"/>
        <v>108239.36792527651</v>
      </c>
      <c r="U7" s="100">
        <f t="shared" si="8"/>
        <v>131952.21658948041</v>
      </c>
      <c r="V7" s="100">
        <f t="shared" si="9"/>
        <v>160164.03896467385</v>
      </c>
      <c r="X7" s="100" t="s">
        <v>594</v>
      </c>
      <c r="Y7" s="101">
        <v>15030201</v>
      </c>
      <c r="Z7" s="101"/>
      <c r="AA7" s="101">
        <f t="shared" si="0"/>
        <v>199.99564287715916</v>
      </c>
      <c r="AB7" s="101"/>
      <c r="AC7" s="101">
        <f>'Water Use Current Agriculture'!U45</f>
        <v>1</v>
      </c>
      <c r="AD7" s="101">
        <f t="shared" si="10"/>
        <v>0</v>
      </c>
      <c r="AE7" s="101">
        <f t="shared" si="11"/>
        <v>199.99564287715916</v>
      </c>
      <c r="AF7" s="100">
        <f t="shared" si="12"/>
        <v>0</v>
      </c>
      <c r="AH7" s="84">
        <v>14080201</v>
      </c>
      <c r="AI7" s="79">
        <f t="shared" si="13"/>
        <v>229.61836220340132</v>
      </c>
    </row>
    <row r="8" spans="1:35" x14ac:dyDescent="0.3">
      <c r="A8" s="100" t="s">
        <v>594</v>
      </c>
      <c r="B8" s="101">
        <v>15030202</v>
      </c>
      <c r="C8" s="100">
        <f>'Water Use Current Agriculture'!J8</f>
        <v>466.22216719001864</v>
      </c>
      <c r="Q8" s="101" t="s">
        <v>636</v>
      </c>
      <c r="R8" s="101">
        <v>15070102</v>
      </c>
      <c r="S8" s="100">
        <f>'Water Use Current Agriculture'!E94</f>
        <v>0.24694753699609068</v>
      </c>
      <c r="T8" s="100">
        <f t="shared" si="7"/>
        <v>194576.91752323814</v>
      </c>
      <c r="U8" s="100">
        <f t="shared" si="8"/>
        <v>237204.41144911826</v>
      </c>
      <c r="V8" s="100">
        <f t="shared" si="9"/>
        <v>287919.50283128401</v>
      </c>
      <c r="X8" s="100" t="s">
        <v>594</v>
      </c>
      <c r="Y8" s="101">
        <v>15030202</v>
      </c>
      <c r="Z8" s="101"/>
      <c r="AA8" s="101">
        <f t="shared" si="0"/>
        <v>466.22216719001864</v>
      </c>
      <c r="AB8" s="101"/>
      <c r="AC8" s="101">
        <f>'Water Use Current Agriculture'!U46</f>
        <v>1</v>
      </c>
      <c r="AD8" s="101">
        <f t="shared" si="10"/>
        <v>0</v>
      </c>
      <c r="AE8" s="101">
        <f t="shared" si="11"/>
        <v>466.22216719001864</v>
      </c>
      <c r="AF8" s="100">
        <f t="shared" si="12"/>
        <v>0</v>
      </c>
      <c r="AH8" s="84">
        <v>14080204</v>
      </c>
      <c r="AI8" s="79">
        <f t="shared" si="13"/>
        <v>2469.7461161929364</v>
      </c>
    </row>
    <row r="9" spans="1:35" x14ac:dyDescent="0.3">
      <c r="A9" s="100" t="s">
        <v>594</v>
      </c>
      <c r="B9" s="101">
        <v>15030203</v>
      </c>
      <c r="C9" s="100">
        <f>'Water Use Current Agriculture'!J9</f>
        <v>941.16729765629964</v>
      </c>
      <c r="Q9" s="101" t="s">
        <v>636</v>
      </c>
      <c r="R9" s="101">
        <v>15070103</v>
      </c>
      <c r="S9" s="100">
        <f>'Water Use Current Agriculture'!E95</f>
        <v>0.12816211287349608</v>
      </c>
      <c r="T9" s="100">
        <f t="shared" si="7"/>
        <v>100982.53730137409</v>
      </c>
      <c r="U9" s="100">
        <f t="shared" si="8"/>
        <v>123105.57507084736</v>
      </c>
      <c r="V9" s="100">
        <f t="shared" si="9"/>
        <v>149425.95609256087</v>
      </c>
      <c r="X9" s="100" t="s">
        <v>594</v>
      </c>
      <c r="Y9" s="101">
        <v>15030203</v>
      </c>
      <c r="Z9" s="101"/>
      <c r="AA9" s="101">
        <f t="shared" si="0"/>
        <v>941.16729765629964</v>
      </c>
      <c r="AB9" s="101"/>
      <c r="AC9" s="101">
        <f>'Water Use Current Agriculture'!U47</f>
        <v>0.6312997347480106</v>
      </c>
      <c r="AD9" s="101">
        <f t="shared" si="10"/>
        <v>0</v>
      </c>
      <c r="AE9" s="101">
        <f t="shared" si="11"/>
        <v>594.15866536392389</v>
      </c>
      <c r="AF9" s="100">
        <f t="shared" si="12"/>
        <v>0</v>
      </c>
      <c r="AH9" s="84">
        <v>14080205</v>
      </c>
      <c r="AI9" s="79">
        <f t="shared" si="13"/>
        <v>668.16387685476741</v>
      </c>
    </row>
    <row r="10" spans="1:35" x14ac:dyDescent="0.3">
      <c r="A10" s="100" t="s">
        <v>594</v>
      </c>
      <c r="B10" s="101">
        <v>15030204</v>
      </c>
      <c r="C10" s="100">
        <f>'Water Use Current Agriculture'!J10</f>
        <v>551.6391882999103</v>
      </c>
      <c r="Q10" s="101" t="s">
        <v>636</v>
      </c>
      <c r="R10" s="101">
        <v>15070104</v>
      </c>
      <c r="S10" s="100">
        <f>'Water Use Current Agriculture'!E96</f>
        <v>8.2824032661911851E-2</v>
      </c>
      <c r="T10" s="100">
        <f t="shared" si="7"/>
        <v>65259.387350981859</v>
      </c>
      <c r="U10" s="100">
        <f t="shared" si="8"/>
        <v>79556.274018324621</v>
      </c>
      <c r="V10" s="100">
        <f t="shared" si="9"/>
        <v>96565.669763603248</v>
      </c>
      <c r="X10" s="100" t="s">
        <v>594</v>
      </c>
      <c r="Y10" s="101">
        <v>15030204</v>
      </c>
      <c r="Z10" s="101"/>
      <c r="AA10" s="101">
        <f t="shared" si="0"/>
        <v>551.6391882999103</v>
      </c>
      <c r="AB10" s="101"/>
      <c r="AC10" s="101">
        <f>'Water Use Current Agriculture'!U48</f>
        <v>0.56214689265536721</v>
      </c>
      <c r="AD10" s="101">
        <f t="shared" si="10"/>
        <v>0</v>
      </c>
      <c r="AE10" s="101">
        <f t="shared" si="11"/>
        <v>310.10225556972358</v>
      </c>
      <c r="AF10" s="100">
        <f t="shared" si="12"/>
        <v>0</v>
      </c>
      <c r="AH10" s="84">
        <v>15010001</v>
      </c>
      <c r="AI10" s="79">
        <f>SUM(AE18,AE38)</f>
        <v>223.34366887337674</v>
      </c>
    </row>
    <row r="11" spans="1:35" x14ac:dyDescent="0.3">
      <c r="A11" s="100" t="s">
        <v>594</v>
      </c>
      <c r="B11" s="101">
        <v>15070104</v>
      </c>
      <c r="C11" s="100">
        <f>'Water Use Current Agriculture'!J11</f>
        <v>40.975704091596747</v>
      </c>
      <c r="Q11" s="100" t="s">
        <v>637</v>
      </c>
      <c r="R11" s="100">
        <v>15050100</v>
      </c>
      <c r="S11" s="100">
        <f>'Water Use Current Agriculture'!E97</f>
        <v>0.17791992842387189</v>
      </c>
      <c r="T11">
        <f>S11*$M$4</f>
        <v>120015.97263492414</v>
      </c>
      <c r="U11">
        <f>S11*$N$4</f>
        <v>151638.95335747604</v>
      </c>
      <c r="V11">
        <f>S11*$O$4</f>
        <v>207109.35432571595</v>
      </c>
      <c r="X11" s="100" t="s">
        <v>594</v>
      </c>
      <c r="Y11" s="101">
        <v>15070104</v>
      </c>
      <c r="Z11" s="101"/>
      <c r="AA11" s="101">
        <f t="shared" si="0"/>
        <v>40.975704091596747</v>
      </c>
      <c r="AB11" s="101"/>
      <c r="AC11" s="101">
        <f>'Water Use Current Agriculture'!U77</f>
        <v>0.58663955852454253</v>
      </c>
      <c r="AD11" s="101">
        <f t="shared" si="10"/>
        <v>0</v>
      </c>
      <c r="AE11" s="101">
        <f t="shared" si="11"/>
        <v>24.037968958526605</v>
      </c>
      <c r="AF11" s="100">
        <f t="shared" si="12"/>
        <v>0</v>
      </c>
      <c r="AH11" s="84">
        <v>15010002</v>
      </c>
      <c r="AI11" s="79">
        <f>SUM(AE19,AE39,AE85,AE107)</f>
        <v>168.10492939623816</v>
      </c>
    </row>
    <row r="12" spans="1:35" x14ac:dyDescent="0.3">
      <c r="A12" s="100" t="s">
        <v>645</v>
      </c>
      <c r="B12" s="101">
        <v>15040005</v>
      </c>
      <c r="C12" s="100">
        <f>'Water Use Current Agriculture'!J12</f>
        <v>0</v>
      </c>
      <c r="Q12" s="100" t="s">
        <v>637</v>
      </c>
      <c r="R12" s="100">
        <v>15050303</v>
      </c>
      <c r="S12" s="100">
        <f>'Water Use Current Agriculture'!E98</f>
        <v>0.34488868137263018</v>
      </c>
      <c r="T12" s="100">
        <f t="shared" ref="T12:T14" si="14">S12*$M$4</f>
        <v>232644.82462639626</v>
      </c>
      <c r="U12" s="100">
        <f t="shared" ref="U12:U14" si="15">S12*$N$4</f>
        <v>293944.35537086625</v>
      </c>
      <c r="V12" s="100">
        <f t="shared" ref="V12:V14" si="16">S12*$O$4</f>
        <v>401470.89056353929</v>
      </c>
      <c r="X12" s="100" t="s">
        <v>645</v>
      </c>
      <c r="Y12" s="101">
        <v>15040005</v>
      </c>
      <c r="Z12" s="101"/>
      <c r="AA12" s="101">
        <f t="shared" si="0"/>
        <v>0</v>
      </c>
      <c r="AB12" s="101"/>
      <c r="AC12" s="101">
        <f>'Water Use Current Agriculture'!U52</f>
        <v>0.5019123783031989</v>
      </c>
      <c r="AD12" s="101">
        <f t="shared" si="10"/>
        <v>0</v>
      </c>
      <c r="AE12" s="101">
        <f t="shared" si="11"/>
        <v>0</v>
      </c>
      <c r="AF12" s="100">
        <f t="shared" si="12"/>
        <v>0</v>
      </c>
      <c r="AH12" s="84">
        <v>15010003</v>
      </c>
      <c r="AI12" s="79">
        <f>AE40</f>
        <v>302.43555963000614</v>
      </c>
    </row>
    <row r="13" spans="1:35" x14ac:dyDescent="0.3">
      <c r="A13" s="100" t="s">
        <v>645</v>
      </c>
      <c r="B13" s="101">
        <v>15040007</v>
      </c>
      <c r="C13" s="100">
        <f>'Water Use Current Agriculture'!J13</f>
        <v>0</v>
      </c>
      <c r="Q13" s="100" t="s">
        <v>637</v>
      </c>
      <c r="R13" s="100">
        <v>15050305</v>
      </c>
      <c r="S13" s="100">
        <f>'Water Use Current Agriculture'!E99</f>
        <v>0.17990275501819905</v>
      </c>
      <c r="T13" s="100">
        <f t="shared" si="14"/>
        <v>121353.4892604796</v>
      </c>
      <c r="U13" s="100">
        <f t="shared" si="15"/>
        <v>153328.8919276896</v>
      </c>
      <c r="V13" s="100">
        <f t="shared" si="16"/>
        <v>209417.48214101387</v>
      </c>
      <c r="X13" s="100" t="s">
        <v>645</v>
      </c>
      <c r="Y13" s="101">
        <v>15040007</v>
      </c>
      <c r="Z13" s="101"/>
      <c r="AA13" s="101">
        <f t="shared" si="0"/>
        <v>0</v>
      </c>
      <c r="AB13" s="101"/>
      <c r="AC13" s="101">
        <f>'Water Use Current Agriculture'!U54</f>
        <v>0.50852272727272729</v>
      </c>
      <c r="AD13" s="101">
        <f t="shared" si="10"/>
        <v>0</v>
      </c>
      <c r="AE13" s="101">
        <f t="shared" si="11"/>
        <v>0</v>
      </c>
      <c r="AF13" s="100">
        <f t="shared" si="12"/>
        <v>0</v>
      </c>
      <c r="AH13" s="84">
        <v>15010004</v>
      </c>
      <c r="AI13" s="79">
        <f>AE20</f>
        <v>0</v>
      </c>
    </row>
    <row r="14" spans="1:35" x14ac:dyDescent="0.3">
      <c r="A14" s="100" t="s">
        <v>596</v>
      </c>
      <c r="B14" s="101">
        <v>15030105</v>
      </c>
      <c r="C14" s="100">
        <f>'Water Use Current Agriculture'!J14</f>
        <v>6100</v>
      </c>
      <c r="Q14" s="100" t="s">
        <v>637</v>
      </c>
      <c r="R14" s="100">
        <v>15050306</v>
      </c>
      <c r="S14" s="100">
        <f>'Water Use Current Agriculture'!E100</f>
        <v>0.29728863518529897</v>
      </c>
      <c r="T14" s="100">
        <f t="shared" si="14"/>
        <v>200536.19075245541</v>
      </c>
      <c r="U14" s="100">
        <f t="shared" si="15"/>
        <v>253375.42502362377</v>
      </c>
      <c r="V14" s="100">
        <f t="shared" si="16"/>
        <v>346061.61224904947</v>
      </c>
      <c r="X14" s="100" t="s">
        <v>596</v>
      </c>
      <c r="Y14" s="101">
        <v>15030105</v>
      </c>
      <c r="Z14" s="101"/>
      <c r="AA14" s="101">
        <f t="shared" si="0"/>
        <v>6100</v>
      </c>
      <c r="AB14" s="101"/>
      <c r="AC14" s="101">
        <f>'Water Use Current Agriculture'!U41</f>
        <v>0.5454405184385126</v>
      </c>
      <c r="AD14" s="101">
        <f t="shared" si="10"/>
        <v>0</v>
      </c>
      <c r="AE14" s="101">
        <f t="shared" si="11"/>
        <v>3327.1871624749269</v>
      </c>
      <c r="AF14" s="100">
        <f t="shared" si="12"/>
        <v>0</v>
      </c>
      <c r="AH14" s="84">
        <v>15010005</v>
      </c>
      <c r="AI14" s="79">
        <f>SUM(AE23,AE31,AE35,AE43,AE77,AE86,AE108)</f>
        <v>2714.0052932986405</v>
      </c>
    </row>
    <row r="15" spans="1:35" x14ac:dyDescent="0.3">
      <c r="A15" s="100" t="s">
        <v>597</v>
      </c>
      <c r="B15" s="101">
        <v>15050202</v>
      </c>
      <c r="C15" s="100">
        <f>'Water Use Current Agriculture'!J15</f>
        <v>55.30299837441607</v>
      </c>
      <c r="Q15" s="100" t="s">
        <v>638</v>
      </c>
      <c r="R15" s="100">
        <v>15060202</v>
      </c>
      <c r="S15" s="100">
        <f>'Water Use Current Agriculture'!E101</f>
        <v>0.64095793692938929</v>
      </c>
      <c r="T15">
        <f>S15*$M$5</f>
        <v>420.73006959341467</v>
      </c>
      <c r="U15">
        <f>S15*$N$5</f>
        <v>851.83309817915836</v>
      </c>
      <c r="V15">
        <f>S15*$O$5</f>
        <v>2352.3638258179517</v>
      </c>
      <c r="X15" s="100" t="s">
        <v>597</v>
      </c>
      <c r="Y15" s="101">
        <v>15050202</v>
      </c>
      <c r="Z15" s="101"/>
      <c r="AA15" s="101">
        <f t="shared" si="0"/>
        <v>55.30299837441607</v>
      </c>
      <c r="AB15" s="101"/>
      <c r="AC15" s="101">
        <f>'Water Use Current Agriculture'!U57</f>
        <v>0.52349943374858432</v>
      </c>
      <c r="AD15" s="101">
        <f t="shared" si="10"/>
        <v>0</v>
      </c>
      <c r="AE15" s="101">
        <f t="shared" si="11"/>
        <v>28.951088333605693</v>
      </c>
      <c r="AF15" s="100">
        <f t="shared" si="12"/>
        <v>0</v>
      </c>
      <c r="AH15" s="84">
        <v>15010006</v>
      </c>
      <c r="AI15" s="79">
        <f>SUM(AE32)</f>
        <v>0</v>
      </c>
    </row>
    <row r="16" spans="1:35" x14ac:dyDescent="0.3">
      <c r="A16" s="100" t="s">
        <v>597</v>
      </c>
      <c r="B16" s="101">
        <v>15050301</v>
      </c>
      <c r="C16" s="100">
        <f>'Water Use Current Agriculture'!J16</f>
        <v>317.93974836630281</v>
      </c>
      <c r="Q16" s="100" t="s">
        <v>638</v>
      </c>
      <c r="R16" s="100">
        <v>15070102</v>
      </c>
      <c r="S16" s="100">
        <f>'Water Use Current Agriculture'!E102</f>
        <v>0.35904206307061065</v>
      </c>
      <c r="T16" s="100">
        <f>S16*$M$5</f>
        <v>235.67816775362377</v>
      </c>
      <c r="U16" s="100">
        <f>S16*$N$5</f>
        <v>477.16690182084153</v>
      </c>
      <c r="V16" s="100">
        <f>S16*$O$5</f>
        <v>1317.7113698919632</v>
      </c>
      <c r="X16" s="100" t="s">
        <v>597</v>
      </c>
      <c r="Y16" s="101">
        <v>15050301</v>
      </c>
      <c r="Z16" s="101"/>
      <c r="AA16" s="101">
        <f t="shared" si="0"/>
        <v>317.93974836630281</v>
      </c>
      <c r="AB16" s="101"/>
      <c r="AC16" s="101">
        <f>'Water Use Current Agriculture'!U59</f>
        <v>0.66248125937031488</v>
      </c>
      <c r="AD16" s="101">
        <f t="shared" si="10"/>
        <v>0</v>
      </c>
      <c r="AE16" s="101">
        <f t="shared" si="11"/>
        <v>210.62912490158931</v>
      </c>
      <c r="AF16" s="100">
        <f t="shared" si="12"/>
        <v>0</v>
      </c>
      <c r="AH16" s="84">
        <v>15010007</v>
      </c>
      <c r="AI16" s="79">
        <f>SUM(AE5,AE36,AE87)</f>
        <v>0</v>
      </c>
    </row>
    <row r="17" spans="1:35" x14ac:dyDescent="0.3">
      <c r="A17" s="100" t="s">
        <v>597</v>
      </c>
      <c r="B17" s="101">
        <v>15050302</v>
      </c>
      <c r="C17" s="100">
        <f>'Water Use Current Agriculture'!J17</f>
        <v>626.75725325928113</v>
      </c>
      <c r="Q17" s="100" t="s">
        <v>640</v>
      </c>
      <c r="R17" s="100">
        <v>15050100</v>
      </c>
      <c r="S17" s="100">
        <f>'Water Use Current Agriculture'!E127</f>
        <v>0.11382644393701465</v>
      </c>
      <c r="T17">
        <f>S17*$M$6</f>
        <v>7647.3425330009195</v>
      </c>
      <c r="U17">
        <f>S17*$N$6</f>
        <v>10001.060594990708</v>
      </c>
      <c r="V17">
        <f>S17*$O$6</f>
        <v>18450.761909809629</v>
      </c>
      <c r="X17" s="100" t="s">
        <v>597</v>
      </c>
      <c r="Y17" s="101">
        <v>15050302</v>
      </c>
      <c r="Z17" s="101"/>
      <c r="AA17" s="101">
        <f t="shared" si="0"/>
        <v>626.75725325928113</v>
      </c>
      <c r="AB17" s="101"/>
      <c r="AC17" s="101">
        <f>'Water Use Current Agriculture'!U60</f>
        <v>0.7777777777777779</v>
      </c>
      <c r="AD17" s="101">
        <f t="shared" si="10"/>
        <v>0</v>
      </c>
      <c r="AE17" s="101">
        <f t="shared" si="11"/>
        <v>487.47786364610761</v>
      </c>
      <c r="AF17" s="100">
        <f t="shared" si="12"/>
        <v>0</v>
      </c>
      <c r="AH17" s="84">
        <v>15010009</v>
      </c>
      <c r="AI17" s="79">
        <f>SUM(AE41,AE109)</f>
        <v>190.32954651767284</v>
      </c>
    </row>
    <row r="18" spans="1:35" x14ac:dyDescent="0.3">
      <c r="A18" s="100" t="s">
        <v>598</v>
      </c>
      <c r="B18" s="101">
        <v>15010001</v>
      </c>
      <c r="C18" s="100">
        <f>'Water Use Current Agriculture'!J18</f>
        <v>0</v>
      </c>
      <c r="Q18" s="100" t="s">
        <v>640</v>
      </c>
      <c r="R18" s="100">
        <v>15050301</v>
      </c>
      <c r="S18" s="100">
        <f>'Water Use Current Agriculture'!E128</f>
        <v>0.29395375723347333</v>
      </c>
      <c r="T18" s="100">
        <f t="shared" ref="T18:T22" si="17">S18*$M$6</f>
        <v>19749.058238794394</v>
      </c>
      <c r="U18" s="100">
        <f t="shared" ref="U18:U22" si="18">S18*$N$6</f>
        <v>25827.472391599156</v>
      </c>
      <c r="V18" s="100">
        <f t="shared" ref="V18:V22" si="19">S18*$O$6</f>
        <v>47648.600796225881</v>
      </c>
      <c r="X18" s="100" t="s">
        <v>598</v>
      </c>
      <c r="Y18" s="101">
        <v>15010001</v>
      </c>
      <c r="Z18" s="101"/>
      <c r="AA18" s="101">
        <f t="shared" si="0"/>
        <v>0</v>
      </c>
      <c r="AB18" s="101"/>
      <c r="AC18" s="101">
        <f>'Water Use Current Agriculture'!U10</f>
        <v>1</v>
      </c>
      <c r="AD18" s="101">
        <f t="shared" si="10"/>
        <v>0</v>
      </c>
      <c r="AE18" s="101">
        <f t="shared" si="11"/>
        <v>0</v>
      </c>
      <c r="AF18" s="100">
        <f t="shared" si="12"/>
        <v>0</v>
      </c>
      <c r="AH18" s="84">
        <v>15010010</v>
      </c>
      <c r="AI18" s="79">
        <f>SUM(AE110,AE119)</f>
        <v>1496.2216624685138</v>
      </c>
    </row>
    <row r="19" spans="1:35" x14ac:dyDescent="0.3">
      <c r="A19" s="100" t="s">
        <v>598</v>
      </c>
      <c r="B19" s="101">
        <v>15010002</v>
      </c>
      <c r="C19" s="100">
        <f>'Water Use Current Agriculture'!J19</f>
        <v>0</v>
      </c>
      <c r="Q19" s="100" t="s">
        <v>640</v>
      </c>
      <c r="R19" s="100">
        <v>15050302</v>
      </c>
      <c r="S19" s="100">
        <f>'Water Use Current Agriculture'!E129</f>
        <v>0.13875198362924021</v>
      </c>
      <c r="T19" s="100">
        <f t="shared" si="17"/>
        <v>9321.9458435623437</v>
      </c>
      <c r="U19" s="100">
        <f t="shared" si="18"/>
        <v>12191.077468071035</v>
      </c>
      <c r="V19" s="100">
        <f t="shared" si="19"/>
        <v>22491.081385916998</v>
      </c>
      <c r="X19" s="100" t="s">
        <v>598</v>
      </c>
      <c r="Y19" s="101">
        <v>15010002</v>
      </c>
      <c r="Z19" s="101"/>
      <c r="AA19" s="101">
        <f t="shared" si="0"/>
        <v>0</v>
      </c>
      <c r="AB19" s="101"/>
      <c r="AC19" s="101">
        <f>'Water Use Current Agriculture'!U11</f>
        <v>1</v>
      </c>
      <c r="AD19" s="101">
        <f t="shared" si="10"/>
        <v>0</v>
      </c>
      <c r="AE19" s="101">
        <f t="shared" si="11"/>
        <v>0</v>
      </c>
      <c r="AF19" s="100">
        <f t="shared" si="12"/>
        <v>0</v>
      </c>
      <c r="AH19" s="84">
        <v>15010014</v>
      </c>
      <c r="AI19" s="79">
        <f>SUM(AE24)</f>
        <v>0</v>
      </c>
    </row>
    <row r="20" spans="1:35" x14ac:dyDescent="0.3">
      <c r="A20" s="100" t="s">
        <v>598</v>
      </c>
      <c r="B20" s="101">
        <v>15010004</v>
      </c>
      <c r="C20" s="100">
        <f>'Water Use Current Agriculture'!J20</f>
        <v>0</v>
      </c>
      <c r="Q20" s="100" t="s">
        <v>640</v>
      </c>
      <c r="R20" s="100">
        <v>15050303</v>
      </c>
      <c r="S20" s="100">
        <f>'Water Use Current Agriculture'!E130</f>
        <v>5.8692755454132751E-2</v>
      </c>
      <c r="T20" s="100">
        <f t="shared" si="17"/>
        <v>3943.2278619876474</v>
      </c>
      <c r="U20" s="100">
        <f t="shared" si="18"/>
        <v>5156.8843186260056</v>
      </c>
      <c r="V20" s="100">
        <f t="shared" si="19"/>
        <v>9513.8354433185687</v>
      </c>
      <c r="X20" s="100" t="s">
        <v>598</v>
      </c>
      <c r="Y20" s="101">
        <v>15010004</v>
      </c>
      <c r="Z20" s="101"/>
      <c r="AA20" s="101">
        <f t="shared" si="0"/>
        <v>0</v>
      </c>
      <c r="AB20" s="101"/>
      <c r="AC20" s="101">
        <f>'Water Use Current Agriculture'!U13</f>
        <v>0.64285714285714279</v>
      </c>
      <c r="AD20" s="101">
        <f t="shared" si="10"/>
        <v>0</v>
      </c>
      <c r="AE20" s="101">
        <f t="shared" si="11"/>
        <v>0</v>
      </c>
      <c r="AF20" s="100">
        <f t="shared" si="12"/>
        <v>0</v>
      </c>
      <c r="AH20" s="84">
        <v>15020001</v>
      </c>
      <c r="AI20" s="79">
        <f t="shared" ref="AI20:AI34" si="20">AE51</f>
        <v>411.21411970536883</v>
      </c>
    </row>
    <row r="21" spans="1:35" x14ac:dyDescent="0.3">
      <c r="A21" s="100" t="s">
        <v>598</v>
      </c>
      <c r="B21" s="101">
        <v>15020016</v>
      </c>
      <c r="C21" s="100">
        <f>'Water Use Current Agriculture'!J21</f>
        <v>0</v>
      </c>
      <c r="Q21" s="100" t="s">
        <v>640</v>
      </c>
      <c r="R21" s="100">
        <v>15050304</v>
      </c>
      <c r="S21" s="100">
        <f>'Water Use Current Agriculture'!E131</f>
        <v>0.36340730101347951</v>
      </c>
      <c r="T21" s="100">
        <f t="shared" si="17"/>
        <v>24415.241430025282</v>
      </c>
      <c r="U21" s="100">
        <f t="shared" si="18"/>
        <v>31929.825024745111</v>
      </c>
      <c r="V21" s="100">
        <f t="shared" si="19"/>
        <v>58906.71231894489</v>
      </c>
      <c r="X21" s="100" t="s">
        <v>598</v>
      </c>
      <c r="Y21" s="101">
        <v>15020016</v>
      </c>
      <c r="Z21" s="101"/>
      <c r="AA21" s="101">
        <f t="shared" si="0"/>
        <v>0</v>
      </c>
      <c r="AB21" s="101"/>
      <c r="AC21" s="101">
        <f>'Water Use Current Agriculture'!U35</f>
        <v>0.63888888888888895</v>
      </c>
      <c r="AD21" s="101">
        <f t="shared" si="10"/>
        <v>0</v>
      </c>
      <c r="AE21" s="101">
        <f t="shared" si="11"/>
        <v>0</v>
      </c>
      <c r="AF21" s="100">
        <f t="shared" si="12"/>
        <v>0</v>
      </c>
      <c r="AH21" s="84">
        <v>15020002</v>
      </c>
      <c r="AI21" s="79">
        <f t="shared" si="20"/>
        <v>893.12656747264941</v>
      </c>
    </row>
    <row r="22" spans="1:35" x14ac:dyDescent="0.3">
      <c r="A22" s="100" t="s">
        <v>598</v>
      </c>
      <c r="B22" s="101">
        <v>15020018</v>
      </c>
      <c r="C22" s="100">
        <f>'Water Use Current Agriculture'!J22</f>
        <v>0</v>
      </c>
      <c r="Q22" s="100" t="s">
        <v>640</v>
      </c>
      <c r="R22" s="100">
        <v>15080200</v>
      </c>
      <c r="S22" s="100">
        <f>'Water Use Current Agriculture'!E132</f>
        <v>3.1367758733063793E-2</v>
      </c>
      <c r="T22" s="100">
        <f t="shared" si="17"/>
        <v>2107.4188670692929</v>
      </c>
      <c r="U22" s="100">
        <f t="shared" si="18"/>
        <v>2756.0454756190966</v>
      </c>
      <c r="V22" s="100">
        <f t="shared" si="19"/>
        <v>5084.5746208883202</v>
      </c>
      <c r="X22" s="100" t="s">
        <v>598</v>
      </c>
      <c r="Y22" s="101">
        <v>15020018</v>
      </c>
      <c r="Z22" s="101"/>
      <c r="AA22" s="101">
        <f t="shared" si="0"/>
        <v>0</v>
      </c>
      <c r="AB22" s="101"/>
      <c r="AC22" s="101">
        <f>'Water Use Current Agriculture'!U37</f>
        <v>0.88235294117647045</v>
      </c>
      <c r="AD22" s="101">
        <f t="shared" si="10"/>
        <v>0</v>
      </c>
      <c r="AE22" s="101">
        <f t="shared" si="11"/>
        <v>0</v>
      </c>
      <c r="AF22" s="100">
        <f t="shared" si="12"/>
        <v>0</v>
      </c>
      <c r="AH22" s="84">
        <v>15020003</v>
      </c>
      <c r="AI22" s="79">
        <f t="shared" si="20"/>
        <v>181.80497785691068</v>
      </c>
    </row>
    <row r="23" spans="1:35" x14ac:dyDescent="0.3">
      <c r="A23" s="100" t="s">
        <v>599</v>
      </c>
      <c r="B23" s="101">
        <v>15010005</v>
      </c>
      <c r="C23" s="100">
        <f>'Water Use Current Agriculture'!J23</f>
        <v>0</v>
      </c>
      <c r="X23" s="100" t="s">
        <v>599</v>
      </c>
      <c r="Y23" s="101">
        <v>15010005</v>
      </c>
      <c r="Z23" s="101"/>
      <c r="AA23" s="101">
        <f t="shared" si="0"/>
        <v>0</v>
      </c>
      <c r="AB23" s="101"/>
      <c r="AC23" s="101">
        <f>'Water Use Current Agriculture'!U14</f>
        <v>0.79999999999999993</v>
      </c>
      <c r="AD23" s="101">
        <f t="shared" si="10"/>
        <v>0</v>
      </c>
      <c r="AE23" s="101">
        <f t="shared" si="11"/>
        <v>0</v>
      </c>
      <c r="AF23" s="100">
        <f t="shared" si="12"/>
        <v>0</v>
      </c>
      <c r="AH23" s="84">
        <v>15020004</v>
      </c>
      <c r="AI23" s="79">
        <f t="shared" si="20"/>
        <v>686.60681042576277</v>
      </c>
    </row>
    <row r="24" spans="1:35" x14ac:dyDescent="0.3">
      <c r="A24" s="100" t="s">
        <v>599</v>
      </c>
      <c r="B24" s="101">
        <v>15010014</v>
      </c>
      <c r="C24" s="100">
        <f>'Water Use Current Agriculture'!J24</f>
        <v>0</v>
      </c>
      <c r="X24" s="100" t="s">
        <v>599</v>
      </c>
      <c r="Y24" s="101">
        <v>15010014</v>
      </c>
      <c r="Z24" s="101"/>
      <c r="AA24" s="101">
        <f t="shared" si="0"/>
        <v>0</v>
      </c>
      <c r="AB24" s="101"/>
      <c r="AC24" s="101">
        <f>'Water Use Current Agriculture'!U19</f>
        <v>1</v>
      </c>
      <c r="AD24" s="101">
        <f t="shared" si="10"/>
        <v>0</v>
      </c>
      <c r="AE24" s="101">
        <f t="shared" si="11"/>
        <v>0</v>
      </c>
      <c r="AF24" s="100">
        <f t="shared" si="12"/>
        <v>0</v>
      </c>
      <c r="AH24" s="84">
        <v>15020005</v>
      </c>
      <c r="AI24" s="79">
        <f t="shared" si="20"/>
        <v>518.53922633727518</v>
      </c>
    </row>
    <row r="25" spans="1:35" x14ac:dyDescent="0.3">
      <c r="A25" s="100" t="s">
        <v>600</v>
      </c>
      <c r="B25" s="101">
        <v>15050100</v>
      </c>
      <c r="C25" s="100">
        <f>'Water Use Current Agriculture'!J25</f>
        <v>0</v>
      </c>
      <c r="X25" s="100" t="s">
        <v>600</v>
      </c>
      <c r="Y25" s="101">
        <v>15050100</v>
      </c>
      <c r="Z25" s="101"/>
      <c r="AA25" s="101">
        <f t="shared" si="0"/>
        <v>0</v>
      </c>
      <c r="AB25" s="101"/>
      <c r="AC25" s="101">
        <f>'Water Use Current Agriculture'!U55</f>
        <v>0.52225790265930749</v>
      </c>
      <c r="AD25" s="101">
        <f t="shared" si="10"/>
        <v>0</v>
      </c>
      <c r="AE25" s="101">
        <f t="shared" si="11"/>
        <v>0</v>
      </c>
      <c r="AF25" s="100">
        <f t="shared" si="12"/>
        <v>0</v>
      </c>
      <c r="AH25" s="84">
        <v>15020006</v>
      </c>
      <c r="AI25" s="79">
        <f t="shared" si="20"/>
        <v>329.04080687796898</v>
      </c>
    </row>
    <row r="26" spans="1:35" x14ac:dyDescent="0.3">
      <c r="A26" s="100" t="s">
        <v>521</v>
      </c>
      <c r="B26" s="101">
        <v>15080301</v>
      </c>
      <c r="C26" s="100">
        <f>'Water Use Current Agriculture'!J26</f>
        <v>46000</v>
      </c>
      <c r="X26" s="100" t="s">
        <v>521</v>
      </c>
      <c r="Y26" s="101">
        <v>15080301</v>
      </c>
      <c r="Z26" s="101"/>
      <c r="AA26" s="101">
        <f t="shared" si="0"/>
        <v>46000</v>
      </c>
      <c r="AB26" s="101"/>
      <c r="AC26" s="101">
        <f>'Water Use Current Agriculture'!U85</f>
        <v>0.52999259442113045</v>
      </c>
      <c r="AD26" s="101">
        <f t="shared" si="10"/>
        <v>0</v>
      </c>
      <c r="AE26" s="101">
        <f t="shared" si="11"/>
        <v>24379.659343372001</v>
      </c>
      <c r="AF26" s="100">
        <f t="shared" si="12"/>
        <v>0</v>
      </c>
      <c r="AH26" s="84">
        <v>15020007</v>
      </c>
      <c r="AI26" s="79">
        <f t="shared" si="20"/>
        <v>974.66141962210793</v>
      </c>
    </row>
    <row r="27" spans="1:35" x14ac:dyDescent="0.3">
      <c r="A27" s="100" t="s">
        <v>601</v>
      </c>
      <c r="B27" s="101">
        <v>15050100</v>
      </c>
      <c r="C27" s="100">
        <f>'Water Use Current Agriculture'!J27</f>
        <v>0</v>
      </c>
      <c r="X27" s="100" t="s">
        <v>601</v>
      </c>
      <c r="Y27" s="101">
        <v>15050100</v>
      </c>
      <c r="Z27" s="101"/>
      <c r="AA27" s="101">
        <f t="shared" si="0"/>
        <v>0</v>
      </c>
      <c r="AB27" s="101"/>
      <c r="AC27" s="101">
        <f>'Water Use Current Agriculture'!U55</f>
        <v>0.52225790265930749</v>
      </c>
      <c r="AD27" s="101">
        <f t="shared" si="10"/>
        <v>0</v>
      </c>
      <c r="AE27" s="101">
        <f t="shared" si="11"/>
        <v>0</v>
      </c>
      <c r="AF27" s="100">
        <f t="shared" si="12"/>
        <v>0</v>
      </c>
      <c r="AH27" s="84">
        <v>15020008</v>
      </c>
      <c r="AI27" s="79">
        <f t="shared" si="20"/>
        <v>1387.3622392015491</v>
      </c>
    </row>
    <row r="28" spans="1:35" x14ac:dyDescent="0.3">
      <c r="A28" s="100" t="s">
        <v>602</v>
      </c>
      <c r="B28" s="101">
        <v>15040002</v>
      </c>
      <c r="C28" s="100">
        <f>'Water Use Current Agriculture'!J28</f>
        <v>256.5345582612664</v>
      </c>
      <c r="X28" s="100" t="s">
        <v>602</v>
      </c>
      <c r="Y28" s="101">
        <v>15040002</v>
      </c>
      <c r="Z28" s="101"/>
      <c r="AA28" s="101">
        <f t="shared" si="0"/>
        <v>256.5345582612664</v>
      </c>
      <c r="AB28" s="101"/>
      <c r="AC28" s="101">
        <f>'Water Use Current Agriculture'!U49</f>
        <v>0.55916844349680173</v>
      </c>
      <c r="AD28" s="101">
        <f t="shared" si="10"/>
        <v>0</v>
      </c>
      <c r="AE28" s="101">
        <f t="shared" si="11"/>
        <v>143.44602964609194</v>
      </c>
      <c r="AF28" s="100">
        <f t="shared" si="12"/>
        <v>0</v>
      </c>
      <c r="AH28" s="84">
        <v>15020009</v>
      </c>
      <c r="AI28" s="79">
        <f t="shared" si="20"/>
        <v>805.28922693639299</v>
      </c>
    </row>
    <row r="29" spans="1:35" x14ac:dyDescent="0.3">
      <c r="A29" s="100" t="s">
        <v>602</v>
      </c>
      <c r="B29" s="101">
        <v>15040003</v>
      </c>
      <c r="C29" s="100">
        <f>'Water Use Current Agriculture'!J29</f>
        <v>8443.4654417637958</v>
      </c>
      <c r="X29" s="100" t="s">
        <v>602</v>
      </c>
      <c r="Y29" s="101">
        <v>15040003</v>
      </c>
      <c r="Z29" s="101"/>
      <c r="AA29" s="101">
        <f t="shared" si="0"/>
        <v>8443.4654417637958</v>
      </c>
      <c r="AB29" s="101"/>
      <c r="AC29" s="101">
        <f>'Water Use Current Agriculture'!U50</f>
        <v>1</v>
      </c>
      <c r="AD29" s="101">
        <f t="shared" si="10"/>
        <v>0</v>
      </c>
      <c r="AE29" s="101">
        <f t="shared" si="11"/>
        <v>8443.4654417637958</v>
      </c>
      <c r="AF29" s="100">
        <f t="shared" si="12"/>
        <v>0</v>
      </c>
      <c r="AH29" s="84">
        <v>15020010</v>
      </c>
      <c r="AI29" s="79">
        <f t="shared" si="20"/>
        <v>811.42571832324279</v>
      </c>
    </row>
    <row r="30" spans="1:35" x14ac:dyDescent="0.3">
      <c r="A30" s="100" t="s">
        <v>603</v>
      </c>
      <c r="B30" s="101">
        <v>15070101</v>
      </c>
      <c r="C30" s="100">
        <f>'Water Use Current Agriculture'!J30</f>
        <v>395000</v>
      </c>
      <c r="X30" s="100" t="s">
        <v>603</v>
      </c>
      <c r="Y30" s="101">
        <v>15070101</v>
      </c>
      <c r="Z30" s="101"/>
      <c r="AA30" s="101">
        <f t="shared" si="0"/>
        <v>395000</v>
      </c>
      <c r="AB30" s="101"/>
      <c r="AC30" s="101">
        <f>'Water Use Current Agriculture'!U74</f>
        <v>0.58863981122534981</v>
      </c>
      <c r="AD30" s="101">
        <f t="shared" si="10"/>
        <v>0</v>
      </c>
      <c r="AE30" s="101">
        <f t="shared" si="11"/>
        <v>232512.72543401318</v>
      </c>
      <c r="AF30" s="100">
        <f t="shared" si="12"/>
        <v>0</v>
      </c>
      <c r="AH30" s="84">
        <v>15020011</v>
      </c>
      <c r="AI30" s="79">
        <f t="shared" si="20"/>
        <v>1659.9665713716111</v>
      </c>
    </row>
    <row r="31" spans="1:35" x14ac:dyDescent="0.3">
      <c r="A31" s="100" t="s">
        <v>604</v>
      </c>
      <c r="B31" s="101">
        <v>15010005</v>
      </c>
      <c r="C31" s="100">
        <f>'Water Use Current Agriculture'!J31</f>
        <v>0</v>
      </c>
      <c r="X31" s="100" t="s">
        <v>604</v>
      </c>
      <c r="Y31" s="101">
        <v>15010005</v>
      </c>
      <c r="Z31" s="101"/>
      <c r="AA31" s="101">
        <f t="shared" si="0"/>
        <v>0</v>
      </c>
      <c r="AB31" s="101"/>
      <c r="AC31" s="101">
        <f>'Water Use Current Agriculture'!U14</f>
        <v>0.79999999999999993</v>
      </c>
      <c r="AD31" s="101">
        <f t="shared" si="10"/>
        <v>0</v>
      </c>
      <c r="AE31" s="101">
        <f t="shared" si="11"/>
        <v>0</v>
      </c>
      <c r="AF31" s="100">
        <f t="shared" si="12"/>
        <v>0</v>
      </c>
      <c r="AH31" s="84">
        <v>15020012</v>
      </c>
      <c r="AI31" s="79">
        <f t="shared" si="20"/>
        <v>724.59881984388392</v>
      </c>
    </row>
    <row r="32" spans="1:35" x14ac:dyDescent="0.3">
      <c r="A32" s="100" t="s">
        <v>604</v>
      </c>
      <c r="B32" s="101">
        <v>15010006</v>
      </c>
      <c r="C32" s="100">
        <f>'Water Use Current Agriculture'!J32</f>
        <v>0</v>
      </c>
      <c r="X32" s="100" t="s">
        <v>604</v>
      </c>
      <c r="Y32" s="101">
        <v>15010006</v>
      </c>
      <c r="Z32" s="101"/>
      <c r="AA32" s="101">
        <f t="shared" si="0"/>
        <v>0</v>
      </c>
      <c r="AB32" s="101"/>
      <c r="AC32" s="101">
        <f>'Water Use Current Agriculture'!U15</f>
        <v>1</v>
      </c>
      <c r="AD32" s="101">
        <f t="shared" si="10"/>
        <v>0</v>
      </c>
      <c r="AE32" s="101">
        <f t="shared" si="11"/>
        <v>0</v>
      </c>
      <c r="AF32" s="100">
        <f t="shared" si="12"/>
        <v>0</v>
      </c>
      <c r="AH32" s="84">
        <v>15020013</v>
      </c>
      <c r="AI32" s="79">
        <f t="shared" si="20"/>
        <v>1144.6763603402376</v>
      </c>
    </row>
    <row r="33" spans="1:35" x14ac:dyDescent="0.3">
      <c r="A33" s="100" t="s">
        <v>605</v>
      </c>
      <c r="B33" s="101">
        <v>15030105</v>
      </c>
      <c r="C33" s="100">
        <f>'Water Use Current Agriculture'!J33</f>
        <v>13773.041675951112</v>
      </c>
      <c r="X33" s="100" t="s">
        <v>605</v>
      </c>
      <c r="Y33" s="101">
        <v>15030105</v>
      </c>
      <c r="Z33" s="101"/>
      <c r="AA33" s="101">
        <f t="shared" si="0"/>
        <v>13773.041675951112</v>
      </c>
      <c r="AB33" s="101"/>
      <c r="AC33" s="101">
        <f>'Water Use Current Agriculture'!U41</f>
        <v>0.5454405184385126</v>
      </c>
      <c r="AD33" s="101">
        <f t="shared" si="10"/>
        <v>0</v>
      </c>
      <c r="AE33" s="101">
        <f t="shared" si="11"/>
        <v>7512.3749922060151</v>
      </c>
      <c r="AF33" s="100">
        <f t="shared" si="12"/>
        <v>0</v>
      </c>
      <c r="AH33" s="84">
        <v>15020014</v>
      </c>
      <c r="AI33" s="79">
        <f t="shared" si="20"/>
        <v>619.89738647108618</v>
      </c>
    </row>
    <row r="34" spans="1:35" x14ac:dyDescent="0.3">
      <c r="A34" s="100" t="s">
        <v>605</v>
      </c>
      <c r="B34" s="101">
        <v>15070104</v>
      </c>
      <c r="C34" s="100">
        <f>'Water Use Current Agriculture'!J34</f>
        <v>108726.9583240489</v>
      </c>
      <c r="X34" s="100" t="s">
        <v>605</v>
      </c>
      <c r="Y34" s="101">
        <v>15070104</v>
      </c>
      <c r="Z34" s="101"/>
      <c r="AA34" s="101">
        <f t="shared" si="0"/>
        <v>108726.9583240489</v>
      </c>
      <c r="AB34" s="101"/>
      <c r="AC34" s="101">
        <f>'Water Use Current Agriculture'!U77</f>
        <v>0.58663955852454253</v>
      </c>
      <c r="AD34" s="101">
        <f t="shared" si="10"/>
        <v>0</v>
      </c>
      <c r="AE34" s="101">
        <f t="shared" si="11"/>
        <v>63783.534830936384</v>
      </c>
      <c r="AF34" s="100">
        <f t="shared" si="12"/>
        <v>0</v>
      </c>
      <c r="AH34" s="84">
        <v>15020015</v>
      </c>
      <c r="AI34" s="79">
        <f t="shared" si="20"/>
        <v>685.91378341854556</v>
      </c>
    </row>
    <row r="35" spans="1:35" x14ac:dyDescent="0.3">
      <c r="A35" s="100" t="s">
        <v>606</v>
      </c>
      <c r="B35" s="101">
        <v>15010005</v>
      </c>
      <c r="C35" s="100">
        <f>'Water Use Current Agriculture'!J35</f>
        <v>0</v>
      </c>
      <c r="X35" s="100" t="s">
        <v>606</v>
      </c>
      <c r="Y35" s="101">
        <v>15010005</v>
      </c>
      <c r="Z35" s="101"/>
      <c r="AA35" s="101">
        <f t="shared" ref="AA35:AA66" si="21">C35</f>
        <v>0</v>
      </c>
      <c r="AB35" s="101"/>
      <c r="AC35" s="101">
        <f>'Water Use Current Agriculture'!U14</f>
        <v>0.79999999999999993</v>
      </c>
      <c r="AD35" s="101">
        <f t="shared" si="10"/>
        <v>0</v>
      </c>
      <c r="AE35" s="101">
        <f t="shared" si="11"/>
        <v>0</v>
      </c>
      <c r="AF35" s="100">
        <f t="shared" si="12"/>
        <v>0</v>
      </c>
      <c r="AH35" s="84">
        <v>15020016</v>
      </c>
      <c r="AI35" s="79">
        <f>SUM(AE21,AE66)</f>
        <v>668.31568145749918</v>
      </c>
    </row>
    <row r="36" spans="1:35" x14ac:dyDescent="0.3">
      <c r="A36" s="100" t="s">
        <v>606</v>
      </c>
      <c r="B36" s="101">
        <v>15010007</v>
      </c>
      <c r="C36" s="100">
        <f>'Water Use Current Agriculture'!J36</f>
        <v>0</v>
      </c>
      <c r="X36" s="100" t="s">
        <v>606</v>
      </c>
      <c r="Y36" s="101">
        <v>15010007</v>
      </c>
      <c r="Z36" s="101"/>
      <c r="AA36" s="101">
        <f t="shared" si="21"/>
        <v>0</v>
      </c>
      <c r="AB36" s="101"/>
      <c r="AC36" s="101">
        <f>'Water Use Current Agriculture'!U16</f>
        <v>0.76666666666666661</v>
      </c>
      <c r="AD36" s="101">
        <f t="shared" si="10"/>
        <v>0</v>
      </c>
      <c r="AE36" s="101">
        <f t="shared" si="11"/>
        <v>0</v>
      </c>
      <c r="AF36" s="100">
        <f t="shared" si="12"/>
        <v>0</v>
      </c>
      <c r="AH36" s="84">
        <v>15020017</v>
      </c>
      <c r="AI36" s="79">
        <f>AE67</f>
        <v>494.70746813328981</v>
      </c>
    </row>
    <row r="37" spans="1:35" x14ac:dyDescent="0.3">
      <c r="A37" s="100" t="s">
        <v>607</v>
      </c>
      <c r="B37" s="101">
        <v>14070007</v>
      </c>
      <c r="C37" s="100">
        <f>'Water Use Current Agriculture'!J37</f>
        <v>16.587432024064135</v>
      </c>
      <c r="X37" s="100" t="s">
        <v>607</v>
      </c>
      <c r="Y37" s="101">
        <v>14070007</v>
      </c>
      <c r="Z37" s="101"/>
      <c r="AA37" s="101">
        <f t="shared" si="21"/>
        <v>16.587432024064135</v>
      </c>
      <c r="AB37" s="101"/>
      <c r="AC37" s="101">
        <f>'Water Use Current Agriculture'!U4</f>
        <v>0.79999999999999993</v>
      </c>
      <c r="AD37" s="101">
        <f t="shared" si="10"/>
        <v>0</v>
      </c>
      <c r="AE37" s="101">
        <f t="shared" si="11"/>
        <v>13.269945619251308</v>
      </c>
      <c r="AF37" s="100">
        <f t="shared" si="12"/>
        <v>0</v>
      </c>
      <c r="AH37" s="84">
        <v>15020018</v>
      </c>
      <c r="AI37" s="79">
        <f>SUM(AE22,AE68)</f>
        <v>2165.964737393685</v>
      </c>
    </row>
    <row r="38" spans="1:35" x14ac:dyDescent="0.3">
      <c r="A38" s="100" t="s">
        <v>607</v>
      </c>
      <c r="B38" s="101">
        <v>15010001</v>
      </c>
      <c r="C38" s="100">
        <f>'Water Use Current Agriculture'!J38</f>
        <v>223.34366887337674</v>
      </c>
      <c r="X38" s="100" t="s">
        <v>607</v>
      </c>
      <c r="Y38" s="101">
        <v>15010001</v>
      </c>
      <c r="Z38" s="101"/>
      <c r="AA38" s="101">
        <f t="shared" si="21"/>
        <v>223.34366887337674</v>
      </c>
      <c r="AB38" s="101"/>
      <c r="AC38" s="101">
        <f>'Water Use Current Agriculture'!U10</f>
        <v>1</v>
      </c>
      <c r="AD38" s="101">
        <f t="shared" si="10"/>
        <v>0</v>
      </c>
      <c r="AE38" s="101">
        <f t="shared" si="11"/>
        <v>223.34366887337674</v>
      </c>
      <c r="AF38" s="100">
        <f t="shared" si="12"/>
        <v>0</v>
      </c>
      <c r="AH38" s="84">
        <v>15030101</v>
      </c>
      <c r="AI38" s="79">
        <f>SUM(AE42,AE44)</f>
        <v>62169.661557828971</v>
      </c>
    </row>
    <row r="39" spans="1:35" x14ac:dyDescent="0.3">
      <c r="A39" s="100" t="s">
        <v>607</v>
      </c>
      <c r="B39" s="101">
        <v>15010002</v>
      </c>
      <c r="C39" s="100">
        <f>'Water Use Current Agriculture'!J39</f>
        <v>168.10492939623816</v>
      </c>
      <c r="X39" s="100" t="s">
        <v>607</v>
      </c>
      <c r="Y39" s="101">
        <v>15010002</v>
      </c>
      <c r="Z39" s="101"/>
      <c r="AA39" s="101">
        <f t="shared" si="21"/>
        <v>168.10492939623816</v>
      </c>
      <c r="AB39" s="101"/>
      <c r="AC39" s="101">
        <f>'Water Use Current Agriculture'!U11</f>
        <v>1</v>
      </c>
      <c r="AD39" s="101">
        <f t="shared" si="10"/>
        <v>0</v>
      </c>
      <c r="AE39" s="101">
        <f t="shared" si="11"/>
        <v>168.10492939623816</v>
      </c>
      <c r="AF39" s="100">
        <f t="shared" si="12"/>
        <v>0</v>
      </c>
      <c r="AH39" s="84">
        <v>15030103</v>
      </c>
      <c r="AI39" s="79">
        <f>SUM(AE90)</f>
        <v>0</v>
      </c>
    </row>
    <row r="40" spans="1:35" x14ac:dyDescent="0.3">
      <c r="A40" s="100" t="s">
        <v>607</v>
      </c>
      <c r="B40" s="101">
        <v>15010003</v>
      </c>
      <c r="C40" s="100">
        <f>'Water Use Current Agriculture'!J40</f>
        <v>401.63442318864816</v>
      </c>
      <c r="X40" s="100" t="s">
        <v>607</v>
      </c>
      <c r="Y40" s="101">
        <v>15010003</v>
      </c>
      <c r="Z40" s="101"/>
      <c r="AA40" s="101">
        <f t="shared" si="21"/>
        <v>401.63442318864816</v>
      </c>
      <c r="AB40" s="101"/>
      <c r="AC40" s="101">
        <f>'Water Use Current Agriculture'!U12</f>
        <v>0.75301204819277101</v>
      </c>
      <c r="AD40" s="101">
        <f t="shared" si="10"/>
        <v>0</v>
      </c>
      <c r="AE40" s="101">
        <f t="shared" si="11"/>
        <v>302.43555963000614</v>
      </c>
      <c r="AF40" s="100">
        <f t="shared" si="12"/>
        <v>0</v>
      </c>
      <c r="AH40" s="84">
        <v>15030104</v>
      </c>
      <c r="AI40" s="79">
        <f>SUM(AE69,AE82)</f>
        <v>205721.11986701022</v>
      </c>
    </row>
    <row r="41" spans="1:35" x14ac:dyDescent="0.3">
      <c r="A41" s="100" t="s">
        <v>607</v>
      </c>
      <c r="B41" s="101">
        <v>15010009</v>
      </c>
      <c r="C41" s="100">
        <f>'Water Use Current Agriculture'!J41</f>
        <v>190.32954651767284</v>
      </c>
      <c r="X41" s="100" t="s">
        <v>607</v>
      </c>
      <c r="Y41" s="101">
        <v>15010009</v>
      </c>
      <c r="Z41" s="101"/>
      <c r="AA41" s="101">
        <f t="shared" si="21"/>
        <v>190.32954651767284</v>
      </c>
      <c r="AB41" s="101"/>
      <c r="AC41" s="101">
        <f>'Water Use Current Agriculture'!U17</f>
        <v>1</v>
      </c>
      <c r="AD41" s="101">
        <f t="shared" si="10"/>
        <v>0</v>
      </c>
      <c r="AE41" s="101">
        <f t="shared" si="11"/>
        <v>190.32954651767284</v>
      </c>
      <c r="AF41" s="100">
        <f t="shared" si="12"/>
        <v>0</v>
      </c>
      <c r="AH41" s="84">
        <v>15030105</v>
      </c>
      <c r="AI41" s="79">
        <f>SUM(AE14,AE33,AE83,AE89)</f>
        <v>80367.00062670841</v>
      </c>
    </row>
    <row r="42" spans="1:35" x14ac:dyDescent="0.3">
      <c r="A42" s="100" t="s">
        <v>608</v>
      </c>
      <c r="B42" s="101">
        <v>15030101</v>
      </c>
      <c r="C42" s="100">
        <f>'Water Use Current Agriculture'!J42</f>
        <v>0</v>
      </c>
      <c r="X42" s="100" t="s">
        <v>608</v>
      </c>
      <c r="Y42" s="101">
        <v>15030101</v>
      </c>
      <c r="Z42" s="101"/>
      <c r="AA42" s="101">
        <f t="shared" si="21"/>
        <v>0</v>
      </c>
      <c r="AB42" s="101"/>
      <c r="AC42" s="101">
        <f>'Water Use Current Agriculture'!U38</f>
        <v>0.7480632494959143</v>
      </c>
      <c r="AD42" s="101">
        <f t="shared" si="10"/>
        <v>0</v>
      </c>
      <c r="AE42" s="101">
        <f t="shared" si="11"/>
        <v>0</v>
      </c>
      <c r="AF42" s="100">
        <f t="shared" si="12"/>
        <v>0</v>
      </c>
      <c r="AH42" s="84">
        <v>15030106</v>
      </c>
      <c r="AI42" s="79">
        <f>AE84</f>
        <v>117029.80950202727</v>
      </c>
    </row>
    <row r="43" spans="1:35" x14ac:dyDescent="0.3">
      <c r="A43" s="100" t="s">
        <v>609</v>
      </c>
      <c r="B43" s="101">
        <v>15010005</v>
      </c>
      <c r="C43" s="100">
        <f>'Water Use Current Agriculture'!J43</f>
        <v>3392.5066166233009</v>
      </c>
      <c r="X43" s="100" t="s">
        <v>609</v>
      </c>
      <c r="Y43" s="101">
        <v>15010005</v>
      </c>
      <c r="Z43" s="101"/>
      <c r="AA43" s="101">
        <f t="shared" si="21"/>
        <v>3392.5066166233009</v>
      </c>
      <c r="AB43" s="101"/>
      <c r="AC43" s="101">
        <f>'Water Use Current Agriculture'!U14</f>
        <v>0.79999999999999993</v>
      </c>
      <c r="AD43" s="101">
        <f t="shared" si="10"/>
        <v>0</v>
      </c>
      <c r="AE43" s="101">
        <f t="shared" si="11"/>
        <v>2714.0052932986405</v>
      </c>
      <c r="AF43" s="100">
        <f t="shared" si="12"/>
        <v>0</v>
      </c>
      <c r="AH43" s="84">
        <v>15030107</v>
      </c>
      <c r="AI43" s="79">
        <f>AE124</f>
        <v>34888.249965515221</v>
      </c>
    </row>
    <row r="44" spans="1:35" x14ac:dyDescent="0.3">
      <c r="A44" s="100" t="s">
        <v>609</v>
      </c>
      <c r="B44" s="101">
        <v>15030101</v>
      </c>
      <c r="C44" s="100">
        <f>'Water Use Current Agriculture'!J44</f>
        <v>83107.493383376699</v>
      </c>
      <c r="X44" s="100" t="s">
        <v>609</v>
      </c>
      <c r="Y44" s="101">
        <v>15030101</v>
      </c>
      <c r="Z44" s="101"/>
      <c r="AA44" s="101">
        <f t="shared" si="21"/>
        <v>83107.493383376699</v>
      </c>
      <c r="AB44" s="101"/>
      <c r="AC44" s="101">
        <f>'Water Use Current Agriculture'!U38</f>
        <v>0.7480632494959143</v>
      </c>
      <c r="AD44" s="101">
        <f t="shared" si="10"/>
        <v>0</v>
      </c>
      <c r="AE44" s="101">
        <f t="shared" si="11"/>
        <v>62169.661557828971</v>
      </c>
      <c r="AF44" s="100">
        <f t="shared" si="12"/>
        <v>0</v>
      </c>
      <c r="AH44" s="84">
        <v>15030108</v>
      </c>
      <c r="AI44" s="79">
        <f>AE125</f>
        <v>372765.52495196223</v>
      </c>
    </row>
    <row r="45" spans="1:35" x14ac:dyDescent="0.3">
      <c r="A45" s="100" t="s">
        <v>610</v>
      </c>
      <c r="B45" s="101">
        <v>14070006</v>
      </c>
      <c r="C45" s="100">
        <f>'Water Use Current Agriculture'!J45</f>
        <v>1399.8967476196883</v>
      </c>
      <c r="X45" s="100" t="s">
        <v>610</v>
      </c>
      <c r="Y45" s="101">
        <v>14070006</v>
      </c>
      <c r="Z45" s="101"/>
      <c r="AA45" s="101">
        <f t="shared" si="21"/>
        <v>1399.8967476196883</v>
      </c>
      <c r="AB45" s="101"/>
      <c r="AC45" s="101">
        <f>'Water Use Current Agriculture'!U3</f>
        <v>1</v>
      </c>
      <c r="AD45" s="101">
        <f t="shared" si="10"/>
        <v>0</v>
      </c>
      <c r="AE45" s="101">
        <f t="shared" si="11"/>
        <v>1399.8967476196883</v>
      </c>
      <c r="AF45" s="100">
        <f t="shared" si="12"/>
        <v>0</v>
      </c>
      <c r="AH45" s="84">
        <v>15030201</v>
      </c>
      <c r="AI45" s="79">
        <f>SUM(AE6,AE7)</f>
        <v>199.99564287715916</v>
      </c>
    </row>
    <row r="46" spans="1:35" x14ac:dyDescent="0.3">
      <c r="A46" s="100" t="s">
        <v>610</v>
      </c>
      <c r="B46" s="101">
        <v>14080105</v>
      </c>
      <c r="C46" s="100">
        <f>'Water Use Current Agriculture'!J46</f>
        <v>274.33015661447769</v>
      </c>
      <c r="X46" s="100" t="s">
        <v>610</v>
      </c>
      <c r="Y46" s="101">
        <v>14080105</v>
      </c>
      <c r="Z46" s="101"/>
      <c r="AA46" s="101">
        <f t="shared" si="21"/>
        <v>274.33015661447769</v>
      </c>
      <c r="AB46" s="101"/>
      <c r="AC46" s="101">
        <f>'Water Use Current Agriculture'!U5</f>
        <v>1</v>
      </c>
      <c r="AD46" s="101">
        <f t="shared" si="10"/>
        <v>0</v>
      </c>
      <c r="AE46" s="101">
        <f t="shared" si="11"/>
        <v>274.33015661447769</v>
      </c>
      <c r="AF46" s="100">
        <f t="shared" si="12"/>
        <v>0</v>
      </c>
      <c r="AH46" s="84">
        <v>15030202</v>
      </c>
      <c r="AI46" s="79">
        <f>AE8</f>
        <v>466.22216719001864</v>
      </c>
    </row>
    <row r="47" spans="1:35" x14ac:dyDescent="0.3">
      <c r="A47" s="100" t="s">
        <v>610</v>
      </c>
      <c r="B47" s="101">
        <v>14080106</v>
      </c>
      <c r="C47" s="100">
        <f>'Water Use Current Agriculture'!J47</f>
        <v>7.9168382358529046</v>
      </c>
      <c r="X47" s="100" t="s">
        <v>610</v>
      </c>
      <c r="Y47" s="101">
        <v>14080106</v>
      </c>
      <c r="Z47" s="101"/>
      <c r="AA47" s="101">
        <f t="shared" si="21"/>
        <v>7.9168382358529046</v>
      </c>
      <c r="AB47" s="101"/>
      <c r="AC47" s="101">
        <f>'Water Use Current Agriculture'!U6</f>
        <v>0</v>
      </c>
      <c r="AD47" s="101">
        <f t="shared" si="10"/>
        <v>0</v>
      </c>
      <c r="AE47" s="101">
        <f t="shared" si="11"/>
        <v>0</v>
      </c>
      <c r="AF47" s="100">
        <f t="shared" si="12"/>
        <v>0</v>
      </c>
      <c r="AH47" s="84">
        <v>15030203</v>
      </c>
      <c r="AI47" s="79">
        <f>AE9</f>
        <v>594.15866536392389</v>
      </c>
    </row>
    <row r="48" spans="1:35" x14ac:dyDescent="0.3">
      <c r="A48" s="100" t="s">
        <v>610</v>
      </c>
      <c r="B48" s="101">
        <v>14080201</v>
      </c>
      <c r="C48" s="100">
        <f>'Water Use Current Agriculture'!J48</f>
        <v>229.61836220340132</v>
      </c>
      <c r="X48" s="100" t="s">
        <v>610</v>
      </c>
      <c r="Y48" s="101">
        <v>14080201</v>
      </c>
      <c r="Z48" s="101"/>
      <c r="AA48" s="101">
        <f t="shared" si="21"/>
        <v>229.61836220340132</v>
      </c>
      <c r="AB48" s="101"/>
      <c r="AC48" s="101">
        <f>'Water Use Current Agriculture'!U7</f>
        <v>1</v>
      </c>
      <c r="AD48" s="101">
        <f t="shared" si="10"/>
        <v>0</v>
      </c>
      <c r="AE48" s="101">
        <f t="shared" si="11"/>
        <v>229.61836220340132</v>
      </c>
      <c r="AF48" s="100">
        <f t="shared" si="12"/>
        <v>0</v>
      </c>
      <c r="AH48" s="84">
        <v>15030204</v>
      </c>
      <c r="AI48" s="79">
        <f>SUM(AE10,AE91)</f>
        <v>310.10225556972358</v>
      </c>
    </row>
    <row r="49" spans="1:35" x14ac:dyDescent="0.3">
      <c r="A49" s="100" t="s">
        <v>610</v>
      </c>
      <c r="B49" s="101">
        <v>14080204</v>
      </c>
      <c r="C49" s="100">
        <f>'Water Use Current Agriculture'!J49</f>
        <v>3801.4719631597163</v>
      </c>
      <c r="X49" s="100" t="s">
        <v>610</v>
      </c>
      <c r="Y49" s="101">
        <v>14080204</v>
      </c>
      <c r="Z49" s="101"/>
      <c r="AA49" s="101">
        <f t="shared" si="21"/>
        <v>3801.4719631597163</v>
      </c>
      <c r="AB49" s="101"/>
      <c r="AC49" s="101">
        <f>'Water Use Current Agriculture'!U8</f>
        <v>0.64968152866242035</v>
      </c>
      <c r="AD49" s="101">
        <f t="shared" si="10"/>
        <v>0</v>
      </c>
      <c r="AE49" s="101">
        <f t="shared" si="11"/>
        <v>2469.7461161929364</v>
      </c>
      <c r="AF49" s="100">
        <f t="shared" si="12"/>
        <v>0</v>
      </c>
      <c r="AH49" s="84">
        <v>15040002</v>
      </c>
      <c r="AI49" s="79">
        <f>AE28</f>
        <v>143.44602964609194</v>
      </c>
    </row>
    <row r="50" spans="1:35" x14ac:dyDescent="0.3">
      <c r="A50" s="100" t="s">
        <v>610</v>
      </c>
      <c r="B50" s="101">
        <v>14080205</v>
      </c>
      <c r="C50" s="100">
        <f>'Water Use Current Agriculture'!J50</f>
        <v>668.16387685476741</v>
      </c>
      <c r="X50" s="100" t="s">
        <v>610</v>
      </c>
      <c r="Y50" s="101">
        <v>14080205</v>
      </c>
      <c r="Z50" s="101"/>
      <c r="AA50" s="101">
        <f t="shared" si="21"/>
        <v>668.16387685476741</v>
      </c>
      <c r="AB50" s="101"/>
      <c r="AC50" s="101">
        <f>'Water Use Current Agriculture'!U9</f>
        <v>1</v>
      </c>
      <c r="AD50" s="101">
        <f t="shared" si="10"/>
        <v>0</v>
      </c>
      <c r="AE50" s="101">
        <f t="shared" si="11"/>
        <v>668.16387685476741</v>
      </c>
      <c r="AF50" s="100">
        <f t="shared" si="12"/>
        <v>0</v>
      </c>
      <c r="AH50" s="84">
        <v>15040003</v>
      </c>
      <c r="AI50" s="79">
        <f>AE29</f>
        <v>8443.4654417637958</v>
      </c>
    </row>
    <row r="51" spans="1:35" x14ac:dyDescent="0.3">
      <c r="A51" s="100" t="s">
        <v>610</v>
      </c>
      <c r="B51" s="101">
        <v>15020001</v>
      </c>
      <c r="C51" s="100">
        <f>'Water Use Current Agriculture'!J51</f>
        <v>745.03681800551374</v>
      </c>
      <c r="X51" s="100" t="s">
        <v>610</v>
      </c>
      <c r="Y51" s="101">
        <v>15020001</v>
      </c>
      <c r="Z51" s="101"/>
      <c r="AA51" s="101">
        <f t="shared" si="21"/>
        <v>745.03681800551374</v>
      </c>
      <c r="AB51" s="101"/>
      <c r="AC51" s="101">
        <f>'Water Use Current Agriculture'!U20</f>
        <v>0.55193798449612408</v>
      </c>
      <c r="AD51" s="101">
        <f t="shared" si="10"/>
        <v>0</v>
      </c>
      <c r="AE51" s="101">
        <f t="shared" si="11"/>
        <v>411.21411970536883</v>
      </c>
      <c r="AF51" s="100">
        <f t="shared" si="12"/>
        <v>0</v>
      </c>
      <c r="AH51" s="84">
        <v>15040004</v>
      </c>
      <c r="AI51" s="79">
        <f>AE78</f>
        <v>0</v>
      </c>
    </row>
    <row r="52" spans="1:35" x14ac:dyDescent="0.3">
      <c r="A52" s="100" t="s">
        <v>610</v>
      </c>
      <c r="B52" s="101">
        <v>15020002</v>
      </c>
      <c r="C52" s="100">
        <f>'Water Use Current Agriculture'!J52</f>
        <v>1600.3299000823154</v>
      </c>
      <c r="X52" s="100" t="s">
        <v>610</v>
      </c>
      <c r="Y52" s="101">
        <v>15020002</v>
      </c>
      <c r="Z52" s="101"/>
      <c r="AA52" s="101">
        <f t="shared" si="21"/>
        <v>1600.3299000823154</v>
      </c>
      <c r="AB52" s="101"/>
      <c r="AC52" s="101">
        <f>'Water Use Current Agriculture'!U21</f>
        <v>0.55808903365906626</v>
      </c>
      <c r="AD52" s="101">
        <f t="shared" si="10"/>
        <v>0</v>
      </c>
      <c r="AE52" s="101">
        <f t="shared" si="11"/>
        <v>893.12656747264941</v>
      </c>
      <c r="AF52" s="100">
        <f t="shared" si="12"/>
        <v>0</v>
      </c>
      <c r="AH52" s="84">
        <v>15040005</v>
      </c>
      <c r="AI52" s="79">
        <f>SUM(AE12,AE79,AE92)</f>
        <v>38523.059213541666</v>
      </c>
    </row>
    <row r="53" spans="1:35" x14ac:dyDescent="0.3">
      <c r="A53" s="100" t="s">
        <v>610</v>
      </c>
      <c r="B53" s="101">
        <v>15020003</v>
      </c>
      <c r="C53" s="100">
        <f>'Water Use Current Agriculture'!J53</f>
        <v>323.20884952339679</v>
      </c>
      <c r="X53" s="100" t="s">
        <v>610</v>
      </c>
      <c r="Y53" s="101">
        <v>15020003</v>
      </c>
      <c r="Z53" s="101"/>
      <c r="AA53" s="101">
        <f t="shared" si="21"/>
        <v>323.20884952339679</v>
      </c>
      <c r="AB53" s="101"/>
      <c r="AC53" s="101">
        <f>'Water Use Current Agriculture'!U22</f>
        <v>0.5625</v>
      </c>
      <c r="AD53" s="101">
        <f t="shared" si="10"/>
        <v>0</v>
      </c>
      <c r="AE53" s="101">
        <f t="shared" si="11"/>
        <v>181.80497785691068</v>
      </c>
      <c r="AF53" s="100">
        <f t="shared" si="12"/>
        <v>0</v>
      </c>
      <c r="AH53" s="84">
        <v>15040006</v>
      </c>
      <c r="AI53" s="79">
        <f>AE93</f>
        <v>45985.729969122782</v>
      </c>
    </row>
    <row r="54" spans="1:35" x14ac:dyDescent="0.3">
      <c r="A54" s="100" t="s">
        <v>610</v>
      </c>
      <c r="B54" s="101">
        <v>15020004</v>
      </c>
      <c r="C54" s="100">
        <f>'Water Use Current Agriculture'!J54</f>
        <v>686.60681042576277</v>
      </c>
      <c r="X54" s="100" t="s">
        <v>610</v>
      </c>
      <c r="Y54" s="101">
        <v>15020004</v>
      </c>
      <c r="Z54" s="101"/>
      <c r="AA54" s="101">
        <f t="shared" si="21"/>
        <v>686.60681042576277</v>
      </c>
      <c r="AB54" s="101"/>
      <c r="AC54" s="101">
        <f>'Water Use Current Agriculture'!U23</f>
        <v>1</v>
      </c>
      <c r="AD54" s="101">
        <f t="shared" si="10"/>
        <v>0</v>
      </c>
      <c r="AE54" s="101">
        <f t="shared" si="11"/>
        <v>686.60681042576277</v>
      </c>
      <c r="AF54" s="100">
        <f t="shared" si="12"/>
        <v>0</v>
      </c>
      <c r="AH54" s="84">
        <v>15040007</v>
      </c>
      <c r="AI54" s="79">
        <f>SUM(AE13,AE94)</f>
        <v>20397.36632222257</v>
      </c>
    </row>
    <row r="55" spans="1:35" x14ac:dyDescent="0.3">
      <c r="A55" s="100" t="s">
        <v>610</v>
      </c>
      <c r="B55" s="101">
        <v>15020005</v>
      </c>
      <c r="C55" s="100">
        <f>'Water Use Current Agriculture'!J55</f>
        <v>939.43861963019106</v>
      </c>
      <c r="X55" s="100" t="s">
        <v>610</v>
      </c>
      <c r="Y55" s="101">
        <v>15020005</v>
      </c>
      <c r="Z55" s="101"/>
      <c r="AA55" s="101">
        <f t="shared" si="21"/>
        <v>939.43861963019106</v>
      </c>
      <c r="AB55" s="101"/>
      <c r="AC55" s="101">
        <f>'Water Use Current Agriculture'!U24</f>
        <v>0.55196711685261302</v>
      </c>
      <c r="AD55" s="101">
        <f t="shared" si="10"/>
        <v>0</v>
      </c>
      <c r="AE55" s="101">
        <f t="shared" si="11"/>
        <v>518.53922633727518</v>
      </c>
      <c r="AF55" s="100">
        <f t="shared" si="12"/>
        <v>0</v>
      </c>
      <c r="AH55" s="84">
        <v>15050100</v>
      </c>
      <c r="AI55" s="79">
        <f>SUM(AE25,AE27,AE74,AE127,AE135,AE141)</f>
        <v>197711.70931628949</v>
      </c>
    </row>
    <row r="56" spans="1:35" x14ac:dyDescent="0.3">
      <c r="A56" s="100" t="s">
        <v>610</v>
      </c>
      <c r="B56" s="101">
        <v>15020006</v>
      </c>
      <c r="C56" s="100">
        <f>'Water Use Current Agriculture'!J56</f>
        <v>543.63263745055747</v>
      </c>
      <c r="X56" s="100" t="s">
        <v>610</v>
      </c>
      <c r="Y56" s="101">
        <v>15020006</v>
      </c>
      <c r="Z56" s="101"/>
      <c r="AA56" s="101">
        <f t="shared" si="21"/>
        <v>543.63263745055747</v>
      </c>
      <c r="AB56" s="101"/>
      <c r="AC56" s="101">
        <f>'Water Use Current Agriculture'!U25</f>
        <v>0.60526315789473684</v>
      </c>
      <c r="AD56" s="101">
        <f t="shared" si="10"/>
        <v>0</v>
      </c>
      <c r="AE56" s="101">
        <f t="shared" si="11"/>
        <v>329.04080687796898</v>
      </c>
      <c r="AF56" s="100">
        <f t="shared" si="12"/>
        <v>0</v>
      </c>
      <c r="AH56" s="84">
        <v>15050201</v>
      </c>
      <c r="AI56" s="79">
        <f>SUM(AE122)</f>
        <v>68692.638739850299</v>
      </c>
    </row>
    <row r="57" spans="1:35" x14ac:dyDescent="0.3">
      <c r="A57" s="100" t="s">
        <v>610</v>
      </c>
      <c r="B57" s="101">
        <v>15020007</v>
      </c>
      <c r="C57" s="100">
        <f>'Water Use Current Agriculture'!J57</f>
        <v>1104.6162755717226</v>
      </c>
      <c r="X57" s="100" t="s">
        <v>610</v>
      </c>
      <c r="Y57" s="101">
        <v>15020007</v>
      </c>
      <c r="Z57" s="101"/>
      <c r="AA57" s="101">
        <f t="shared" si="21"/>
        <v>1104.6162755717226</v>
      </c>
      <c r="AB57" s="101"/>
      <c r="AC57" s="101">
        <f>'Water Use Current Agriculture'!U26</f>
        <v>0.88235294117647045</v>
      </c>
      <c r="AD57" s="101">
        <f t="shared" si="10"/>
        <v>0</v>
      </c>
      <c r="AE57" s="101">
        <f t="shared" si="11"/>
        <v>974.66141962210793</v>
      </c>
      <c r="AF57" s="100">
        <f t="shared" si="12"/>
        <v>0</v>
      </c>
      <c r="AH57" s="84">
        <v>15050202</v>
      </c>
      <c r="AI57" s="79">
        <f>SUM(AE15,AE102,AE114)</f>
        <v>4499.5646463518715</v>
      </c>
    </row>
    <row r="58" spans="1:35" x14ac:dyDescent="0.3">
      <c r="A58" s="100" t="s">
        <v>610</v>
      </c>
      <c r="B58" s="101">
        <v>15020008</v>
      </c>
      <c r="C58" s="100">
        <f>'Water Use Current Agriculture'!J58</f>
        <v>2499.1969308981174</v>
      </c>
      <c r="X58" s="100" t="s">
        <v>610</v>
      </c>
      <c r="Y58" s="101">
        <v>15020008</v>
      </c>
      <c r="Z58" s="101"/>
      <c r="AA58" s="101">
        <f t="shared" si="21"/>
        <v>2499.1969308981174</v>
      </c>
      <c r="AB58" s="101"/>
      <c r="AC58" s="101">
        <f>'Water Use Current Agriculture'!U27</f>
        <v>0.55512321660181585</v>
      </c>
      <c r="AD58" s="101">
        <f t="shared" si="10"/>
        <v>0</v>
      </c>
      <c r="AE58" s="101">
        <f t="shared" si="11"/>
        <v>1387.3622392015491</v>
      </c>
      <c r="AF58" s="100">
        <f t="shared" si="12"/>
        <v>0</v>
      </c>
      <c r="AH58" s="84">
        <v>15050203</v>
      </c>
      <c r="AI58" s="79">
        <f>SUM(AE4,AE75,AE115)</f>
        <v>3653.9663124826034</v>
      </c>
    </row>
    <row r="59" spans="1:35" x14ac:dyDescent="0.3">
      <c r="A59" s="100" t="s">
        <v>610</v>
      </c>
      <c r="B59" s="101">
        <v>15020009</v>
      </c>
      <c r="C59" s="100">
        <f>'Water Use Current Agriculture'!J59</f>
        <v>805.28922693639299</v>
      </c>
      <c r="X59" s="100" t="s">
        <v>610</v>
      </c>
      <c r="Y59" s="101">
        <v>15020009</v>
      </c>
      <c r="Z59" s="101"/>
      <c r="AA59" s="101">
        <f t="shared" si="21"/>
        <v>805.28922693639299</v>
      </c>
      <c r="AB59" s="101"/>
      <c r="AC59" s="101">
        <f>'Water Use Current Agriculture'!U28</f>
        <v>1</v>
      </c>
      <c r="AD59" s="101">
        <f t="shared" si="10"/>
        <v>0</v>
      </c>
      <c r="AE59" s="101">
        <f t="shared" si="11"/>
        <v>805.28922693639299</v>
      </c>
      <c r="AF59" s="100">
        <f t="shared" si="12"/>
        <v>0</v>
      </c>
      <c r="AH59" s="84">
        <v>15050301</v>
      </c>
      <c r="AI59" s="79">
        <f>SUM(AE16,AE103,AE106,AE142)</f>
        <v>24321.947510265723</v>
      </c>
    </row>
    <row r="60" spans="1:35" x14ac:dyDescent="0.3">
      <c r="A60" s="100" t="s">
        <v>610</v>
      </c>
      <c r="B60" s="101">
        <v>15020010</v>
      </c>
      <c r="C60" s="100">
        <f>'Water Use Current Agriculture'!J60</f>
        <v>811.42571832324279</v>
      </c>
      <c r="X60" s="100" t="s">
        <v>610</v>
      </c>
      <c r="Y60" s="101">
        <v>15020010</v>
      </c>
      <c r="Z60" s="101"/>
      <c r="AA60" s="101">
        <f t="shared" si="21"/>
        <v>811.42571832324279</v>
      </c>
      <c r="AB60" s="101"/>
      <c r="AC60" s="101">
        <f>'Water Use Current Agriculture'!U29</f>
        <v>1</v>
      </c>
      <c r="AD60" s="101">
        <f t="shared" si="10"/>
        <v>0</v>
      </c>
      <c r="AE60" s="101">
        <f t="shared" si="11"/>
        <v>811.42571832324279</v>
      </c>
      <c r="AF60" s="100">
        <f t="shared" si="12"/>
        <v>0</v>
      </c>
      <c r="AH60" s="84">
        <v>15050302</v>
      </c>
      <c r="AI60" s="79">
        <f>SUM(AE17,AE143)</f>
        <v>9969.4270054791359</v>
      </c>
    </row>
    <row r="61" spans="1:35" x14ac:dyDescent="0.3">
      <c r="A61" s="100" t="s">
        <v>610</v>
      </c>
      <c r="B61" s="101">
        <v>15020011</v>
      </c>
      <c r="C61" s="100">
        <f>'Water Use Current Agriculture'!J61</f>
        <v>1659.9665713716111</v>
      </c>
      <c r="X61" s="100" t="s">
        <v>610</v>
      </c>
      <c r="Y61" s="101">
        <v>15020011</v>
      </c>
      <c r="Z61" s="101"/>
      <c r="AA61" s="101">
        <f t="shared" si="21"/>
        <v>1659.9665713716111</v>
      </c>
      <c r="AB61" s="101"/>
      <c r="AC61" s="101">
        <f>'Water Use Current Agriculture'!U30</f>
        <v>1</v>
      </c>
      <c r="AD61" s="101">
        <f t="shared" si="10"/>
        <v>0</v>
      </c>
      <c r="AE61" s="101">
        <f t="shared" si="11"/>
        <v>1659.9665713716111</v>
      </c>
      <c r="AF61" s="100">
        <f t="shared" si="12"/>
        <v>0</v>
      </c>
      <c r="AH61" s="84">
        <v>15050303</v>
      </c>
      <c r="AI61" s="79">
        <f>SUM(AE128,AE136,AE144)</f>
        <v>160330.99809053337</v>
      </c>
    </row>
    <row r="62" spans="1:35" x14ac:dyDescent="0.3">
      <c r="A62" s="100" t="s">
        <v>610</v>
      </c>
      <c r="B62" s="101">
        <v>15020012</v>
      </c>
      <c r="C62" s="100">
        <f>'Water Use Current Agriculture'!J62</f>
        <v>724.59881984388392</v>
      </c>
      <c r="X62" s="100" t="s">
        <v>610</v>
      </c>
      <c r="Y62" s="101">
        <v>15020012</v>
      </c>
      <c r="Z62" s="101"/>
      <c r="AA62" s="101">
        <f t="shared" si="21"/>
        <v>724.59881984388392</v>
      </c>
      <c r="AB62" s="101"/>
      <c r="AC62" s="101">
        <f>'Water Use Current Agriculture'!U31</f>
        <v>1</v>
      </c>
      <c r="AD62" s="101">
        <f t="shared" si="10"/>
        <v>0</v>
      </c>
      <c r="AE62" s="101">
        <f t="shared" si="11"/>
        <v>724.59881984388392</v>
      </c>
      <c r="AF62" s="100">
        <f t="shared" si="12"/>
        <v>0</v>
      </c>
      <c r="AH62" s="84">
        <v>15050304</v>
      </c>
      <c r="AI62" s="79">
        <f>AE145</f>
        <v>22504.994247020219</v>
      </c>
    </row>
    <row r="63" spans="1:35" x14ac:dyDescent="0.3">
      <c r="A63" s="100" t="s">
        <v>610</v>
      </c>
      <c r="B63" s="101">
        <v>15020013</v>
      </c>
      <c r="C63" s="100">
        <f>'Water Use Current Agriculture'!J63</f>
        <v>1144.6763603402376</v>
      </c>
      <c r="X63" s="100" t="s">
        <v>610</v>
      </c>
      <c r="Y63" s="101">
        <v>15020013</v>
      </c>
      <c r="Z63" s="101"/>
      <c r="AA63" s="101">
        <f t="shared" si="21"/>
        <v>1144.6763603402376</v>
      </c>
      <c r="AB63" s="101"/>
      <c r="AC63" s="101">
        <f>'Water Use Current Agriculture'!U32</f>
        <v>1</v>
      </c>
      <c r="AD63" s="101">
        <f t="shared" si="10"/>
        <v>0</v>
      </c>
      <c r="AE63" s="101">
        <f t="shared" si="11"/>
        <v>1144.6763603402376</v>
      </c>
      <c r="AF63" s="100">
        <f t="shared" si="12"/>
        <v>0</v>
      </c>
      <c r="AH63" s="84">
        <v>15050305</v>
      </c>
      <c r="AI63" s="79">
        <f>AE137</f>
        <v>153328.8919276896</v>
      </c>
    </row>
    <row r="64" spans="1:35" x14ac:dyDescent="0.3">
      <c r="A64" s="100" t="s">
        <v>610</v>
      </c>
      <c r="B64" s="101">
        <v>15020014</v>
      </c>
      <c r="C64" s="100">
        <f>'Water Use Current Agriculture'!J64</f>
        <v>929.8460797066291</v>
      </c>
      <c r="X64" s="100" t="s">
        <v>610</v>
      </c>
      <c r="Y64" s="101">
        <v>15020014</v>
      </c>
      <c r="Z64" s="101"/>
      <c r="AA64" s="101">
        <f t="shared" si="21"/>
        <v>929.8460797066291</v>
      </c>
      <c r="AB64" s="101"/>
      <c r="AC64" s="101">
        <f>'Water Use Current Agriculture'!U33</f>
        <v>0.66666666666666674</v>
      </c>
      <c r="AD64" s="101">
        <f t="shared" si="10"/>
        <v>0</v>
      </c>
      <c r="AE64" s="101">
        <f t="shared" si="11"/>
        <v>619.89738647108618</v>
      </c>
      <c r="AF64" s="100">
        <f t="shared" si="12"/>
        <v>0</v>
      </c>
      <c r="AH64" s="84">
        <v>15050306</v>
      </c>
      <c r="AI64" s="79">
        <f>AE138</f>
        <v>149227.24418569254</v>
      </c>
    </row>
    <row r="65" spans="1:35" x14ac:dyDescent="0.3">
      <c r="A65" s="100" t="s">
        <v>610</v>
      </c>
      <c r="B65" s="101">
        <v>15020015</v>
      </c>
      <c r="C65" s="100">
        <f>'Water Use Current Agriculture'!J65</f>
        <v>1188.9172245921457</v>
      </c>
      <c r="X65" s="100" t="s">
        <v>610</v>
      </c>
      <c r="Y65" s="101">
        <v>15020015</v>
      </c>
      <c r="Z65" s="101"/>
      <c r="AA65" s="101">
        <f t="shared" si="21"/>
        <v>1188.9172245921457</v>
      </c>
      <c r="AB65" s="101"/>
      <c r="AC65" s="101">
        <f>'Water Use Current Agriculture'!U34</f>
        <v>0.57692307692307687</v>
      </c>
      <c r="AD65" s="101">
        <f t="shared" si="10"/>
        <v>0</v>
      </c>
      <c r="AE65" s="101">
        <f t="shared" si="11"/>
        <v>685.91378341854556</v>
      </c>
      <c r="AF65" s="100">
        <f t="shared" si="12"/>
        <v>0</v>
      </c>
      <c r="AH65" s="84">
        <v>15060101</v>
      </c>
      <c r="AI65" s="79">
        <f>SUM(AE95)</f>
        <v>0</v>
      </c>
    </row>
    <row r="66" spans="1:35" x14ac:dyDescent="0.3">
      <c r="A66" s="100" t="s">
        <v>610</v>
      </c>
      <c r="B66" s="101">
        <v>15020016</v>
      </c>
      <c r="C66" s="100">
        <f>'Water Use Current Agriculture'!J66</f>
        <v>1046.0593274986943</v>
      </c>
      <c r="X66" s="100" t="s">
        <v>610</v>
      </c>
      <c r="Y66" s="101">
        <v>15020016</v>
      </c>
      <c r="Z66" s="101"/>
      <c r="AA66" s="101">
        <f t="shared" si="21"/>
        <v>1046.0593274986943</v>
      </c>
      <c r="AB66" s="101"/>
      <c r="AC66" s="101">
        <f>'Water Use Current Agriculture'!U35</f>
        <v>0.63888888888888895</v>
      </c>
      <c r="AD66" s="101">
        <f t="shared" si="10"/>
        <v>0</v>
      </c>
      <c r="AE66" s="101">
        <f t="shared" si="11"/>
        <v>668.31568145749918</v>
      </c>
      <c r="AF66" s="100">
        <f t="shared" si="12"/>
        <v>0</v>
      </c>
      <c r="AH66" s="84">
        <v>15060102</v>
      </c>
      <c r="AI66" s="79">
        <f>AE96</f>
        <v>0</v>
      </c>
    </row>
    <row r="67" spans="1:35" x14ac:dyDescent="0.3">
      <c r="A67" s="100" t="s">
        <v>610</v>
      </c>
      <c r="B67" s="101">
        <v>15020017</v>
      </c>
      <c r="C67" s="100">
        <f>'Water Use Current Agriculture'!J67</f>
        <v>810.99584939883573</v>
      </c>
      <c r="X67" s="100" t="s">
        <v>610</v>
      </c>
      <c r="Y67" s="101">
        <v>15020017</v>
      </c>
      <c r="Z67" s="101"/>
      <c r="AA67" s="101">
        <f t="shared" ref="AA67:AA98" si="22">C67</f>
        <v>810.99584939883573</v>
      </c>
      <c r="AB67" s="101"/>
      <c r="AC67" s="101">
        <f>'Water Use Current Agriculture'!U36</f>
        <v>0.61</v>
      </c>
      <c r="AD67" s="101">
        <f t="shared" si="10"/>
        <v>0</v>
      </c>
      <c r="AE67" s="101">
        <f t="shared" si="11"/>
        <v>494.70746813328981</v>
      </c>
      <c r="AF67" s="100">
        <f t="shared" si="12"/>
        <v>0</v>
      </c>
      <c r="AH67" s="84">
        <v>15060103</v>
      </c>
      <c r="AI67" s="79">
        <f>AE97</f>
        <v>0</v>
      </c>
    </row>
    <row r="68" spans="1:35" x14ac:dyDescent="0.3">
      <c r="A68" s="100" t="s">
        <v>610</v>
      </c>
      <c r="B68" s="101">
        <v>15020018</v>
      </c>
      <c r="C68" s="100">
        <f>'Water Use Current Agriculture'!J68</f>
        <v>2454.7600357128435</v>
      </c>
      <c r="X68" s="100" t="s">
        <v>610</v>
      </c>
      <c r="Y68" s="101">
        <v>15020018</v>
      </c>
      <c r="Z68" s="101"/>
      <c r="AA68" s="101">
        <f t="shared" si="22"/>
        <v>2454.7600357128435</v>
      </c>
      <c r="AB68" s="101"/>
      <c r="AC68" s="101">
        <f>'Water Use Current Agriculture'!U37</f>
        <v>0.88235294117647045</v>
      </c>
      <c r="AD68" s="101">
        <f t="shared" ref="AD68:AD131" si="23">Z68*AC68</f>
        <v>0</v>
      </c>
      <c r="AE68" s="101">
        <f t="shared" ref="AE68:AE131" si="24">AA68*AC68</f>
        <v>2165.964737393685</v>
      </c>
      <c r="AF68" s="100">
        <f t="shared" ref="AF68:AF131" si="25">AB68*AC68</f>
        <v>0</v>
      </c>
      <c r="AH68" s="84">
        <v>15060104</v>
      </c>
      <c r="AI68" s="79">
        <f>AE98</f>
        <v>0</v>
      </c>
    </row>
    <row r="69" spans="1:35" x14ac:dyDescent="0.3">
      <c r="A69" s="100" t="s">
        <v>611</v>
      </c>
      <c r="B69" s="101">
        <v>15030104</v>
      </c>
      <c r="C69" s="100">
        <f>'Water Use Current Agriculture'!J69</f>
        <v>23878.925703486242</v>
      </c>
      <c r="X69" s="100" t="s">
        <v>611</v>
      </c>
      <c r="Y69" s="101">
        <v>15030104</v>
      </c>
      <c r="Z69" s="101"/>
      <c r="AA69" s="101">
        <f t="shared" si="22"/>
        <v>23878.925703486242</v>
      </c>
      <c r="AB69" s="101"/>
      <c r="AC69" s="101">
        <f>'Water Use Current Agriculture'!U40</f>
        <v>0.54496348143639695</v>
      </c>
      <c r="AD69" s="101">
        <f t="shared" si="23"/>
        <v>0</v>
      </c>
      <c r="AE69" s="101">
        <f t="shared" si="24"/>
        <v>13013.142484332926</v>
      </c>
      <c r="AF69" s="100">
        <f t="shared" si="25"/>
        <v>0</v>
      </c>
      <c r="AH69" s="84">
        <v>15060105</v>
      </c>
      <c r="AI69" s="79">
        <f>SUM(AE99,AE112)</f>
        <v>1098.6220682601111</v>
      </c>
    </row>
    <row r="70" spans="1:35" x14ac:dyDescent="0.3">
      <c r="A70" s="100" t="s">
        <v>611</v>
      </c>
      <c r="B70" s="101">
        <v>15070201</v>
      </c>
      <c r="C70" s="100">
        <f>'Water Use Current Agriculture'!J70</f>
        <v>288571.92651691288</v>
      </c>
      <c r="X70" s="100" t="s">
        <v>611</v>
      </c>
      <c r="Y70" s="101">
        <v>15070201</v>
      </c>
      <c r="Z70" s="101"/>
      <c r="AA70" s="101">
        <f t="shared" si="22"/>
        <v>288571.92651691288</v>
      </c>
      <c r="AB70" s="101"/>
      <c r="AC70" s="101">
        <f>'Water Use Current Agriculture'!U78</f>
        <v>0.57211807353702748</v>
      </c>
      <c r="AD70" s="101">
        <f t="shared" si="23"/>
        <v>0</v>
      </c>
      <c r="AE70" s="101">
        <f t="shared" si="24"/>
        <v>165097.21467572486</v>
      </c>
      <c r="AF70" s="100">
        <f t="shared" si="25"/>
        <v>0</v>
      </c>
      <c r="AH70" s="84">
        <v>15060106</v>
      </c>
      <c r="AI70" s="79">
        <f>SUM(AE100,AE129)</f>
        <v>65334.224170473142</v>
      </c>
    </row>
    <row r="71" spans="1:35" x14ac:dyDescent="0.3">
      <c r="A71" s="100" t="s">
        <v>611</v>
      </c>
      <c r="B71" s="101">
        <v>15070202</v>
      </c>
      <c r="C71" s="100">
        <f>'Water Use Current Agriculture'!J71</f>
        <v>73935.674909709793</v>
      </c>
      <c r="X71" s="100" t="s">
        <v>611</v>
      </c>
      <c r="Y71" s="101">
        <v>15070202</v>
      </c>
      <c r="Z71" s="101"/>
      <c r="AA71" s="101">
        <f t="shared" si="22"/>
        <v>73935.674909709793</v>
      </c>
      <c r="AB71" s="101"/>
      <c r="AC71" s="101">
        <f>'Water Use Current Agriculture'!U79</f>
        <v>1</v>
      </c>
      <c r="AD71" s="101">
        <f t="shared" si="23"/>
        <v>0</v>
      </c>
      <c r="AE71" s="101">
        <f t="shared" si="24"/>
        <v>73935.674909709793</v>
      </c>
      <c r="AF71" s="100">
        <f t="shared" si="25"/>
        <v>0</v>
      </c>
      <c r="AH71" s="84">
        <v>15060201</v>
      </c>
      <c r="AI71" s="79">
        <f>SUM(AE88,AE116)</f>
        <v>4290.0167657042157</v>
      </c>
    </row>
    <row r="72" spans="1:35" x14ac:dyDescent="0.3">
      <c r="A72" s="100" t="s">
        <v>611</v>
      </c>
      <c r="B72" s="101">
        <v>15070203</v>
      </c>
      <c r="C72" s="100">
        <f>'Water Use Current Agriculture'!J72</f>
        <v>116268.33200598067</v>
      </c>
      <c r="X72" s="100" t="s">
        <v>611</v>
      </c>
      <c r="Y72" s="101">
        <v>15070203</v>
      </c>
      <c r="Z72" s="101"/>
      <c r="AA72" s="101">
        <f t="shared" si="22"/>
        <v>116268.33200598067</v>
      </c>
      <c r="AB72" s="101"/>
      <c r="AC72" s="101">
        <f>'Water Use Current Agriculture'!U80</f>
        <v>1</v>
      </c>
      <c r="AD72" s="101">
        <f t="shared" si="23"/>
        <v>0</v>
      </c>
      <c r="AE72" s="101">
        <f t="shared" si="24"/>
        <v>116268.33200598067</v>
      </c>
      <c r="AF72" s="100">
        <f t="shared" si="25"/>
        <v>0</v>
      </c>
      <c r="AH72" s="84">
        <v>15060202</v>
      </c>
      <c r="AI72" s="79">
        <f>SUM(AE117,AE139)</f>
        <v>5698.7392531045034</v>
      </c>
    </row>
    <row r="73" spans="1:35" x14ac:dyDescent="0.3">
      <c r="A73" s="100" t="s">
        <v>611</v>
      </c>
      <c r="B73" s="101">
        <v>15080103</v>
      </c>
      <c r="C73" s="100">
        <f>'Water Use Current Agriculture'!J73</f>
        <v>13345.140864020848</v>
      </c>
      <c r="X73" s="100" t="s">
        <v>611</v>
      </c>
      <c r="Y73" s="101">
        <v>15080103</v>
      </c>
      <c r="Z73" s="101"/>
      <c r="AA73" s="101">
        <f t="shared" si="22"/>
        <v>13345.140864020848</v>
      </c>
      <c r="AB73" s="101"/>
      <c r="AC73" s="101">
        <f>'Water Use Current Agriculture'!U83</f>
        <v>1</v>
      </c>
      <c r="AD73" s="101">
        <f t="shared" si="23"/>
        <v>0</v>
      </c>
      <c r="AE73" s="101">
        <f t="shared" si="24"/>
        <v>13345.140864020848</v>
      </c>
      <c r="AF73" s="100">
        <f t="shared" si="25"/>
        <v>0</v>
      </c>
      <c r="AH73" s="84">
        <v>15060203</v>
      </c>
      <c r="AI73" s="79">
        <f>SUM(AE118,AE130)</f>
        <v>44017.705597470631</v>
      </c>
    </row>
    <row r="74" spans="1:35" ht="14.4" customHeight="1" x14ac:dyDescent="0.3">
      <c r="A74" s="100" t="s">
        <v>612</v>
      </c>
      <c r="B74" s="101">
        <v>15050100</v>
      </c>
      <c r="C74" s="100">
        <f>'Water Use Current Agriculture'!J74</f>
        <v>875.36569860934344</v>
      </c>
      <c r="X74" s="100" t="s">
        <v>612</v>
      </c>
      <c r="Y74" s="101">
        <v>15050100</v>
      </c>
      <c r="Z74" s="101"/>
      <c r="AA74" s="101">
        <f t="shared" si="22"/>
        <v>875.36569860934344</v>
      </c>
      <c r="AB74" s="101"/>
      <c r="AC74" s="101">
        <f>'Water Use Current Agriculture'!U55</f>
        <v>0.52225790265930749</v>
      </c>
      <c r="AD74" s="101">
        <f t="shared" si="23"/>
        <v>0</v>
      </c>
      <c r="AE74" s="101">
        <f t="shared" si="24"/>
        <v>457.16665381561518</v>
      </c>
      <c r="AF74" s="100">
        <f t="shared" si="25"/>
        <v>0</v>
      </c>
      <c r="AH74" s="84">
        <v>15070101</v>
      </c>
      <c r="AI74" s="79">
        <f>SUM(AE30,AE131)</f>
        <v>310185.05329801142</v>
      </c>
    </row>
    <row r="75" spans="1:35" x14ac:dyDescent="0.3">
      <c r="A75" s="100" t="s">
        <v>612</v>
      </c>
      <c r="B75" s="101">
        <v>15050203</v>
      </c>
      <c r="C75" s="100">
        <f>'Water Use Current Agriculture'!J75</f>
        <v>4324.6343013906562</v>
      </c>
      <c r="X75" s="100" t="s">
        <v>612</v>
      </c>
      <c r="Y75" s="101">
        <v>15050203</v>
      </c>
      <c r="Z75" s="101"/>
      <c r="AA75" s="101">
        <f t="shared" si="22"/>
        <v>4324.6343013906562</v>
      </c>
      <c r="AB75" s="101"/>
      <c r="AC75" s="101">
        <f>'Water Use Current Agriculture'!U58</f>
        <v>0.5307317073170732</v>
      </c>
      <c r="AD75" s="101">
        <f t="shared" si="23"/>
        <v>0</v>
      </c>
      <c r="AE75" s="101">
        <f t="shared" si="24"/>
        <v>2295.220546299041</v>
      </c>
      <c r="AF75" s="100">
        <f t="shared" si="25"/>
        <v>0</v>
      </c>
      <c r="AH75" s="84">
        <v>15070102</v>
      </c>
      <c r="AI75" s="79">
        <f>SUM(AE3,AE132,AE140)</f>
        <v>142064.78774972964</v>
      </c>
    </row>
    <row r="76" spans="1:35" x14ac:dyDescent="0.3">
      <c r="A76" s="100" t="s">
        <v>613</v>
      </c>
      <c r="B76" s="101">
        <v>15070104</v>
      </c>
      <c r="C76" s="100">
        <f>'Water Use Current Agriculture'!J76</f>
        <v>63000</v>
      </c>
      <c r="X76" s="100" t="s">
        <v>613</v>
      </c>
      <c r="Y76" s="101">
        <v>15070104</v>
      </c>
      <c r="Z76" s="101"/>
      <c r="AA76" s="101">
        <f t="shared" si="22"/>
        <v>63000</v>
      </c>
      <c r="AB76" s="101"/>
      <c r="AC76" s="101">
        <f>'Water Use Current Agriculture'!U77</f>
        <v>0.58663955852454253</v>
      </c>
      <c r="AD76" s="101">
        <f t="shared" si="23"/>
        <v>0</v>
      </c>
      <c r="AE76" s="101">
        <f t="shared" si="24"/>
        <v>36958.29218704618</v>
      </c>
      <c r="AF76" s="100">
        <f t="shared" si="25"/>
        <v>0</v>
      </c>
      <c r="AH76" s="84">
        <v>15070103</v>
      </c>
      <c r="AI76" s="79">
        <f>SUM(AE113,AE133)</f>
        <v>72887.423156329562</v>
      </c>
    </row>
    <row r="77" spans="1:35" x14ac:dyDescent="0.3">
      <c r="A77" s="100" t="s">
        <v>614</v>
      </c>
      <c r="B77" s="101">
        <v>15010005</v>
      </c>
      <c r="C77" s="100">
        <f>'Water Use Current Agriculture'!J77</f>
        <v>0</v>
      </c>
      <c r="X77" s="100" t="s">
        <v>614</v>
      </c>
      <c r="Y77" s="101">
        <v>15010005</v>
      </c>
      <c r="Z77" s="101"/>
      <c r="AA77" s="101">
        <f t="shared" si="22"/>
        <v>0</v>
      </c>
      <c r="AB77" s="101"/>
      <c r="AC77" s="101">
        <f>'Water Use Current Agriculture'!U14</f>
        <v>0.79999999999999993</v>
      </c>
      <c r="AD77" s="101">
        <f t="shared" si="23"/>
        <v>0</v>
      </c>
      <c r="AE77" s="101">
        <f t="shared" si="24"/>
        <v>0</v>
      </c>
      <c r="AF77" s="100">
        <f t="shared" si="25"/>
        <v>0</v>
      </c>
      <c r="AH77" s="84">
        <v>15070104</v>
      </c>
      <c r="AI77" s="79">
        <f>SUM(AE11,AE34,AE76,AE111,AE134)</f>
        <v>147436.72245490857</v>
      </c>
    </row>
    <row r="78" spans="1:35" x14ac:dyDescent="0.3">
      <c r="A78" s="100" t="s">
        <v>615</v>
      </c>
      <c r="B78" s="101">
        <v>15040004</v>
      </c>
      <c r="C78" s="100">
        <f>'Water Use Current Agriculture'!J78</f>
        <v>0</v>
      </c>
      <c r="X78" s="100" t="s">
        <v>615</v>
      </c>
      <c r="Y78" s="101">
        <v>15040004</v>
      </c>
      <c r="Z78" s="101"/>
      <c r="AA78" s="101">
        <f t="shared" si="22"/>
        <v>0</v>
      </c>
      <c r="AB78" s="101"/>
      <c r="AC78" s="101">
        <f>'Water Use Current Agriculture'!U51</f>
        <v>1</v>
      </c>
      <c r="AD78" s="101">
        <f t="shared" si="23"/>
        <v>0</v>
      </c>
      <c r="AE78" s="101">
        <f t="shared" si="24"/>
        <v>0</v>
      </c>
      <c r="AF78" s="100">
        <f t="shared" si="25"/>
        <v>0</v>
      </c>
      <c r="AH78" s="84">
        <v>15070201</v>
      </c>
      <c r="AI78" s="79">
        <f>SUM(AE70,AE126)</f>
        <v>224264.60671709903</v>
      </c>
    </row>
    <row r="79" spans="1:35" x14ac:dyDescent="0.3">
      <c r="A79" s="100" t="s">
        <v>615</v>
      </c>
      <c r="B79" s="101">
        <v>15040005</v>
      </c>
      <c r="C79" s="100">
        <f>'Water Use Current Agriculture'!J79</f>
        <v>0</v>
      </c>
      <c r="X79" s="100" t="s">
        <v>615</v>
      </c>
      <c r="Y79" s="101">
        <v>15040005</v>
      </c>
      <c r="Z79" s="101"/>
      <c r="AA79" s="101">
        <f t="shared" si="22"/>
        <v>0</v>
      </c>
      <c r="AB79" s="101"/>
      <c r="AC79" s="101">
        <f>'Water Use Current Agriculture'!U52</f>
        <v>0.5019123783031989</v>
      </c>
      <c r="AD79" s="101">
        <f t="shared" si="23"/>
        <v>0</v>
      </c>
      <c r="AE79" s="101">
        <f t="shared" si="24"/>
        <v>0</v>
      </c>
      <c r="AF79" s="100">
        <f t="shared" si="25"/>
        <v>0</v>
      </c>
      <c r="AH79" s="84">
        <v>15070202</v>
      </c>
      <c r="AI79" s="79">
        <f>AE71</f>
        <v>73935.674909709793</v>
      </c>
    </row>
    <row r="80" spans="1:35" x14ac:dyDescent="0.3">
      <c r="A80" s="100" t="s">
        <v>616</v>
      </c>
      <c r="B80" s="101">
        <v>14070006</v>
      </c>
      <c r="C80" s="100">
        <f>'Water Use Current Agriculture'!J80</f>
        <v>0</v>
      </c>
      <c r="X80" s="100" t="s">
        <v>616</v>
      </c>
      <c r="Y80" s="101">
        <v>14070006</v>
      </c>
      <c r="Z80" s="101"/>
      <c r="AA80" s="101">
        <f t="shared" si="22"/>
        <v>0</v>
      </c>
      <c r="AB80" s="101"/>
      <c r="AC80" s="101">
        <f>'Water Use Current Agriculture'!U3</f>
        <v>1</v>
      </c>
      <c r="AD80" s="101">
        <f t="shared" si="23"/>
        <v>0</v>
      </c>
      <c r="AE80" s="101">
        <f t="shared" si="24"/>
        <v>0</v>
      </c>
      <c r="AF80" s="100">
        <f t="shared" si="25"/>
        <v>0</v>
      </c>
      <c r="AH80" s="84">
        <v>15070203</v>
      </c>
      <c r="AI80" s="79">
        <f>AE72</f>
        <v>116268.33200598067</v>
      </c>
    </row>
    <row r="81" spans="1:35" x14ac:dyDescent="0.3">
      <c r="A81" s="100" t="s">
        <v>616</v>
      </c>
      <c r="B81" s="101">
        <v>14070007</v>
      </c>
      <c r="C81" s="100">
        <f>'Water Use Current Agriculture'!J81</f>
        <v>0</v>
      </c>
      <c r="X81" s="100" t="s">
        <v>616</v>
      </c>
      <c r="Y81" s="101">
        <v>14070007</v>
      </c>
      <c r="Z81" s="101"/>
      <c r="AA81" s="101">
        <f t="shared" si="22"/>
        <v>0</v>
      </c>
      <c r="AB81" s="101"/>
      <c r="AC81" s="101">
        <f>'Water Use Current Agriculture'!U4</f>
        <v>0.79999999999999993</v>
      </c>
      <c r="AD81" s="101">
        <f t="shared" si="23"/>
        <v>0</v>
      </c>
      <c r="AE81" s="101">
        <f t="shared" si="24"/>
        <v>0</v>
      </c>
      <c r="AF81" s="100">
        <f t="shared" si="25"/>
        <v>0</v>
      </c>
      <c r="AH81" s="84">
        <v>15080101</v>
      </c>
      <c r="AI81" s="79">
        <f>AE104</f>
        <v>661.20331268054224</v>
      </c>
    </row>
    <row r="82" spans="1:35" x14ac:dyDescent="0.3">
      <c r="A82" s="100" t="s">
        <v>617</v>
      </c>
      <c r="B82" s="101">
        <v>15030104</v>
      </c>
      <c r="C82" s="100">
        <f>'Water Use Current Agriculture'!J82</f>
        <v>353616.31365599745</v>
      </c>
      <c r="X82" s="100" t="s">
        <v>617</v>
      </c>
      <c r="Y82" s="101">
        <v>15030104</v>
      </c>
      <c r="Z82" s="101"/>
      <c r="AA82" s="101">
        <f t="shared" si="22"/>
        <v>353616.31365599745</v>
      </c>
      <c r="AB82" s="101"/>
      <c r="AC82" s="101">
        <f>'Water Use Current Agriculture'!U40</f>
        <v>0.54496348143639695</v>
      </c>
      <c r="AD82" s="101">
        <f t="shared" si="23"/>
        <v>0</v>
      </c>
      <c r="AE82" s="101">
        <f t="shared" si="24"/>
        <v>192707.97738267729</v>
      </c>
      <c r="AF82" s="100">
        <f t="shared" si="25"/>
        <v>0</v>
      </c>
      <c r="AH82" s="84">
        <v>15080102</v>
      </c>
      <c r="AI82" s="79">
        <f>SUM(AE105,AE120)</f>
        <v>59.933751732703975</v>
      </c>
    </row>
    <row r="83" spans="1:35" x14ac:dyDescent="0.3">
      <c r="A83" s="100" t="s">
        <v>617</v>
      </c>
      <c r="B83" s="101">
        <v>15030105</v>
      </c>
      <c r="C83" s="100">
        <f>'Water Use Current Agriculture'!J83</f>
        <v>100970.24858195474</v>
      </c>
      <c r="X83" s="100" t="s">
        <v>617</v>
      </c>
      <c r="Y83" s="101">
        <v>15030105</v>
      </c>
      <c r="Z83" s="101"/>
      <c r="AA83" s="101">
        <f t="shared" si="22"/>
        <v>100970.24858195474</v>
      </c>
      <c r="AB83" s="101"/>
      <c r="AC83" s="101">
        <f>'Water Use Current Agriculture'!U41</f>
        <v>0.5454405184385126</v>
      </c>
      <c r="AD83" s="101">
        <f t="shared" si="23"/>
        <v>0</v>
      </c>
      <c r="AE83" s="101">
        <f t="shared" si="24"/>
        <v>55073.26473340689</v>
      </c>
      <c r="AF83" s="100">
        <f t="shared" si="25"/>
        <v>0</v>
      </c>
      <c r="AH83" s="84">
        <v>15080103</v>
      </c>
      <c r="AI83" s="79">
        <f>SUM(AE73,AE121)</f>
        <v>13345.140864020848</v>
      </c>
    </row>
    <row r="84" spans="1:35" x14ac:dyDescent="0.3">
      <c r="A84" s="100" t="s">
        <v>617</v>
      </c>
      <c r="B84" s="101">
        <v>15030106</v>
      </c>
      <c r="C84" s="100">
        <f>'Water Use Current Agriculture'!J84</f>
        <v>215413.43776252156</v>
      </c>
      <c r="X84" s="100" t="s">
        <v>617</v>
      </c>
      <c r="Y84" s="101">
        <v>15030106</v>
      </c>
      <c r="Z84" s="101"/>
      <c r="AA84" s="101">
        <f t="shared" si="22"/>
        <v>215413.43776252156</v>
      </c>
      <c r="AB84" s="101"/>
      <c r="AC84" s="101">
        <f>'Water Use Current Agriculture'!U42</f>
        <v>0.54327998623300633</v>
      </c>
      <c r="AD84" s="101">
        <f t="shared" si="23"/>
        <v>0</v>
      </c>
      <c r="AE84" s="101">
        <f t="shared" si="24"/>
        <v>117029.80950202727</v>
      </c>
      <c r="AF84" s="100">
        <f t="shared" si="25"/>
        <v>0</v>
      </c>
      <c r="AH84" s="84">
        <v>15080200</v>
      </c>
      <c r="AI84" s="79">
        <f>AE146</f>
        <v>2756.0454756190966</v>
      </c>
    </row>
    <row r="85" spans="1:35" x14ac:dyDescent="0.3">
      <c r="A85" s="100" t="s">
        <v>618</v>
      </c>
      <c r="B85" s="101">
        <v>15010002</v>
      </c>
      <c r="C85" s="100">
        <f>'Water Use Current Agriculture'!J85</f>
        <v>0</v>
      </c>
      <c r="X85" s="100" t="s">
        <v>618</v>
      </c>
      <c r="Y85" s="101">
        <v>15010002</v>
      </c>
      <c r="Z85" s="101"/>
      <c r="AA85" s="101">
        <f t="shared" si="22"/>
        <v>0</v>
      </c>
      <c r="AB85" s="101"/>
      <c r="AC85" s="101">
        <f>'Water Use Current Agriculture'!U11</f>
        <v>1</v>
      </c>
      <c r="AD85" s="101">
        <f t="shared" si="23"/>
        <v>0</v>
      </c>
      <c r="AE85" s="101">
        <f t="shared" si="24"/>
        <v>0</v>
      </c>
      <c r="AF85" s="100">
        <f t="shared" si="25"/>
        <v>0</v>
      </c>
      <c r="AH85" s="84">
        <v>15080301</v>
      </c>
      <c r="AI85" s="79">
        <f>SUM(AE26,AE123)</f>
        <v>35863.817493573995</v>
      </c>
    </row>
    <row r="86" spans="1:35" x14ac:dyDescent="0.3">
      <c r="A86" s="100" t="s">
        <v>618</v>
      </c>
      <c r="B86" s="101">
        <v>15010005</v>
      </c>
      <c r="C86" s="100">
        <f>'Water Use Current Agriculture'!J86</f>
        <v>0</v>
      </c>
      <c r="X86" s="100" t="s">
        <v>618</v>
      </c>
      <c r="Y86" s="101">
        <v>15010005</v>
      </c>
      <c r="Z86" s="101"/>
      <c r="AA86" s="101">
        <f t="shared" si="22"/>
        <v>0</v>
      </c>
      <c r="AB86" s="101"/>
      <c r="AC86" s="101">
        <f>'Water Use Current Agriculture'!U14</f>
        <v>0.79999999999999993</v>
      </c>
      <c r="AD86" s="101">
        <f t="shared" si="23"/>
        <v>0</v>
      </c>
      <c r="AE86" s="101">
        <f t="shared" si="24"/>
        <v>0</v>
      </c>
      <c r="AF86" s="100">
        <f t="shared" si="25"/>
        <v>0</v>
      </c>
      <c r="AH86" s="84">
        <v>15080302</v>
      </c>
      <c r="AI86" s="79">
        <f>AE101</f>
        <v>0</v>
      </c>
    </row>
    <row r="87" spans="1:35" x14ac:dyDescent="0.3">
      <c r="A87" s="100" t="s">
        <v>618</v>
      </c>
      <c r="B87" s="101">
        <v>15010007</v>
      </c>
      <c r="C87" s="100">
        <f>'Water Use Current Agriculture'!J87</f>
        <v>0</v>
      </c>
      <c r="X87" s="100" t="s">
        <v>618</v>
      </c>
      <c r="Y87" s="101">
        <v>15010007</v>
      </c>
      <c r="Z87" s="101"/>
      <c r="AA87" s="101">
        <f t="shared" si="22"/>
        <v>0</v>
      </c>
      <c r="AB87" s="101"/>
      <c r="AC87" s="101">
        <f>'Water Use Current Agriculture'!U16</f>
        <v>0.76666666666666661</v>
      </c>
      <c r="AD87" s="101">
        <f t="shared" si="23"/>
        <v>0</v>
      </c>
      <c r="AE87" s="101">
        <f t="shared" si="24"/>
        <v>0</v>
      </c>
      <c r="AF87" s="100">
        <f t="shared" si="25"/>
        <v>0</v>
      </c>
    </row>
    <row r="88" spans="1:35" x14ac:dyDescent="0.3">
      <c r="A88" s="100" t="s">
        <v>618</v>
      </c>
      <c r="B88" s="101">
        <v>15060201</v>
      </c>
      <c r="C88" s="100">
        <f>'Water Use Current Agriculture'!J88</f>
        <v>0</v>
      </c>
      <c r="X88" s="100" t="s">
        <v>618</v>
      </c>
      <c r="Y88" s="101">
        <v>15060201</v>
      </c>
      <c r="Z88" s="101"/>
      <c r="AA88" s="101">
        <f t="shared" si="22"/>
        <v>0</v>
      </c>
      <c r="AB88" s="101"/>
      <c r="AC88" s="101">
        <f>'Water Use Current Agriculture'!U71</f>
        <v>0.634020618556701</v>
      </c>
      <c r="AD88" s="101">
        <f t="shared" si="23"/>
        <v>0</v>
      </c>
      <c r="AE88" s="101">
        <f t="shared" si="24"/>
        <v>0</v>
      </c>
      <c r="AF88" s="100">
        <f t="shared" si="25"/>
        <v>0</v>
      </c>
    </row>
    <row r="89" spans="1:35" x14ac:dyDescent="0.3">
      <c r="A89" s="100" t="s">
        <v>619</v>
      </c>
      <c r="B89" s="101">
        <v>15030105</v>
      </c>
      <c r="C89">
        <f>'Water Use Current Agriculture'!J103</f>
        <v>26500</v>
      </c>
      <c r="X89" s="100" t="s">
        <v>619</v>
      </c>
      <c r="Y89" s="101">
        <v>15030105</v>
      </c>
      <c r="Z89" s="101"/>
      <c r="AA89" s="101">
        <f t="shared" si="22"/>
        <v>26500</v>
      </c>
      <c r="AB89" s="101"/>
      <c r="AC89" s="101">
        <f>'Water Use Current Agriculture'!U41</f>
        <v>0.5454405184385126</v>
      </c>
      <c r="AD89" s="101">
        <f t="shared" si="23"/>
        <v>0</v>
      </c>
      <c r="AE89" s="101">
        <f t="shared" si="24"/>
        <v>14454.173738620584</v>
      </c>
      <c r="AF89" s="100">
        <f t="shared" si="25"/>
        <v>0</v>
      </c>
    </row>
    <row r="90" spans="1:35" x14ac:dyDescent="0.3">
      <c r="A90" s="100" t="s">
        <v>620</v>
      </c>
      <c r="B90" s="101">
        <v>15030103</v>
      </c>
      <c r="C90" s="100">
        <f>'Water Use Current Agriculture'!J104</f>
        <v>0</v>
      </c>
      <c r="X90" s="100" t="s">
        <v>620</v>
      </c>
      <c r="Y90" s="101">
        <v>15030103</v>
      </c>
      <c r="Z90" s="101"/>
      <c r="AA90" s="101">
        <f t="shared" si="22"/>
        <v>0</v>
      </c>
      <c r="AB90" s="101"/>
      <c r="AC90" s="101">
        <f>'Water Use Current Agriculture'!U39</f>
        <v>0</v>
      </c>
      <c r="AD90" s="101">
        <f t="shared" si="23"/>
        <v>0</v>
      </c>
      <c r="AE90" s="101">
        <f t="shared" si="24"/>
        <v>0</v>
      </c>
      <c r="AF90" s="100">
        <f t="shared" si="25"/>
        <v>0</v>
      </c>
    </row>
    <row r="91" spans="1:35" x14ac:dyDescent="0.3">
      <c r="A91" s="100" t="s">
        <v>620</v>
      </c>
      <c r="B91" s="101">
        <v>15030204</v>
      </c>
      <c r="C91" s="100">
        <f>'Water Use Current Agriculture'!J105</f>
        <v>0</v>
      </c>
      <c r="X91" s="100" t="s">
        <v>620</v>
      </c>
      <c r="Y91" s="101">
        <v>15030204</v>
      </c>
      <c r="Z91" s="101"/>
      <c r="AA91" s="101">
        <f t="shared" si="22"/>
        <v>0</v>
      </c>
      <c r="AB91" s="101"/>
      <c r="AC91" s="101">
        <f>'Water Use Current Agriculture'!U48</f>
        <v>0.56214689265536721</v>
      </c>
      <c r="AD91" s="101">
        <f t="shared" si="23"/>
        <v>0</v>
      </c>
      <c r="AE91" s="101">
        <f t="shared" si="24"/>
        <v>0</v>
      </c>
      <c r="AF91" s="100">
        <f t="shared" si="25"/>
        <v>0</v>
      </c>
    </row>
    <row r="92" spans="1:35" x14ac:dyDescent="0.3">
      <c r="A92" s="100" t="s">
        <v>621</v>
      </c>
      <c r="B92" s="101">
        <v>15040005</v>
      </c>
      <c r="C92" s="100">
        <f>'Water Use Current Agriculture'!J106</f>
        <v>76752.558571628557</v>
      </c>
      <c r="X92" s="100" t="s">
        <v>621</v>
      </c>
      <c r="Y92" s="101">
        <v>15040005</v>
      </c>
      <c r="Z92" s="101"/>
      <c r="AA92" s="101">
        <f t="shared" si="22"/>
        <v>76752.558571628557</v>
      </c>
      <c r="AB92" s="101"/>
      <c r="AC92" s="101">
        <f>'Water Use Current Agriculture'!U52</f>
        <v>0.5019123783031989</v>
      </c>
      <c r="AD92" s="101">
        <f t="shared" si="23"/>
        <v>0</v>
      </c>
      <c r="AE92" s="101">
        <f t="shared" si="24"/>
        <v>38523.059213541666</v>
      </c>
      <c r="AF92" s="100">
        <f t="shared" si="25"/>
        <v>0</v>
      </c>
    </row>
    <row r="93" spans="1:35" x14ac:dyDescent="0.3">
      <c r="A93" s="100" t="s">
        <v>621</v>
      </c>
      <c r="B93" s="101">
        <v>15040006</v>
      </c>
      <c r="C93" s="100">
        <f>'Water Use Current Agriculture'!J107</f>
        <v>86636.419386972804</v>
      </c>
      <c r="X93" s="100" t="s">
        <v>621</v>
      </c>
      <c r="Y93" s="101">
        <v>15040006</v>
      </c>
      <c r="Z93" s="101"/>
      <c r="AA93" s="101">
        <f t="shared" si="22"/>
        <v>86636.419386972804</v>
      </c>
      <c r="AB93" s="101"/>
      <c r="AC93" s="101">
        <f>'Water Use Current Agriculture'!U53</f>
        <v>0.53078982597054891</v>
      </c>
      <c r="AD93" s="101">
        <f t="shared" si="23"/>
        <v>0</v>
      </c>
      <c r="AE93" s="101">
        <f t="shared" si="24"/>
        <v>45985.729969122782</v>
      </c>
      <c r="AF93" s="100">
        <f t="shared" si="25"/>
        <v>0</v>
      </c>
    </row>
    <row r="94" spans="1:35" x14ac:dyDescent="0.3">
      <c r="A94" s="100" t="s">
        <v>621</v>
      </c>
      <c r="B94" s="101">
        <v>15040007</v>
      </c>
      <c r="C94" s="100">
        <f>'Water Use Current Agriculture'!J108</f>
        <v>40111.022041465607</v>
      </c>
      <c r="X94" s="100" t="s">
        <v>621</v>
      </c>
      <c r="Y94" s="101">
        <v>15040007</v>
      </c>
      <c r="Z94" s="101"/>
      <c r="AA94" s="101">
        <f t="shared" si="22"/>
        <v>40111.022041465607</v>
      </c>
      <c r="AB94" s="101"/>
      <c r="AC94" s="101">
        <f>'Water Use Current Agriculture'!U54</f>
        <v>0.50852272727272729</v>
      </c>
      <c r="AD94" s="101">
        <f t="shared" si="23"/>
        <v>0</v>
      </c>
      <c r="AE94" s="101">
        <f t="shared" si="24"/>
        <v>20397.36632222257</v>
      </c>
      <c r="AF94" s="100">
        <f t="shared" si="25"/>
        <v>0</v>
      </c>
    </row>
    <row r="95" spans="1:35" x14ac:dyDescent="0.3">
      <c r="A95" s="100" t="s">
        <v>622</v>
      </c>
      <c r="B95" s="101">
        <v>15060101</v>
      </c>
      <c r="C95" s="100">
        <f>'Water Use Current Agriculture'!J109</f>
        <v>1770.238717798801</v>
      </c>
      <c r="X95" s="100" t="s">
        <v>622</v>
      </c>
      <c r="Y95" s="101">
        <v>15060101</v>
      </c>
      <c r="Z95" s="101"/>
      <c r="AA95" s="101">
        <f t="shared" si="22"/>
        <v>1770.238717798801</v>
      </c>
      <c r="AB95" s="101"/>
      <c r="AC95" s="101">
        <f>'Water Use Current Agriculture'!U65</f>
        <v>0</v>
      </c>
      <c r="AD95" s="101">
        <f t="shared" si="23"/>
        <v>0</v>
      </c>
      <c r="AE95" s="101">
        <f t="shared" si="24"/>
        <v>0</v>
      </c>
      <c r="AF95" s="100">
        <f t="shared" si="25"/>
        <v>0</v>
      </c>
    </row>
    <row r="96" spans="1:35" x14ac:dyDescent="0.3">
      <c r="A96" s="100" t="s">
        <v>622</v>
      </c>
      <c r="B96" s="101">
        <v>15060102</v>
      </c>
      <c r="C96" s="100">
        <f>'Water Use Current Agriculture'!J110</f>
        <v>900.95172619952132</v>
      </c>
      <c r="X96" s="100" t="s">
        <v>622</v>
      </c>
      <c r="Y96" s="101">
        <v>15060102</v>
      </c>
      <c r="Z96" s="101"/>
      <c r="AA96" s="101">
        <f t="shared" si="22"/>
        <v>900.95172619952132</v>
      </c>
      <c r="AB96" s="101"/>
      <c r="AC96" s="101">
        <f>'Water Use Current Agriculture'!U66</f>
        <v>0</v>
      </c>
      <c r="AD96" s="101">
        <f t="shared" si="23"/>
        <v>0</v>
      </c>
      <c r="AE96" s="101">
        <f t="shared" si="24"/>
        <v>0</v>
      </c>
      <c r="AF96" s="100">
        <f t="shared" si="25"/>
        <v>0</v>
      </c>
    </row>
    <row r="97" spans="1:32" x14ac:dyDescent="0.3">
      <c r="A97" s="100" t="s">
        <v>622</v>
      </c>
      <c r="B97" s="101">
        <v>15060103</v>
      </c>
      <c r="C97" s="100">
        <f>'Water Use Current Agriculture'!J111</f>
        <v>3043.3834140309259</v>
      </c>
      <c r="X97" s="100" t="s">
        <v>622</v>
      </c>
      <c r="Y97" s="101">
        <v>15060103</v>
      </c>
      <c r="Z97" s="101"/>
      <c r="AA97" s="101">
        <f t="shared" si="22"/>
        <v>3043.3834140309259</v>
      </c>
      <c r="AB97" s="101"/>
      <c r="AC97" s="101">
        <f>'Water Use Current Agriculture'!U67</f>
        <v>0</v>
      </c>
      <c r="AD97" s="101">
        <f t="shared" si="23"/>
        <v>0</v>
      </c>
      <c r="AE97" s="101">
        <f t="shared" si="24"/>
        <v>0</v>
      </c>
      <c r="AF97" s="100">
        <f t="shared" si="25"/>
        <v>0</v>
      </c>
    </row>
    <row r="98" spans="1:32" x14ac:dyDescent="0.3">
      <c r="A98" s="100" t="s">
        <v>622</v>
      </c>
      <c r="B98" s="101">
        <v>15060104</v>
      </c>
      <c r="C98" s="100">
        <f>'Water Use Current Agriculture'!J112</f>
        <v>1003.2812024511437</v>
      </c>
      <c r="X98" s="100" t="s">
        <v>622</v>
      </c>
      <c r="Y98" s="101">
        <v>15060104</v>
      </c>
      <c r="Z98" s="101"/>
      <c r="AA98" s="101">
        <f t="shared" si="22"/>
        <v>1003.2812024511437</v>
      </c>
      <c r="AB98" s="101"/>
      <c r="AC98" s="101">
        <f>'Water Use Current Agriculture'!U68</f>
        <v>0</v>
      </c>
      <c r="AD98" s="101">
        <f t="shared" si="23"/>
        <v>0</v>
      </c>
      <c r="AE98" s="101">
        <f t="shared" si="24"/>
        <v>0</v>
      </c>
      <c r="AF98" s="100">
        <f t="shared" si="25"/>
        <v>0</v>
      </c>
    </row>
    <row r="99" spans="1:32" x14ac:dyDescent="0.3">
      <c r="A99" s="100" t="s">
        <v>622</v>
      </c>
      <c r="B99" s="101">
        <v>15060105</v>
      </c>
      <c r="C99" s="100">
        <f>'Water Use Current Agriculture'!J113</f>
        <v>132.6193089755096</v>
      </c>
      <c r="X99" s="100" t="s">
        <v>622</v>
      </c>
      <c r="Y99" s="101">
        <v>15060105</v>
      </c>
      <c r="Z99" s="101"/>
      <c r="AA99" s="101">
        <f t="shared" ref="AA99:AA126" si="26">C99</f>
        <v>132.6193089755096</v>
      </c>
      <c r="AB99" s="101"/>
      <c r="AC99" s="101">
        <f>'Water Use Current Agriculture'!U69</f>
        <v>0.51515151515151514</v>
      </c>
      <c r="AD99" s="101">
        <f t="shared" si="23"/>
        <v>0</v>
      </c>
      <c r="AE99" s="101">
        <f t="shared" si="24"/>
        <v>68.319037957080695</v>
      </c>
      <c r="AF99" s="100">
        <f t="shared" si="25"/>
        <v>0</v>
      </c>
    </row>
    <row r="100" spans="1:32" x14ac:dyDescent="0.3">
      <c r="A100" s="100" t="s">
        <v>622</v>
      </c>
      <c r="B100" s="101">
        <v>15060106</v>
      </c>
      <c r="C100" s="100">
        <f>'Water Use Current Agriculture'!J114</f>
        <v>549.5256305463073</v>
      </c>
      <c r="X100" s="100" t="s">
        <v>622</v>
      </c>
      <c r="Y100" s="101">
        <v>15060106</v>
      </c>
      <c r="Z100" s="101"/>
      <c r="AA100" s="101">
        <f t="shared" si="26"/>
        <v>549.5256305463073</v>
      </c>
      <c r="AB100" s="101"/>
      <c r="AC100" s="101">
        <f>'Water Use Current Agriculture'!U70</f>
        <v>0.59838483146067434</v>
      </c>
      <c r="AD100" s="101">
        <f t="shared" si="23"/>
        <v>0</v>
      </c>
      <c r="AE100" s="101">
        <f t="shared" si="24"/>
        <v>328.82780181777287</v>
      </c>
      <c r="AF100" s="100">
        <f t="shared" si="25"/>
        <v>0</v>
      </c>
    </row>
    <row r="101" spans="1:32" x14ac:dyDescent="0.3">
      <c r="A101" s="100" t="s">
        <v>646</v>
      </c>
      <c r="B101" s="101">
        <v>15080302</v>
      </c>
      <c r="C101" s="100">
        <f>'Water Use Current Agriculture'!J115</f>
        <v>0</v>
      </c>
      <c r="X101" s="100" t="s">
        <v>646</v>
      </c>
      <c r="Y101" s="101">
        <v>15080302</v>
      </c>
      <c r="Z101" s="101"/>
      <c r="AA101" s="101">
        <f t="shared" si="26"/>
        <v>0</v>
      </c>
      <c r="AB101" s="101"/>
      <c r="AC101" s="101">
        <f>'Water Use Current Agriculture'!U86</f>
        <v>1</v>
      </c>
      <c r="AD101" s="101">
        <f t="shared" si="23"/>
        <v>0</v>
      </c>
      <c r="AE101" s="101">
        <f t="shared" si="24"/>
        <v>0</v>
      </c>
      <c r="AF101" s="100">
        <f t="shared" si="25"/>
        <v>0</v>
      </c>
    </row>
    <row r="102" spans="1:32" x14ac:dyDescent="0.3">
      <c r="A102" s="100" t="s">
        <v>624</v>
      </c>
      <c r="B102" s="101">
        <v>15050202</v>
      </c>
      <c r="C102" s="100">
        <f>'Water Use Current Agriculture'!J116</f>
        <v>0</v>
      </c>
      <c r="X102" s="100" t="s">
        <v>624</v>
      </c>
      <c r="Y102" s="101">
        <v>15050202</v>
      </c>
      <c r="Z102" s="101"/>
      <c r="AA102" s="101">
        <f t="shared" si="26"/>
        <v>0</v>
      </c>
      <c r="AB102" s="101"/>
      <c r="AC102" s="101">
        <f>'Water Use Current Agriculture'!U57</f>
        <v>0.52349943374858432</v>
      </c>
      <c r="AD102" s="101">
        <f t="shared" si="23"/>
        <v>0</v>
      </c>
      <c r="AE102" s="101">
        <f t="shared" si="24"/>
        <v>0</v>
      </c>
      <c r="AF102" s="100">
        <f t="shared" si="25"/>
        <v>0</v>
      </c>
    </row>
    <row r="103" spans="1:32" x14ac:dyDescent="0.3">
      <c r="A103" s="100" t="s">
        <v>624</v>
      </c>
      <c r="B103" s="101">
        <v>15050301</v>
      </c>
      <c r="C103" s="100">
        <f>'Water Use Current Agriculture'!J117</f>
        <v>0</v>
      </c>
      <c r="X103" s="100" t="s">
        <v>624</v>
      </c>
      <c r="Y103" s="101">
        <v>15050301</v>
      </c>
      <c r="Z103" s="101"/>
      <c r="AA103" s="101">
        <f t="shared" si="26"/>
        <v>0</v>
      </c>
      <c r="AB103" s="101"/>
      <c r="AC103" s="101">
        <f>'Water Use Current Agriculture'!U59</f>
        <v>0.66248125937031488</v>
      </c>
      <c r="AD103" s="101">
        <f t="shared" si="23"/>
        <v>0</v>
      </c>
      <c r="AE103" s="101">
        <f t="shared" si="24"/>
        <v>0</v>
      </c>
      <c r="AF103" s="100">
        <f t="shared" si="25"/>
        <v>0</v>
      </c>
    </row>
    <row r="104" spans="1:32" x14ac:dyDescent="0.3">
      <c r="A104" s="100" t="s">
        <v>625</v>
      </c>
      <c r="B104" s="101">
        <v>15080101</v>
      </c>
      <c r="C104" s="100">
        <f>'Water Use Current Agriculture'!J118</f>
        <v>940.06624826729615</v>
      </c>
      <c r="X104" s="100" t="s">
        <v>625</v>
      </c>
      <c r="Y104" s="101">
        <v>15080101</v>
      </c>
      <c r="Z104" s="101"/>
      <c r="AA104" s="101">
        <f t="shared" si="26"/>
        <v>940.06624826729615</v>
      </c>
      <c r="AB104" s="101"/>
      <c r="AC104" s="101">
        <f>'Water Use Current Agriculture'!U81</f>
        <v>0.70335820895522383</v>
      </c>
      <c r="AD104" s="101">
        <f t="shared" si="23"/>
        <v>0</v>
      </c>
      <c r="AE104" s="101">
        <f t="shared" si="24"/>
        <v>661.20331268054224</v>
      </c>
      <c r="AF104" s="100">
        <f t="shared" si="25"/>
        <v>0</v>
      </c>
    </row>
    <row r="105" spans="1:32" x14ac:dyDescent="0.3">
      <c r="A105" s="100" t="s">
        <v>625</v>
      </c>
      <c r="B105" s="101">
        <v>15080102</v>
      </c>
      <c r="C105" s="100">
        <f>'Water Use Current Agriculture'!J119</f>
        <v>59.933751732703975</v>
      </c>
      <c r="X105" s="100" t="s">
        <v>625</v>
      </c>
      <c r="Y105" s="101">
        <v>15080102</v>
      </c>
      <c r="Z105" s="101"/>
      <c r="AA105" s="101">
        <f t="shared" si="26"/>
        <v>59.933751732703975</v>
      </c>
      <c r="AB105" s="101"/>
      <c r="AC105" s="101">
        <f>'Water Use Current Agriculture'!U82</f>
        <v>1</v>
      </c>
      <c r="AD105" s="101">
        <f t="shared" si="23"/>
        <v>0</v>
      </c>
      <c r="AE105" s="101">
        <f t="shared" si="24"/>
        <v>59.933751732703975</v>
      </c>
      <c r="AF105" s="100">
        <f t="shared" si="25"/>
        <v>0</v>
      </c>
    </row>
    <row r="106" spans="1:32" x14ac:dyDescent="0.3">
      <c r="A106" s="98" t="s">
        <v>639</v>
      </c>
      <c r="B106" s="101">
        <v>15050301</v>
      </c>
      <c r="C106" s="100">
        <f>'Water Use Current Agriculture'!J120</f>
        <v>10568</v>
      </c>
      <c r="X106" s="98" t="s">
        <v>639</v>
      </c>
      <c r="Y106" s="101">
        <v>15050301</v>
      </c>
      <c r="Z106" s="101"/>
      <c r="AA106" s="101">
        <f t="shared" si="26"/>
        <v>10568</v>
      </c>
      <c r="AB106" s="101"/>
      <c r="AC106" s="101">
        <f>'Water Use Current Agriculture'!U59</f>
        <v>0.66248125937031488</v>
      </c>
      <c r="AD106" s="101">
        <f t="shared" si="23"/>
        <v>0</v>
      </c>
      <c r="AE106" s="101">
        <f t="shared" si="24"/>
        <v>7001.1019490254876</v>
      </c>
      <c r="AF106" s="100">
        <f t="shared" si="25"/>
        <v>0</v>
      </c>
    </row>
    <row r="107" spans="1:32" x14ac:dyDescent="0.3">
      <c r="A107" s="100" t="s">
        <v>626</v>
      </c>
      <c r="B107" s="101">
        <v>15010002</v>
      </c>
      <c r="C107" s="100">
        <f>'Water Use Current Agriculture'!J121</f>
        <v>0</v>
      </c>
      <c r="X107" s="100" t="s">
        <v>626</v>
      </c>
      <c r="Y107" s="101">
        <v>15010002</v>
      </c>
      <c r="Z107" s="101"/>
      <c r="AA107" s="101">
        <f t="shared" si="26"/>
        <v>0</v>
      </c>
      <c r="AB107" s="101"/>
      <c r="AC107" s="101">
        <f>'Water Use Current Agriculture'!U11</f>
        <v>1</v>
      </c>
      <c r="AD107" s="101">
        <f t="shared" si="23"/>
        <v>0</v>
      </c>
      <c r="AE107" s="101">
        <f t="shared" si="24"/>
        <v>0</v>
      </c>
      <c r="AF107" s="100">
        <f t="shared" si="25"/>
        <v>0</v>
      </c>
    </row>
    <row r="108" spans="1:32" x14ac:dyDescent="0.3">
      <c r="A108" s="100" t="s">
        <v>626</v>
      </c>
      <c r="B108" s="101">
        <v>15010005</v>
      </c>
      <c r="C108" s="100">
        <f>'Water Use Current Agriculture'!J122</f>
        <v>0</v>
      </c>
      <c r="X108" s="100" t="s">
        <v>626</v>
      </c>
      <c r="Y108" s="101">
        <v>15010005</v>
      </c>
      <c r="Z108" s="101"/>
      <c r="AA108" s="101">
        <f t="shared" si="26"/>
        <v>0</v>
      </c>
      <c r="AB108" s="101"/>
      <c r="AC108" s="101">
        <f>'Water Use Current Agriculture'!U14</f>
        <v>0.79999999999999993</v>
      </c>
      <c r="AD108" s="101">
        <f t="shared" si="23"/>
        <v>0</v>
      </c>
      <c r="AE108" s="101">
        <f t="shared" si="24"/>
        <v>0</v>
      </c>
      <c r="AF108" s="100">
        <f t="shared" si="25"/>
        <v>0</v>
      </c>
    </row>
    <row r="109" spans="1:32" x14ac:dyDescent="0.3">
      <c r="A109" s="100" t="s">
        <v>626</v>
      </c>
      <c r="B109" s="101">
        <v>15010009</v>
      </c>
      <c r="C109" s="100">
        <f>'Water Use Current Agriculture'!J123</f>
        <v>0</v>
      </c>
      <c r="X109" s="100" t="s">
        <v>626</v>
      </c>
      <c r="Y109" s="101">
        <v>15010009</v>
      </c>
      <c r="Z109" s="101"/>
      <c r="AA109" s="101">
        <f t="shared" si="26"/>
        <v>0</v>
      </c>
      <c r="AB109" s="101"/>
      <c r="AC109" s="101">
        <f>'Water Use Current Agriculture'!U17</f>
        <v>1</v>
      </c>
      <c r="AD109" s="101">
        <f t="shared" si="23"/>
        <v>0</v>
      </c>
      <c r="AE109" s="101">
        <f t="shared" si="24"/>
        <v>0</v>
      </c>
      <c r="AF109" s="100">
        <f t="shared" si="25"/>
        <v>0</v>
      </c>
    </row>
    <row r="110" spans="1:32" x14ac:dyDescent="0.3">
      <c r="A110" s="100" t="s">
        <v>626</v>
      </c>
      <c r="B110" s="101">
        <v>15010010</v>
      </c>
      <c r="C110" s="100">
        <f>'Water Use Current Agriculture'!J124</f>
        <v>0</v>
      </c>
      <c r="X110" s="100" t="s">
        <v>626</v>
      </c>
      <c r="Y110" s="101">
        <v>15010010</v>
      </c>
      <c r="Z110" s="101"/>
      <c r="AA110" s="101">
        <f t="shared" si="26"/>
        <v>0</v>
      </c>
      <c r="AB110" s="101"/>
      <c r="AC110" s="101">
        <f>'Water Use Current Agriculture'!U18</f>
        <v>0.74811083123425692</v>
      </c>
      <c r="AD110" s="101">
        <f t="shared" si="23"/>
        <v>0</v>
      </c>
      <c r="AE110" s="101">
        <f t="shared" si="24"/>
        <v>0</v>
      </c>
      <c r="AF110" s="100">
        <f t="shared" si="25"/>
        <v>0</v>
      </c>
    </row>
    <row r="111" spans="1:32" x14ac:dyDescent="0.3">
      <c r="A111" s="100" t="s">
        <v>627</v>
      </c>
      <c r="B111" s="101">
        <v>15070104</v>
      </c>
      <c r="C111" s="100">
        <f>'Water Use Current Agriculture'!J125</f>
        <v>0</v>
      </c>
      <c r="X111" s="100" t="s">
        <v>627</v>
      </c>
      <c r="Y111" s="101">
        <v>15070104</v>
      </c>
      <c r="Z111" s="101"/>
      <c r="AA111" s="101">
        <f t="shared" si="26"/>
        <v>0</v>
      </c>
      <c r="AB111" s="101"/>
      <c r="AC111" s="101">
        <f>'Water Use Current Agriculture'!U77</f>
        <v>0.58663955852454253</v>
      </c>
      <c r="AD111" s="101">
        <f t="shared" si="23"/>
        <v>0</v>
      </c>
      <c r="AE111" s="101">
        <f t="shared" si="24"/>
        <v>0</v>
      </c>
      <c r="AF111" s="100">
        <f t="shared" si="25"/>
        <v>0</v>
      </c>
    </row>
    <row r="112" spans="1:32" x14ac:dyDescent="0.3">
      <c r="A112" s="100" t="s">
        <v>628</v>
      </c>
      <c r="B112" s="101">
        <v>15060105</v>
      </c>
      <c r="C112" s="100">
        <f>'Water Use Current Agriculture'!J126</f>
        <v>2000</v>
      </c>
      <c r="X112" s="100" t="s">
        <v>628</v>
      </c>
      <c r="Y112" s="101">
        <v>15060105</v>
      </c>
      <c r="Z112" s="101"/>
      <c r="AA112" s="101">
        <f t="shared" si="26"/>
        <v>2000</v>
      </c>
      <c r="AB112" s="101"/>
      <c r="AC112" s="101">
        <f>'Water Use Current Agriculture'!U69</f>
        <v>0.51515151515151514</v>
      </c>
      <c r="AD112" s="101">
        <f t="shared" si="23"/>
        <v>0</v>
      </c>
      <c r="AE112" s="101">
        <f t="shared" si="24"/>
        <v>1030.3030303030303</v>
      </c>
      <c r="AF112" s="100">
        <f t="shared" si="25"/>
        <v>0</v>
      </c>
    </row>
    <row r="113" spans="1:32" x14ac:dyDescent="0.3">
      <c r="A113" s="100" t="s">
        <v>629</v>
      </c>
      <c r="B113" s="101">
        <v>15070103</v>
      </c>
      <c r="C113">
        <f>'Water Use Current Agriculture'!J133</f>
        <v>0</v>
      </c>
      <c r="X113" s="100" t="s">
        <v>629</v>
      </c>
      <c r="Y113" s="101">
        <v>15070103</v>
      </c>
      <c r="Z113" s="101"/>
      <c r="AA113" s="101">
        <f t="shared" si="26"/>
        <v>0</v>
      </c>
      <c r="AB113" s="101"/>
      <c r="AC113" s="101">
        <f>'Water Use Current Agriculture'!U76</f>
        <v>0.59207248018120051</v>
      </c>
      <c r="AD113" s="101">
        <f t="shared" si="23"/>
        <v>0</v>
      </c>
      <c r="AE113" s="101">
        <f t="shared" si="24"/>
        <v>0</v>
      </c>
      <c r="AF113" s="100">
        <f t="shared" si="25"/>
        <v>0</v>
      </c>
    </row>
    <row r="114" spans="1:32" x14ac:dyDescent="0.3">
      <c r="A114" s="100" t="s">
        <v>630</v>
      </c>
      <c r="B114" s="101">
        <v>15050202</v>
      </c>
      <c r="C114" s="100">
        <f>'Water Use Current Agriculture'!J134</f>
        <v>8539.8632162901649</v>
      </c>
      <c r="X114" s="100" t="s">
        <v>630</v>
      </c>
      <c r="Y114" s="101">
        <v>15050202</v>
      </c>
      <c r="Z114" s="101"/>
      <c r="AA114" s="101">
        <f t="shared" si="26"/>
        <v>8539.8632162901649</v>
      </c>
      <c r="AB114" s="101"/>
      <c r="AC114" s="101">
        <f>'Water Use Current Agriculture'!U57</f>
        <v>0.52349943374858432</v>
      </c>
      <c r="AD114" s="101">
        <f t="shared" si="23"/>
        <v>0</v>
      </c>
      <c r="AE114" s="101">
        <f t="shared" si="24"/>
        <v>4470.6135580182654</v>
      </c>
      <c r="AF114" s="100">
        <f t="shared" si="25"/>
        <v>0</v>
      </c>
    </row>
    <row r="115" spans="1:32" x14ac:dyDescent="0.3">
      <c r="A115" s="100" t="s">
        <v>630</v>
      </c>
      <c r="B115" s="101">
        <v>15050203</v>
      </c>
      <c r="C115" s="100">
        <f>'Water Use Current Agriculture'!J135</f>
        <v>560.13678370983689</v>
      </c>
      <c r="X115" s="100" t="s">
        <v>630</v>
      </c>
      <c r="Y115" s="101">
        <v>15050203</v>
      </c>
      <c r="Z115" s="101"/>
      <c r="AA115" s="101">
        <f t="shared" si="26"/>
        <v>560.13678370983689</v>
      </c>
      <c r="AB115" s="101"/>
      <c r="AC115" s="101">
        <f>'Water Use Current Agriculture'!U58</f>
        <v>0.5307317073170732</v>
      </c>
      <c r="AD115" s="101">
        <f t="shared" si="23"/>
        <v>0</v>
      </c>
      <c r="AE115" s="101">
        <f t="shared" si="24"/>
        <v>297.28235154941586</v>
      </c>
      <c r="AF115" s="100">
        <f t="shared" si="25"/>
        <v>0</v>
      </c>
    </row>
    <row r="116" spans="1:32" x14ac:dyDescent="0.3">
      <c r="A116" s="100" t="s">
        <v>631</v>
      </c>
      <c r="B116" s="101">
        <v>15060201</v>
      </c>
      <c r="C116" s="100">
        <f>'Water Use Current Agriculture'!J136</f>
        <v>6766.3679068830716</v>
      </c>
      <c r="X116" s="100" t="s">
        <v>631</v>
      </c>
      <c r="Y116" s="101">
        <v>15060201</v>
      </c>
      <c r="Z116" s="101"/>
      <c r="AA116" s="101">
        <f t="shared" si="26"/>
        <v>6766.3679068830716</v>
      </c>
      <c r="AB116" s="101"/>
      <c r="AC116" s="101">
        <f>'Water Use Current Agriculture'!U71</f>
        <v>0.634020618556701</v>
      </c>
      <c r="AD116" s="101">
        <f t="shared" si="23"/>
        <v>0</v>
      </c>
      <c r="AE116" s="101">
        <f t="shared" si="24"/>
        <v>4290.0167657042157</v>
      </c>
      <c r="AF116" s="100">
        <f t="shared" si="25"/>
        <v>0</v>
      </c>
    </row>
    <row r="117" spans="1:32" x14ac:dyDescent="0.3">
      <c r="A117" s="100" t="s">
        <v>631</v>
      </c>
      <c r="B117" s="101">
        <v>15060202</v>
      </c>
      <c r="C117" s="100">
        <f>'Water Use Current Agriculture'!J137</f>
        <v>8243.9506199999396</v>
      </c>
      <c r="X117" s="100" t="s">
        <v>631</v>
      </c>
      <c r="Y117" s="101">
        <v>15060202</v>
      </c>
      <c r="Z117" s="101"/>
      <c r="AA117" s="101">
        <f t="shared" si="26"/>
        <v>8243.9506199999396</v>
      </c>
      <c r="AB117" s="101"/>
      <c r="AC117" s="101">
        <f>'Water Use Current Agriculture'!U72</f>
        <v>0.62652536929993585</v>
      </c>
      <c r="AD117" s="101">
        <f t="shared" si="23"/>
        <v>0</v>
      </c>
      <c r="AE117" s="101">
        <f t="shared" si="24"/>
        <v>5165.0442066858977</v>
      </c>
      <c r="AF117" s="100">
        <f t="shared" si="25"/>
        <v>0</v>
      </c>
    </row>
    <row r="118" spans="1:32" x14ac:dyDescent="0.3">
      <c r="A118" s="100" t="s">
        <v>631</v>
      </c>
      <c r="B118" s="101">
        <v>15060203</v>
      </c>
      <c r="C118" s="100">
        <f>'Water Use Current Agriculture'!J138</f>
        <v>6289.6814731169879</v>
      </c>
      <c r="X118" s="100" t="s">
        <v>631</v>
      </c>
      <c r="Y118" s="101">
        <v>15060203</v>
      </c>
      <c r="Z118" s="101"/>
      <c r="AA118" s="101">
        <f t="shared" si="26"/>
        <v>6289.6814731169879</v>
      </c>
      <c r="AB118" s="101"/>
      <c r="AC118" s="101">
        <f>'Water Use Current Agriculture'!U73</f>
        <v>0.74675324675324672</v>
      </c>
      <c r="AD118" s="101">
        <f t="shared" si="23"/>
        <v>0</v>
      </c>
      <c r="AE118" s="101">
        <f t="shared" si="24"/>
        <v>4696.8400610938543</v>
      </c>
      <c r="AF118" s="100">
        <f t="shared" si="25"/>
        <v>0</v>
      </c>
    </row>
    <row r="119" spans="1:32" x14ac:dyDescent="0.3">
      <c r="A119" s="100" t="s">
        <v>632</v>
      </c>
      <c r="B119" s="101">
        <v>15010010</v>
      </c>
      <c r="C119" s="100">
        <f>'Water Use Current Agriculture'!J139</f>
        <v>2000</v>
      </c>
      <c r="X119" s="100" t="s">
        <v>632</v>
      </c>
      <c r="Y119" s="101">
        <v>15010010</v>
      </c>
      <c r="Z119" s="101"/>
      <c r="AA119" s="101">
        <f t="shared" si="26"/>
        <v>2000</v>
      </c>
      <c r="AB119" s="101"/>
      <c r="AC119" s="101">
        <f>'Water Use Current Agriculture'!U18</f>
        <v>0.74811083123425692</v>
      </c>
      <c r="AD119" s="101">
        <f t="shared" si="23"/>
        <v>0</v>
      </c>
      <c r="AE119" s="101">
        <f t="shared" si="24"/>
        <v>1496.2216624685138</v>
      </c>
      <c r="AF119" s="100">
        <f t="shared" si="25"/>
        <v>0</v>
      </c>
    </row>
    <row r="120" spans="1:32" x14ac:dyDescent="0.3">
      <c r="A120" s="100" t="s">
        <v>633</v>
      </c>
      <c r="B120" s="101">
        <v>15080102</v>
      </c>
      <c r="C120" s="100">
        <f>'Water Use Current Agriculture'!J140</f>
        <v>0</v>
      </c>
      <c r="X120" s="100" t="s">
        <v>633</v>
      </c>
      <c r="Y120" s="101">
        <v>15080102</v>
      </c>
      <c r="Z120" s="101"/>
      <c r="AA120" s="101">
        <f t="shared" si="26"/>
        <v>0</v>
      </c>
      <c r="AB120" s="101"/>
      <c r="AC120" s="101">
        <f>'Water Use Current Agriculture'!U82</f>
        <v>1</v>
      </c>
      <c r="AD120" s="101">
        <f t="shared" si="23"/>
        <v>0</v>
      </c>
      <c r="AE120" s="101">
        <f t="shared" si="24"/>
        <v>0</v>
      </c>
      <c r="AF120" s="100">
        <f t="shared" si="25"/>
        <v>0</v>
      </c>
    </row>
    <row r="121" spans="1:32" x14ac:dyDescent="0.3">
      <c r="A121" s="100" t="s">
        <v>633</v>
      </c>
      <c r="B121" s="101">
        <v>15080103</v>
      </c>
      <c r="C121" s="100">
        <f>'Water Use Current Agriculture'!J141</f>
        <v>0</v>
      </c>
      <c r="X121" s="100" t="s">
        <v>633</v>
      </c>
      <c r="Y121" s="101">
        <v>15080103</v>
      </c>
      <c r="Z121" s="101"/>
      <c r="AA121" s="101">
        <f t="shared" si="26"/>
        <v>0</v>
      </c>
      <c r="AB121" s="101"/>
      <c r="AC121" s="101">
        <f>'Water Use Current Agriculture'!U83</f>
        <v>1</v>
      </c>
      <c r="AD121" s="101">
        <f t="shared" si="23"/>
        <v>0</v>
      </c>
      <c r="AE121" s="101">
        <f t="shared" si="24"/>
        <v>0</v>
      </c>
      <c r="AF121" s="100">
        <f t="shared" si="25"/>
        <v>0</v>
      </c>
    </row>
    <row r="122" spans="1:32" x14ac:dyDescent="0.3">
      <c r="A122" s="100" t="s">
        <v>634</v>
      </c>
      <c r="B122" s="101">
        <v>15050201</v>
      </c>
      <c r="C122" s="100">
        <f>'Water Use Current Agriculture'!J142</f>
        <v>123331.47429916334</v>
      </c>
      <c r="X122" s="100" t="s">
        <v>634</v>
      </c>
      <c r="Y122" s="101">
        <v>15050201</v>
      </c>
      <c r="Z122" s="101"/>
      <c r="AA122" s="101">
        <f t="shared" si="26"/>
        <v>123331.47429916334</v>
      </c>
      <c r="AB122" s="101"/>
      <c r="AC122" s="101">
        <f>'Water Use Current Agriculture'!U56</f>
        <v>0.55697573656845756</v>
      </c>
      <c r="AD122" s="101">
        <f t="shared" si="23"/>
        <v>0</v>
      </c>
      <c r="AE122" s="101">
        <f t="shared" si="24"/>
        <v>68692.638739850299</v>
      </c>
      <c r="AF122" s="100">
        <f t="shared" si="25"/>
        <v>0</v>
      </c>
    </row>
    <row r="123" spans="1:32" ht="14.4" customHeight="1" x14ac:dyDescent="0.3">
      <c r="A123" s="100" t="s">
        <v>634</v>
      </c>
      <c r="B123" s="101">
        <v>15080301</v>
      </c>
      <c r="C123" s="100">
        <f>'Water Use Current Agriculture'!J143</f>
        <v>21668.525694675493</v>
      </c>
      <c r="X123" s="100" t="s">
        <v>634</v>
      </c>
      <c r="Y123" s="101">
        <v>15080301</v>
      </c>
      <c r="Z123" s="101"/>
      <c r="AA123" s="101">
        <f t="shared" si="26"/>
        <v>21668.525694675493</v>
      </c>
      <c r="AB123" s="101"/>
      <c r="AC123" s="101">
        <f>'Water Use Current Agriculture'!U85</f>
        <v>0.52999259442113045</v>
      </c>
      <c r="AD123" s="101">
        <f t="shared" si="23"/>
        <v>0</v>
      </c>
      <c r="AE123" s="101">
        <f t="shared" si="24"/>
        <v>11484.158150201993</v>
      </c>
      <c r="AF123" s="100">
        <f t="shared" si="25"/>
        <v>0</v>
      </c>
    </row>
    <row r="124" spans="1:32" x14ac:dyDescent="0.3">
      <c r="A124" s="100" t="s">
        <v>635</v>
      </c>
      <c r="B124" s="101">
        <v>15030107</v>
      </c>
      <c r="C124" s="100">
        <f>'Water Use Current Agriculture'!J144</f>
        <v>60837.525122729159</v>
      </c>
      <c r="X124" s="100" t="s">
        <v>635</v>
      </c>
      <c r="Y124" s="101">
        <v>15030107</v>
      </c>
      <c r="Z124" s="101"/>
      <c r="AA124" s="101">
        <f t="shared" si="26"/>
        <v>60837.525122729159</v>
      </c>
      <c r="AB124" s="101"/>
      <c r="AC124" s="101">
        <f>'Water Use Current Agriculture'!U43</f>
        <v>0.5734659635666346</v>
      </c>
      <c r="AD124" s="101">
        <f t="shared" si="23"/>
        <v>0</v>
      </c>
      <c r="AE124" s="101">
        <f t="shared" si="24"/>
        <v>34888.249965515221</v>
      </c>
      <c r="AF124" s="100">
        <f t="shared" si="25"/>
        <v>0</v>
      </c>
    </row>
    <row r="125" spans="1:32" x14ac:dyDescent="0.3">
      <c r="A125" s="100" t="s">
        <v>635</v>
      </c>
      <c r="B125" s="101">
        <v>15030108</v>
      </c>
      <c r="C125" s="100">
        <f>'Water Use Current Agriculture'!J145</f>
        <v>651744.32611182961</v>
      </c>
      <c r="X125" s="100" t="s">
        <v>635</v>
      </c>
      <c r="Y125" s="101">
        <v>15030108</v>
      </c>
      <c r="Z125" s="101"/>
      <c r="AA125" s="101">
        <f t="shared" si="26"/>
        <v>651744.32611182961</v>
      </c>
      <c r="AB125" s="101"/>
      <c r="AC125" s="101">
        <f>'Water Use Current Agriculture'!U44</f>
        <v>0.57195054873097773</v>
      </c>
      <c r="AD125" s="101">
        <f t="shared" si="23"/>
        <v>0</v>
      </c>
      <c r="AE125" s="101">
        <f t="shared" si="24"/>
        <v>372765.52495196223</v>
      </c>
      <c r="AF125" s="100">
        <f t="shared" si="25"/>
        <v>0</v>
      </c>
    </row>
    <row r="126" spans="1:32" x14ac:dyDescent="0.3">
      <c r="A126" s="100" t="s">
        <v>635</v>
      </c>
      <c r="B126" s="101">
        <v>15070201</v>
      </c>
      <c r="C126" s="100">
        <f>'Water Use Current Agriculture'!J146</f>
        <v>103418.14876705669</v>
      </c>
      <c r="X126" s="100" t="s">
        <v>635</v>
      </c>
      <c r="Y126" s="101">
        <v>15070201</v>
      </c>
      <c r="Z126" s="101"/>
      <c r="AA126" s="101">
        <f t="shared" si="26"/>
        <v>103418.14876705669</v>
      </c>
      <c r="AB126" s="101"/>
      <c r="AC126" s="101">
        <f>'Water Use Current Agriculture'!U78</f>
        <v>0.57211807353702748</v>
      </c>
      <c r="AD126" s="101">
        <f t="shared" si="23"/>
        <v>0</v>
      </c>
      <c r="AE126" s="101">
        <f t="shared" si="24"/>
        <v>59167.392041374187</v>
      </c>
      <c r="AF126" s="100">
        <f t="shared" si="25"/>
        <v>0</v>
      </c>
    </row>
    <row r="127" spans="1:32" x14ac:dyDescent="0.3">
      <c r="X127" s="101" t="s">
        <v>636</v>
      </c>
      <c r="Y127" s="101">
        <v>15050100</v>
      </c>
      <c r="Z127" s="101">
        <f>T3</f>
        <v>177228.75030546158</v>
      </c>
      <c r="AA127" s="101">
        <f t="shared" ref="AA127:AB127" si="27">U3</f>
        <v>216055.64495104624</v>
      </c>
      <c r="AB127" s="101">
        <f t="shared" si="27"/>
        <v>262249.05977999209</v>
      </c>
      <c r="AC127" s="101">
        <f>'Water Use Current Agriculture'!U55</f>
        <v>0.52225790265930749</v>
      </c>
      <c r="AD127" s="101">
        <f t="shared" si="23"/>
        <v>92559.115425460463</v>
      </c>
      <c r="AE127" s="101">
        <f t="shared" si="24"/>
        <v>112836.7679898374</v>
      </c>
      <c r="AF127" s="100">
        <f t="shared" si="25"/>
        <v>136961.64393507401</v>
      </c>
    </row>
    <row r="128" spans="1:32" x14ac:dyDescent="0.3">
      <c r="X128" s="101" t="s">
        <v>636</v>
      </c>
      <c r="Y128" s="101">
        <v>15050303</v>
      </c>
      <c r="Z128" s="101">
        <f t="shared" ref="Z128:Z146" si="28">T4</f>
        <v>9335.8362623134399</v>
      </c>
      <c r="AA128" s="101">
        <f t="shared" ref="AA128:AA146" si="29">U4</f>
        <v>11381.111255002381</v>
      </c>
      <c r="AB128" s="101">
        <f t="shared" ref="AB128:AB146" si="30">V4</f>
        <v>13814.430659990987</v>
      </c>
      <c r="AC128" s="101">
        <f>'Water Use Current Agriculture'!U61</f>
        <v>0.5163932751823177</v>
      </c>
      <c r="AD128" s="101">
        <f t="shared" si="23"/>
        <v>4820.9630640618843</v>
      </c>
      <c r="AE128" s="101">
        <f t="shared" si="24"/>
        <v>5877.1293161850181</v>
      </c>
      <c r="AF128" s="100">
        <f t="shared" si="25"/>
        <v>7133.679093291772</v>
      </c>
    </row>
    <row r="129" spans="24:32" x14ac:dyDescent="0.3">
      <c r="X129" s="101" t="s">
        <v>636</v>
      </c>
      <c r="Y129" s="101">
        <v>15060106</v>
      </c>
      <c r="Z129" s="101">
        <f t="shared" si="28"/>
        <v>89112.246471975144</v>
      </c>
      <c r="AA129" s="101">
        <f t="shared" si="29"/>
        <v>108634.76637597139</v>
      </c>
      <c r="AB129" s="101">
        <f t="shared" si="30"/>
        <v>131861.240413194</v>
      </c>
      <c r="AC129" s="101">
        <f>'Water Use Current Agriculture'!U70</f>
        <v>0.59838483146067434</v>
      </c>
      <c r="AD129" s="101">
        <f t="shared" si="23"/>
        <v>53323.416586214917</v>
      </c>
      <c r="AE129" s="101">
        <f t="shared" si="24"/>
        <v>65005.396368655369</v>
      </c>
      <c r="AF129" s="100">
        <f t="shared" si="25"/>
        <v>78903.76612084455</v>
      </c>
    </row>
    <row r="130" spans="24:32" x14ac:dyDescent="0.3">
      <c r="X130" s="101" t="s">
        <v>636</v>
      </c>
      <c r="Y130" s="101">
        <v>15060203</v>
      </c>
      <c r="Z130" s="101">
        <f t="shared" si="28"/>
        <v>43193.113139465626</v>
      </c>
      <c r="AA130" s="101">
        <f t="shared" si="29"/>
        <v>52655.767761756724</v>
      </c>
      <c r="AB130" s="101">
        <f t="shared" si="30"/>
        <v>63913.745880803704</v>
      </c>
      <c r="AC130" s="101">
        <f>'Water Use Current Agriculture'!U73</f>
        <v>0.74675324675324672</v>
      </c>
      <c r="AD130" s="101">
        <f t="shared" si="23"/>
        <v>32254.597474276277</v>
      </c>
      <c r="AE130" s="101">
        <f t="shared" si="24"/>
        <v>39320.865536376776</v>
      </c>
      <c r="AF130" s="100">
        <f t="shared" si="25"/>
        <v>47727.797248652118</v>
      </c>
    </row>
    <row r="131" spans="24:32" x14ac:dyDescent="0.3">
      <c r="X131" s="101" t="s">
        <v>636</v>
      </c>
      <c r="Y131" s="101">
        <v>15070101</v>
      </c>
      <c r="Z131" s="101">
        <f t="shared" si="28"/>
        <v>108239.36792527651</v>
      </c>
      <c r="AA131" s="101">
        <f t="shared" si="29"/>
        <v>131952.21658948041</v>
      </c>
      <c r="AB131" s="101">
        <f t="shared" si="30"/>
        <v>160164.03896467385</v>
      </c>
      <c r="AC131" s="101">
        <f>'Water Use Current Agriculture'!U74</f>
        <v>0.58863981122534981</v>
      </c>
      <c r="AD131" s="101">
        <f t="shared" si="23"/>
        <v>63714.00110268595</v>
      </c>
      <c r="AE131" s="101">
        <f t="shared" si="24"/>
        <v>77672.327863998216</v>
      </c>
      <c r="AF131" s="100">
        <f t="shared" si="25"/>
        <v>94278.929661255184</v>
      </c>
    </row>
    <row r="132" spans="24:32" x14ac:dyDescent="0.3">
      <c r="X132" s="101" t="s">
        <v>636</v>
      </c>
      <c r="Y132" s="101">
        <v>15070102</v>
      </c>
      <c r="Z132" s="101">
        <f t="shared" si="28"/>
        <v>194576.91752323814</v>
      </c>
      <c r="AA132" s="101">
        <f t="shared" si="29"/>
        <v>237204.41144911826</v>
      </c>
      <c r="AB132" s="101">
        <f t="shared" si="30"/>
        <v>287919.50283128401</v>
      </c>
      <c r="AC132" s="101">
        <f>'Water Use Current Agriculture'!U75</f>
        <v>0.59297041420118346</v>
      </c>
      <c r="AD132" s="101">
        <f t="shared" ref="AD132:AD146" si="31">Z132*AC132</f>
        <v>115378.35537774402</v>
      </c>
      <c r="AE132" s="101">
        <f t="shared" ref="AE132:AE146" si="32">AA132*AC132</f>
        <v>140655.19810733158</v>
      </c>
      <c r="AF132" s="100">
        <f t="shared" ref="AF132:AF146" si="33">AB132*AC132</f>
        <v>170727.74685046531</v>
      </c>
    </row>
    <row r="133" spans="24:32" x14ac:dyDescent="0.3">
      <c r="X133" s="101" t="s">
        <v>636</v>
      </c>
      <c r="Y133" s="101">
        <v>15070103</v>
      </c>
      <c r="Z133" s="101">
        <f t="shared" si="28"/>
        <v>100982.53730137409</v>
      </c>
      <c r="AA133" s="101">
        <f t="shared" si="29"/>
        <v>123105.57507084736</v>
      </c>
      <c r="AB133" s="101">
        <f t="shared" si="30"/>
        <v>149425.95609256087</v>
      </c>
      <c r="AC133" s="101">
        <f>'Water Use Current Agriculture'!U76</f>
        <v>0.59207248018120051</v>
      </c>
      <c r="AD133" s="101">
        <f t="shared" si="31"/>
        <v>59788.981315015153</v>
      </c>
      <c r="AE133" s="101">
        <f t="shared" si="32"/>
        <v>72887.423156329562</v>
      </c>
      <c r="AF133" s="100">
        <f t="shared" si="33"/>
        <v>88470.996427169681</v>
      </c>
    </row>
    <row r="134" spans="24:32" x14ac:dyDescent="0.3">
      <c r="X134" s="101" t="s">
        <v>636</v>
      </c>
      <c r="Y134" s="101">
        <v>15070104</v>
      </c>
      <c r="Z134" s="101">
        <f t="shared" si="28"/>
        <v>65259.387350981859</v>
      </c>
      <c r="AA134" s="101">
        <f t="shared" si="29"/>
        <v>79556.274018324621</v>
      </c>
      <c r="AB134" s="101">
        <f t="shared" si="30"/>
        <v>96565.669763603248</v>
      </c>
      <c r="AC134" s="101">
        <f>'Water Use Current Agriculture'!U77</f>
        <v>0.58663955852454253</v>
      </c>
      <c r="AD134" s="101">
        <f t="shared" si="31"/>
        <v>38283.73818516211</v>
      </c>
      <c r="AE134" s="101">
        <f t="shared" si="32"/>
        <v>46670.857467967486</v>
      </c>
      <c r="AF134" s="100">
        <f t="shared" si="33"/>
        <v>56649.241878746972</v>
      </c>
    </row>
    <row r="135" spans="24:32" x14ac:dyDescent="0.3">
      <c r="X135" s="100" t="s">
        <v>637</v>
      </c>
      <c r="Y135" s="101">
        <v>15050100</v>
      </c>
      <c r="Z135" s="101">
        <f t="shared" si="28"/>
        <v>120015.97263492414</v>
      </c>
      <c r="AA135" s="101">
        <f t="shared" si="29"/>
        <v>151638.95335747604</v>
      </c>
      <c r="AB135" s="101">
        <f t="shared" si="30"/>
        <v>207109.35432571595</v>
      </c>
      <c r="AC135" s="101">
        <f>'Water Use Current Agriculture'!U55</f>
        <v>0.52225790265930749</v>
      </c>
      <c r="AD135" s="101">
        <f t="shared" si="31"/>
        <v>62679.290153932321</v>
      </c>
      <c r="AE135" s="101">
        <f t="shared" si="32"/>
        <v>79194.64174192799</v>
      </c>
      <c r="AF135" s="100">
        <f t="shared" si="33"/>
        <v>108164.49701127179</v>
      </c>
    </row>
    <row r="136" spans="24:32" x14ac:dyDescent="0.3">
      <c r="X136" s="100" t="s">
        <v>637</v>
      </c>
      <c r="Y136" s="101">
        <v>15050303</v>
      </c>
      <c r="Z136" s="101">
        <f t="shared" si="28"/>
        <v>232644.82462639626</v>
      </c>
      <c r="AA136" s="101">
        <f t="shared" si="29"/>
        <v>293944.35537086625</v>
      </c>
      <c r="AB136" s="101">
        <f t="shared" si="30"/>
        <v>401470.89056353929</v>
      </c>
      <c r="AC136" s="101">
        <f>'Water Use Current Agriculture'!U61</f>
        <v>0.5163932751823177</v>
      </c>
      <c r="AD136" s="101">
        <f t="shared" si="31"/>
        <v>120136.22294304069</v>
      </c>
      <c r="AE136" s="101">
        <f t="shared" si="32"/>
        <v>151790.88839131672</v>
      </c>
      <c r="AF136" s="100">
        <f t="shared" si="33"/>
        <v>207316.86806846788</v>
      </c>
    </row>
    <row r="137" spans="24:32" x14ac:dyDescent="0.3">
      <c r="X137" s="100" t="s">
        <v>637</v>
      </c>
      <c r="Y137" s="101">
        <v>15050305</v>
      </c>
      <c r="Z137" s="101">
        <f t="shared" si="28"/>
        <v>121353.4892604796</v>
      </c>
      <c r="AA137" s="101">
        <f t="shared" si="29"/>
        <v>153328.8919276896</v>
      </c>
      <c r="AB137" s="101">
        <f t="shared" si="30"/>
        <v>209417.48214101387</v>
      </c>
      <c r="AC137" s="101">
        <f>'Water Use Current Agriculture'!U63</f>
        <v>1</v>
      </c>
      <c r="AD137" s="101">
        <f t="shared" si="31"/>
        <v>121353.4892604796</v>
      </c>
      <c r="AE137" s="101">
        <f t="shared" si="32"/>
        <v>153328.8919276896</v>
      </c>
      <c r="AF137" s="100">
        <f t="shared" si="33"/>
        <v>209417.48214101387</v>
      </c>
    </row>
    <row r="138" spans="24:32" x14ac:dyDescent="0.3">
      <c r="X138" s="100" t="s">
        <v>637</v>
      </c>
      <c r="Y138" s="101">
        <v>15050306</v>
      </c>
      <c r="Z138" s="101">
        <f t="shared" si="28"/>
        <v>200536.19075245541</v>
      </c>
      <c r="AA138" s="101">
        <f t="shared" si="29"/>
        <v>253375.42502362377</v>
      </c>
      <c r="AB138" s="101">
        <f t="shared" si="30"/>
        <v>346061.61224904947</v>
      </c>
      <c r="AC138" s="101">
        <f>'Water Use Current Agriculture'!U64</f>
        <v>0.58895705521472397</v>
      </c>
      <c r="AD138" s="101">
        <f t="shared" si="31"/>
        <v>118107.2043695443</v>
      </c>
      <c r="AE138" s="101">
        <f t="shared" si="32"/>
        <v>149227.24418569254</v>
      </c>
      <c r="AF138" s="100">
        <f t="shared" si="33"/>
        <v>203815.42807305983</v>
      </c>
    </row>
    <row r="139" spans="24:32" x14ac:dyDescent="0.3">
      <c r="X139" s="100" t="s">
        <v>638</v>
      </c>
      <c r="Y139" s="101">
        <v>15060202</v>
      </c>
      <c r="Z139" s="101">
        <f t="shared" si="28"/>
        <v>420.73006959341467</v>
      </c>
      <c r="AA139" s="101">
        <f t="shared" si="29"/>
        <v>851.83309817915836</v>
      </c>
      <c r="AB139" s="101">
        <f t="shared" si="30"/>
        <v>2352.3638258179517</v>
      </c>
      <c r="AC139" s="101">
        <f>'Water Use Current Agriculture'!U72</f>
        <v>0.62652536929993585</v>
      </c>
      <c r="AD139" s="101">
        <f t="shared" si="31"/>
        <v>263.59806222760182</v>
      </c>
      <c r="AE139" s="101">
        <f t="shared" si="32"/>
        <v>533.69504641860567</v>
      </c>
      <c r="AF139" s="100">
        <f t="shared" si="33"/>
        <v>1473.8156146984022</v>
      </c>
    </row>
    <row r="140" spans="24:32" x14ac:dyDescent="0.3">
      <c r="X140" s="100" t="s">
        <v>638</v>
      </c>
      <c r="Y140" s="101">
        <v>15070102</v>
      </c>
      <c r="Z140" s="101">
        <f t="shared" si="28"/>
        <v>235.67816775362377</v>
      </c>
      <c r="AA140" s="101">
        <f t="shared" si="29"/>
        <v>477.16690182084153</v>
      </c>
      <c r="AB140" s="101">
        <f t="shared" si="30"/>
        <v>1317.7113698919632</v>
      </c>
      <c r="AC140" s="101">
        <f>'Water Use Current Agriculture'!U75</f>
        <v>0.59297041420118346</v>
      </c>
      <c r="AD140" s="101">
        <f t="shared" si="31"/>
        <v>139.75018075104228</v>
      </c>
      <c r="AE140" s="101">
        <f t="shared" si="32"/>
        <v>282.94585541579983</v>
      </c>
      <c r="AF140" s="100">
        <f t="shared" si="33"/>
        <v>781.36385680244621</v>
      </c>
    </row>
    <row r="141" spans="24:32" x14ac:dyDescent="0.3">
      <c r="X141" s="100" t="s">
        <v>640</v>
      </c>
      <c r="Y141" s="101">
        <v>15050100</v>
      </c>
      <c r="Z141" s="101">
        <f t="shared" si="28"/>
        <v>7647.3425330009195</v>
      </c>
      <c r="AA141" s="101">
        <f t="shared" si="29"/>
        <v>10001.060594990708</v>
      </c>
      <c r="AB141" s="101">
        <f t="shared" si="30"/>
        <v>18450.761909809629</v>
      </c>
      <c r="AC141" s="101">
        <f>'Water Use Current Agriculture'!U55</f>
        <v>0.52225790265930749</v>
      </c>
      <c r="AD141" s="101">
        <f t="shared" si="31"/>
        <v>3993.8850722023763</v>
      </c>
      <c r="AE141" s="101">
        <f t="shared" si="32"/>
        <v>5223.1329307084925</v>
      </c>
      <c r="AF141" s="100">
        <f t="shared" si="33"/>
        <v>9636.0562174834158</v>
      </c>
    </row>
    <row r="142" spans="24:32" x14ac:dyDescent="0.3">
      <c r="X142" s="100" t="s">
        <v>640</v>
      </c>
      <c r="Y142" s="101">
        <v>15050301</v>
      </c>
      <c r="Z142" s="101">
        <f t="shared" si="28"/>
        <v>19749.058238794394</v>
      </c>
      <c r="AA142" s="101">
        <f t="shared" si="29"/>
        <v>25827.472391599156</v>
      </c>
      <c r="AB142" s="101">
        <f t="shared" si="30"/>
        <v>47648.600796225881</v>
      </c>
      <c r="AC142" s="101">
        <f>'Water Use Current Agriculture'!U59</f>
        <v>0.66248125937031488</v>
      </c>
      <c r="AD142" s="101">
        <f t="shared" si="31"/>
        <v>13083.380973414203</v>
      </c>
      <c r="AE142" s="101">
        <f t="shared" si="32"/>
        <v>17110.216436338647</v>
      </c>
      <c r="AF142" s="100">
        <f t="shared" si="33"/>
        <v>31566.305062717111</v>
      </c>
    </row>
    <row r="143" spans="24:32" x14ac:dyDescent="0.3">
      <c r="X143" s="100" t="s">
        <v>640</v>
      </c>
      <c r="Y143" s="101">
        <v>15050302</v>
      </c>
      <c r="Z143" s="101">
        <f t="shared" si="28"/>
        <v>9321.9458435623437</v>
      </c>
      <c r="AA143" s="101">
        <f t="shared" si="29"/>
        <v>12191.077468071035</v>
      </c>
      <c r="AB143" s="101">
        <f t="shared" si="30"/>
        <v>22491.081385916998</v>
      </c>
      <c r="AC143" s="101">
        <f>'Water Use Current Agriculture'!U60</f>
        <v>0.7777777777777779</v>
      </c>
      <c r="AD143" s="101">
        <f t="shared" si="31"/>
        <v>7250.402322770713</v>
      </c>
      <c r="AE143" s="101">
        <f t="shared" si="32"/>
        <v>9481.949141833029</v>
      </c>
      <c r="AF143" s="100">
        <f t="shared" si="33"/>
        <v>17493.063300157668</v>
      </c>
    </row>
    <row r="144" spans="24:32" x14ac:dyDescent="0.3">
      <c r="X144" s="100" t="s">
        <v>640</v>
      </c>
      <c r="Y144" s="101">
        <v>15050303</v>
      </c>
      <c r="Z144" s="101">
        <f t="shared" si="28"/>
        <v>3943.2278619876474</v>
      </c>
      <c r="AA144" s="101">
        <f t="shared" si="29"/>
        <v>5156.8843186260056</v>
      </c>
      <c r="AB144" s="101">
        <f t="shared" si="30"/>
        <v>9513.8354433185687</v>
      </c>
      <c r="AC144" s="101">
        <f>'Water Use Current Agriculture'!U61</f>
        <v>0.5163932751823177</v>
      </c>
      <c r="AD144" s="101">
        <f t="shared" si="31"/>
        <v>2036.2563504419695</v>
      </c>
      <c r="AE144" s="101">
        <f t="shared" si="32"/>
        <v>2662.9803830316177</v>
      </c>
      <c r="AF144" s="100">
        <f t="shared" si="33"/>
        <v>4912.8806441208935</v>
      </c>
    </row>
    <row r="145" spans="24:32" x14ac:dyDescent="0.3">
      <c r="X145" s="100" t="s">
        <v>640</v>
      </c>
      <c r="Y145" s="101">
        <v>15050304</v>
      </c>
      <c r="Z145" s="101">
        <f t="shared" si="28"/>
        <v>24415.241430025282</v>
      </c>
      <c r="AA145" s="101">
        <f t="shared" si="29"/>
        <v>31929.825024745111</v>
      </c>
      <c r="AB145" s="101">
        <f t="shared" si="30"/>
        <v>58906.71231894489</v>
      </c>
      <c r="AC145" s="101">
        <f>'Water Use Current Agriculture'!U62</f>
        <v>0.70482673267326723</v>
      </c>
      <c r="AD145" s="101">
        <f t="shared" si="31"/>
        <v>17208.514844553709</v>
      </c>
      <c r="AE145" s="101">
        <f t="shared" si="32"/>
        <v>22504.994247020219</v>
      </c>
      <c r="AF145" s="100">
        <f t="shared" si="33"/>
        <v>41519.025576286025</v>
      </c>
    </row>
    <row r="146" spans="24:32" x14ac:dyDescent="0.3">
      <c r="X146" s="100" t="s">
        <v>640</v>
      </c>
      <c r="Y146" s="101">
        <v>15080200</v>
      </c>
      <c r="Z146" s="101">
        <f t="shared" si="28"/>
        <v>2107.4188670692929</v>
      </c>
      <c r="AA146" s="101">
        <f t="shared" si="29"/>
        <v>2756.0454756190966</v>
      </c>
      <c r="AB146" s="101">
        <f t="shared" si="30"/>
        <v>5084.5746208883202</v>
      </c>
      <c r="AC146" s="101">
        <f>'Water Use Current Agriculture'!U84</f>
        <v>1</v>
      </c>
      <c r="AD146" s="101">
        <f t="shared" si="31"/>
        <v>2107.4188670692929</v>
      </c>
      <c r="AE146" s="101">
        <f t="shared" si="32"/>
        <v>2756.0454756190966</v>
      </c>
      <c r="AF146" s="100">
        <f t="shared" si="33"/>
        <v>5084.5746208883202</v>
      </c>
    </row>
    <row r="147" spans="24:32" x14ac:dyDescent="0.3">
      <c r="Y147" s="101"/>
      <c r="Z147" s="101"/>
      <c r="AA147" s="101"/>
      <c r="AB147" s="101"/>
      <c r="AC147" s="101"/>
      <c r="AD147" s="101"/>
      <c r="AE147" s="101"/>
    </row>
    <row r="148" spans="24:32" x14ac:dyDescent="0.3">
      <c r="Y148" s="101"/>
      <c r="Z148" s="101"/>
      <c r="AA148" s="101"/>
      <c r="AB148" s="101"/>
      <c r="AC148" s="101"/>
      <c r="AD148" s="101"/>
      <c r="AE148" s="101"/>
    </row>
    <row r="149" spans="24:32" x14ac:dyDescent="0.3">
      <c r="Y149" s="101"/>
      <c r="Z149" s="101"/>
      <c r="AA149" s="101"/>
      <c r="AB149" s="101"/>
      <c r="AC149" s="101"/>
      <c r="AD149" s="101"/>
      <c r="AE149" s="101"/>
    </row>
  </sheetData>
  <mergeCells count="1">
    <mergeCell ref="A1:C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
  <sheetViews>
    <sheetView topLeftCell="A4" workbookViewId="0">
      <selection activeCell="C3" sqref="C3"/>
    </sheetView>
  </sheetViews>
  <sheetFormatPr defaultRowHeight="14.4" x14ac:dyDescent="0.3"/>
  <sheetData>
    <row r="1" spans="1:2" ht="18.600000000000001" thickBot="1" x14ac:dyDescent="0.4">
      <c r="A1" s="150" t="s">
        <v>123</v>
      </c>
      <c r="B1" s="151"/>
    </row>
  </sheetData>
  <mergeCells count="1">
    <mergeCell ref="A1:B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DAFF"/>
  </sheetPr>
  <dimension ref="A1:B85"/>
  <sheetViews>
    <sheetView workbookViewId="0">
      <selection activeCell="B2" sqref="B2:B85"/>
    </sheetView>
  </sheetViews>
  <sheetFormatPr defaultRowHeight="14.4" x14ac:dyDescent="0.3"/>
  <cols>
    <col min="1" max="1" width="20.77734375" customWidth="1"/>
    <col min="2" max="2" width="15" customWidth="1"/>
  </cols>
  <sheetData>
    <row r="1" spans="1:2" ht="15" thickBot="1" x14ac:dyDescent="0.35">
      <c r="A1" s="59" t="s">
        <v>124</v>
      </c>
      <c r="B1" s="59" t="s">
        <v>125</v>
      </c>
    </row>
    <row r="2" spans="1:2" x14ac:dyDescent="0.3">
      <c r="A2" t="s">
        <v>135</v>
      </c>
      <c r="B2">
        <v>39866</v>
      </c>
    </row>
    <row r="3" spans="1:2" x14ac:dyDescent="0.3">
      <c r="A3" t="s">
        <v>136</v>
      </c>
      <c r="B3">
        <v>12657</v>
      </c>
    </row>
    <row r="4" spans="1:2" x14ac:dyDescent="0.3">
      <c r="A4" t="s">
        <v>137</v>
      </c>
      <c r="B4">
        <v>11551</v>
      </c>
    </row>
    <row r="5" spans="1:2" x14ac:dyDescent="0.3">
      <c r="A5" t="s">
        <v>138</v>
      </c>
      <c r="B5">
        <v>266</v>
      </c>
    </row>
    <row r="6" spans="1:2" x14ac:dyDescent="0.3">
      <c r="A6" t="s">
        <v>139</v>
      </c>
      <c r="B6">
        <v>5436</v>
      </c>
    </row>
    <row r="7" spans="1:2" x14ac:dyDescent="0.3">
      <c r="A7" t="s">
        <v>140</v>
      </c>
      <c r="B7">
        <v>88841</v>
      </c>
    </row>
    <row r="8" spans="1:2" x14ac:dyDescent="0.3">
      <c r="A8" t="s">
        <v>141</v>
      </c>
      <c r="B8">
        <v>13120</v>
      </c>
    </row>
    <row r="9" spans="1:2" x14ac:dyDescent="0.3">
      <c r="A9" t="s">
        <v>142</v>
      </c>
      <c r="B9">
        <v>54814</v>
      </c>
    </row>
    <row r="10" spans="1:2" x14ac:dyDescent="0.3">
      <c r="A10" t="s">
        <v>143</v>
      </c>
      <c r="B10">
        <v>68969</v>
      </c>
    </row>
    <row r="11" spans="1:2" x14ac:dyDescent="0.3">
      <c r="A11" t="s">
        <v>144</v>
      </c>
      <c r="B11">
        <v>55747</v>
      </c>
    </row>
    <row r="12" spans="1:2" x14ac:dyDescent="0.3">
      <c r="A12" t="s">
        <v>145</v>
      </c>
      <c r="B12">
        <v>66273</v>
      </c>
    </row>
    <row r="13" spans="1:2" x14ac:dyDescent="0.3">
      <c r="A13" t="s">
        <v>146</v>
      </c>
      <c r="B13">
        <v>19041</v>
      </c>
    </row>
    <row r="14" spans="1:2" x14ac:dyDescent="0.3">
      <c r="A14" t="s">
        <v>147</v>
      </c>
      <c r="B14">
        <v>21130</v>
      </c>
    </row>
    <row r="15" spans="1:2" x14ac:dyDescent="0.3">
      <c r="A15" t="s">
        <v>148</v>
      </c>
      <c r="B15">
        <v>10788</v>
      </c>
    </row>
    <row r="16" spans="1:2" x14ac:dyDescent="0.3">
      <c r="A16" t="s">
        <v>149</v>
      </c>
      <c r="B16">
        <v>43364</v>
      </c>
    </row>
    <row r="17" spans="1:2" x14ac:dyDescent="0.3">
      <c r="A17" t="s">
        <v>150</v>
      </c>
      <c r="B17">
        <v>12520</v>
      </c>
    </row>
    <row r="18" spans="1:2" x14ac:dyDescent="0.3">
      <c r="A18" t="s">
        <v>151</v>
      </c>
      <c r="B18">
        <v>4427</v>
      </c>
    </row>
    <row r="19" spans="1:2" x14ac:dyDescent="0.3">
      <c r="A19" t="s">
        <v>152</v>
      </c>
      <c r="B19">
        <v>29520</v>
      </c>
    </row>
    <row r="20" spans="1:2" x14ac:dyDescent="0.3">
      <c r="A20" t="s">
        <v>153</v>
      </c>
      <c r="B20">
        <v>31763</v>
      </c>
    </row>
    <row r="21" spans="1:2" x14ac:dyDescent="0.3">
      <c r="A21" t="s">
        <v>154</v>
      </c>
      <c r="B21">
        <v>7053</v>
      </c>
    </row>
    <row r="22" spans="1:2" x14ac:dyDescent="0.3">
      <c r="A22" t="s">
        <v>155</v>
      </c>
      <c r="B22">
        <v>12322</v>
      </c>
    </row>
    <row r="23" spans="1:2" x14ac:dyDescent="0.3">
      <c r="A23" t="s">
        <v>156</v>
      </c>
      <c r="B23">
        <v>26347</v>
      </c>
    </row>
    <row r="24" spans="1:2" x14ac:dyDescent="0.3">
      <c r="A24" t="s">
        <v>157</v>
      </c>
      <c r="B24">
        <v>8950</v>
      </c>
    </row>
    <row r="25" spans="1:2" x14ac:dyDescent="0.3">
      <c r="A25" t="s">
        <v>158</v>
      </c>
      <c r="B25">
        <v>17313</v>
      </c>
    </row>
    <row r="26" spans="1:2" x14ac:dyDescent="0.3">
      <c r="A26" t="s">
        <v>159</v>
      </c>
      <c r="B26">
        <v>73346</v>
      </c>
    </row>
    <row r="27" spans="1:2" x14ac:dyDescent="0.3">
      <c r="A27" t="s">
        <v>160</v>
      </c>
      <c r="B27">
        <v>12174</v>
      </c>
    </row>
    <row r="28" spans="1:2" x14ac:dyDescent="0.3">
      <c r="A28" t="s">
        <v>161</v>
      </c>
      <c r="B28">
        <v>36461</v>
      </c>
    </row>
    <row r="29" spans="1:2" x14ac:dyDescent="0.3">
      <c r="A29" t="s">
        <v>162</v>
      </c>
      <c r="B29">
        <v>23412</v>
      </c>
    </row>
    <row r="30" spans="1:2" x14ac:dyDescent="0.3">
      <c r="A30" t="s">
        <v>163</v>
      </c>
      <c r="B30">
        <v>10455</v>
      </c>
    </row>
    <row r="31" spans="1:2" x14ac:dyDescent="0.3">
      <c r="A31" t="s">
        <v>164</v>
      </c>
      <c r="B31">
        <v>15524</v>
      </c>
    </row>
    <row r="32" spans="1:2" x14ac:dyDescent="0.3">
      <c r="A32" t="s">
        <v>165</v>
      </c>
      <c r="B32">
        <v>11819</v>
      </c>
    </row>
    <row r="33" spans="1:2" x14ac:dyDescent="0.3">
      <c r="A33" t="s">
        <v>166</v>
      </c>
      <c r="B33">
        <v>39083</v>
      </c>
    </row>
    <row r="34" spans="1:2" x14ac:dyDescent="0.3">
      <c r="A34" t="s">
        <v>167</v>
      </c>
      <c r="B34">
        <v>40419</v>
      </c>
    </row>
    <row r="35" spans="1:2" x14ac:dyDescent="0.3">
      <c r="A35" t="s">
        <v>168</v>
      </c>
      <c r="B35">
        <v>11029</v>
      </c>
    </row>
    <row r="36" spans="1:2" x14ac:dyDescent="0.3">
      <c r="A36" t="s">
        <v>169</v>
      </c>
      <c r="B36">
        <v>51077</v>
      </c>
    </row>
    <row r="37" spans="1:2" x14ac:dyDescent="0.3">
      <c r="A37" t="s">
        <v>170</v>
      </c>
      <c r="B37">
        <v>6774</v>
      </c>
    </row>
    <row r="38" spans="1:2" x14ac:dyDescent="0.3">
      <c r="A38" t="s">
        <v>171</v>
      </c>
      <c r="B38">
        <v>8184</v>
      </c>
    </row>
    <row r="39" spans="1:2" x14ac:dyDescent="0.3">
      <c r="A39" t="s">
        <v>172</v>
      </c>
      <c r="B39">
        <v>16769</v>
      </c>
    </row>
    <row r="40" spans="1:2" x14ac:dyDescent="0.3">
      <c r="A40" t="s">
        <v>173</v>
      </c>
      <c r="B40">
        <v>8719</v>
      </c>
    </row>
    <row r="41" spans="1:2" x14ac:dyDescent="0.3">
      <c r="A41" t="s">
        <v>174</v>
      </c>
      <c r="B41">
        <v>4467</v>
      </c>
    </row>
    <row r="42" spans="1:2" x14ac:dyDescent="0.3">
      <c r="A42" t="s">
        <v>175</v>
      </c>
      <c r="B42">
        <v>1169</v>
      </c>
    </row>
    <row r="43" spans="1:2" x14ac:dyDescent="0.3">
      <c r="A43" t="s">
        <v>176</v>
      </c>
      <c r="B43">
        <v>9178</v>
      </c>
    </row>
    <row r="44" spans="1:2" x14ac:dyDescent="0.3">
      <c r="A44" t="s">
        <v>177</v>
      </c>
      <c r="B44">
        <v>23253</v>
      </c>
    </row>
    <row r="45" spans="1:2" x14ac:dyDescent="0.3">
      <c r="A45" t="s">
        <v>178</v>
      </c>
      <c r="B45">
        <v>9288</v>
      </c>
    </row>
    <row r="46" spans="1:2" x14ac:dyDescent="0.3">
      <c r="A46" t="s">
        <v>179</v>
      </c>
      <c r="B46">
        <v>17120</v>
      </c>
    </row>
    <row r="47" spans="1:2" x14ac:dyDescent="0.3">
      <c r="A47" t="s">
        <v>180</v>
      </c>
      <c r="B47">
        <v>8034</v>
      </c>
    </row>
    <row r="48" spans="1:2" x14ac:dyDescent="0.3">
      <c r="A48" t="s">
        <v>181</v>
      </c>
      <c r="B48">
        <v>10294</v>
      </c>
    </row>
    <row r="49" spans="1:2" x14ac:dyDescent="0.3">
      <c r="A49" t="s">
        <v>182</v>
      </c>
      <c r="B49">
        <v>237</v>
      </c>
    </row>
    <row r="50" spans="1:2" x14ac:dyDescent="0.3">
      <c r="A50" t="s">
        <v>183</v>
      </c>
      <c r="B50">
        <v>34391</v>
      </c>
    </row>
    <row r="51" spans="1:2" x14ac:dyDescent="0.3">
      <c r="A51" t="s">
        <v>184</v>
      </c>
      <c r="B51">
        <v>68303</v>
      </c>
    </row>
    <row r="52" spans="1:2" x14ac:dyDescent="0.3">
      <c r="A52" t="s">
        <v>185</v>
      </c>
      <c r="B52">
        <v>36116</v>
      </c>
    </row>
    <row r="53" spans="1:2" x14ac:dyDescent="0.3">
      <c r="A53" t="s">
        <v>186</v>
      </c>
      <c r="B53">
        <v>25415</v>
      </c>
    </row>
    <row r="54" spans="1:2" x14ac:dyDescent="0.3">
      <c r="A54" t="s">
        <v>187</v>
      </c>
      <c r="B54">
        <v>25930</v>
      </c>
    </row>
    <row r="55" spans="1:2" x14ac:dyDescent="0.3">
      <c r="A55" t="s">
        <v>188</v>
      </c>
      <c r="B55">
        <v>19868</v>
      </c>
    </row>
    <row r="56" spans="1:2" x14ac:dyDescent="0.3">
      <c r="A56" t="s">
        <v>189</v>
      </c>
      <c r="B56">
        <v>16530</v>
      </c>
    </row>
    <row r="57" spans="1:2" x14ac:dyDescent="0.3">
      <c r="A57" t="s">
        <v>190</v>
      </c>
      <c r="B57">
        <v>13112</v>
      </c>
    </row>
    <row r="58" spans="1:2" x14ac:dyDescent="0.3">
      <c r="A58" t="s">
        <v>191</v>
      </c>
      <c r="B58">
        <v>13288</v>
      </c>
    </row>
    <row r="59" spans="1:2" x14ac:dyDescent="0.3">
      <c r="A59" t="s">
        <v>192</v>
      </c>
      <c r="B59">
        <v>5723</v>
      </c>
    </row>
    <row r="60" spans="1:2" x14ac:dyDescent="0.3">
      <c r="A60" t="s">
        <v>193</v>
      </c>
      <c r="B60">
        <v>2856</v>
      </c>
    </row>
    <row r="61" spans="1:2" x14ac:dyDescent="0.3">
      <c r="A61" t="s">
        <v>194</v>
      </c>
      <c r="B61">
        <v>4504</v>
      </c>
    </row>
    <row r="62" spans="1:2" x14ac:dyDescent="0.3">
      <c r="A62" t="s">
        <v>195</v>
      </c>
      <c r="B62">
        <v>1341</v>
      </c>
    </row>
    <row r="63" spans="1:2" x14ac:dyDescent="0.3">
      <c r="A63" t="s">
        <v>196</v>
      </c>
      <c r="B63">
        <v>473</v>
      </c>
    </row>
    <row r="64" spans="1:2" x14ac:dyDescent="0.3">
      <c r="A64" t="s">
        <v>197</v>
      </c>
      <c r="B64">
        <v>142788</v>
      </c>
    </row>
    <row r="65" spans="1:2" x14ac:dyDescent="0.3">
      <c r="A65" t="s">
        <v>198</v>
      </c>
      <c r="B65">
        <v>136660</v>
      </c>
    </row>
    <row r="66" spans="1:2" x14ac:dyDescent="0.3">
      <c r="A66" t="s">
        <v>199</v>
      </c>
      <c r="B66">
        <v>112061</v>
      </c>
    </row>
    <row r="67" spans="1:2" x14ac:dyDescent="0.3">
      <c r="A67" t="s">
        <v>200</v>
      </c>
      <c r="B67">
        <v>58882</v>
      </c>
    </row>
    <row r="68" spans="1:2" x14ac:dyDescent="0.3">
      <c r="A68" t="s">
        <v>201</v>
      </c>
      <c r="B68">
        <v>69536</v>
      </c>
    </row>
    <row r="69" spans="1:2" x14ac:dyDescent="0.3">
      <c r="A69" t="s">
        <v>202</v>
      </c>
      <c r="B69">
        <v>7993</v>
      </c>
    </row>
    <row r="70" spans="1:2" x14ac:dyDescent="0.3">
      <c r="A70" t="s">
        <v>203</v>
      </c>
      <c r="B70">
        <v>28840</v>
      </c>
    </row>
    <row r="71" spans="1:2" x14ac:dyDescent="0.3">
      <c r="A71" t="s">
        <v>204</v>
      </c>
      <c r="B71">
        <v>141438</v>
      </c>
    </row>
    <row r="72" spans="1:2" x14ac:dyDescent="0.3">
      <c r="A72" t="s">
        <v>205</v>
      </c>
      <c r="B72">
        <v>106089</v>
      </c>
    </row>
    <row r="73" spans="1:2" x14ac:dyDescent="0.3">
      <c r="A73" t="s">
        <v>206</v>
      </c>
      <c r="B73">
        <v>3618</v>
      </c>
    </row>
    <row r="74" spans="1:2" x14ac:dyDescent="0.3">
      <c r="A74" t="s">
        <v>207</v>
      </c>
      <c r="B74">
        <v>25760</v>
      </c>
    </row>
    <row r="75" spans="1:2" x14ac:dyDescent="0.3">
      <c r="A75" t="s">
        <v>208</v>
      </c>
      <c r="B75">
        <v>10757</v>
      </c>
    </row>
    <row r="76" spans="1:2" x14ac:dyDescent="0.3">
      <c r="A76" t="s">
        <v>209</v>
      </c>
      <c r="B76">
        <v>8669</v>
      </c>
    </row>
    <row r="77" spans="1:2" x14ac:dyDescent="0.3">
      <c r="A77" t="s">
        <v>210</v>
      </c>
      <c r="B77">
        <v>17268</v>
      </c>
    </row>
    <row r="78" spans="1:2" x14ac:dyDescent="0.3">
      <c r="A78" t="s">
        <v>211</v>
      </c>
      <c r="B78">
        <v>1354</v>
      </c>
    </row>
    <row r="79" spans="1:2" x14ac:dyDescent="0.3">
      <c r="A79" t="s">
        <v>212</v>
      </c>
      <c r="B79">
        <v>2223</v>
      </c>
    </row>
    <row r="80" spans="1:2" x14ac:dyDescent="0.3">
      <c r="A80" t="s">
        <v>213</v>
      </c>
      <c r="B80">
        <v>3630</v>
      </c>
    </row>
    <row r="81" spans="1:2" x14ac:dyDescent="0.3">
      <c r="A81" t="s">
        <v>214</v>
      </c>
      <c r="B81">
        <v>209</v>
      </c>
    </row>
    <row r="82" spans="1:2" x14ac:dyDescent="0.3">
      <c r="A82" t="s">
        <v>215</v>
      </c>
      <c r="B82">
        <v>808</v>
      </c>
    </row>
    <row r="83" spans="1:2" x14ac:dyDescent="0.3">
      <c r="A83" t="s">
        <v>216</v>
      </c>
      <c r="B83">
        <v>824</v>
      </c>
    </row>
    <row r="84" spans="1:2" x14ac:dyDescent="0.3">
      <c r="A84" t="s">
        <v>217</v>
      </c>
      <c r="B84">
        <v>14999</v>
      </c>
    </row>
    <row r="85" spans="1:2" x14ac:dyDescent="0.3">
      <c r="A85" t="s">
        <v>218</v>
      </c>
      <c r="B85">
        <v>4514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election activeCell="R12" sqref="R12"/>
    </sheetView>
  </sheetViews>
  <sheetFormatPr defaultRowHeight="14.4" x14ac:dyDescent="0.3"/>
  <sheetData>
    <row r="1" spans="1:1" ht="18.600000000000001" thickBot="1" x14ac:dyDescent="0.4">
      <c r="A1" s="16" t="s">
        <v>134</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86"/>
  <sheetViews>
    <sheetView workbookViewId="0">
      <selection activeCell="H3" sqref="H3:H86"/>
    </sheetView>
  </sheetViews>
  <sheetFormatPr defaultRowHeight="14.4" x14ac:dyDescent="0.3"/>
  <cols>
    <col min="2" max="2" width="19.5546875" customWidth="1"/>
    <col min="3" max="3" width="16" customWidth="1"/>
    <col min="4" max="4" width="18.88671875" customWidth="1"/>
    <col min="5" max="5" width="15.6640625" customWidth="1"/>
    <col min="6" max="6" width="19.21875" customWidth="1"/>
    <col min="7" max="7" width="17.77734375" customWidth="1"/>
    <col min="8" max="8" width="18.6640625" customWidth="1"/>
    <col min="9" max="10" width="17.77734375" customWidth="1"/>
  </cols>
  <sheetData>
    <row r="1" spans="1:10" ht="18.600000000000001" thickBot="1" x14ac:dyDescent="0.4">
      <c r="A1" s="155" t="s">
        <v>126</v>
      </c>
      <c r="B1" s="152" t="s">
        <v>127</v>
      </c>
      <c r="C1" s="153"/>
      <c r="D1" s="154"/>
      <c r="E1" s="152" t="s">
        <v>131</v>
      </c>
      <c r="F1" s="153"/>
      <c r="G1" s="154"/>
      <c r="H1" s="152" t="s">
        <v>132</v>
      </c>
      <c r="I1" s="153"/>
      <c r="J1" s="154"/>
    </row>
    <row r="2" spans="1:10" ht="16.2" thickBot="1" x14ac:dyDescent="0.35">
      <c r="A2" s="156"/>
      <c r="B2" s="3" t="s">
        <v>128</v>
      </c>
      <c r="C2" s="3" t="s">
        <v>129</v>
      </c>
      <c r="D2" s="3" t="s">
        <v>130</v>
      </c>
      <c r="E2" s="3" t="s">
        <v>128</v>
      </c>
      <c r="F2" s="3" t="s">
        <v>129</v>
      </c>
      <c r="G2" s="3" t="s">
        <v>130</v>
      </c>
      <c r="H2" s="3" t="s">
        <v>128</v>
      </c>
      <c r="I2" s="3" t="s">
        <v>129</v>
      </c>
      <c r="J2" s="3" t="s">
        <v>130</v>
      </c>
    </row>
    <row r="3" spans="1:10" x14ac:dyDescent="0.3">
      <c r="A3" s="13">
        <v>14070006</v>
      </c>
      <c r="B3" s="5">
        <v>0</v>
      </c>
      <c r="C3" s="6">
        <v>0</v>
      </c>
      <c r="D3" s="7">
        <v>0</v>
      </c>
      <c r="E3" s="5">
        <v>27000000</v>
      </c>
      <c r="F3" s="6">
        <v>29875000</v>
      </c>
      <c r="G3" s="7">
        <v>160784</v>
      </c>
      <c r="H3" s="5">
        <v>1330</v>
      </c>
      <c r="I3" s="6">
        <v>1126</v>
      </c>
      <c r="J3" s="7">
        <v>106</v>
      </c>
    </row>
    <row r="4" spans="1:10" x14ac:dyDescent="0.3">
      <c r="A4" s="55">
        <v>14070007</v>
      </c>
      <c r="B4" s="8">
        <v>0</v>
      </c>
      <c r="C4" s="4">
        <v>0</v>
      </c>
      <c r="D4" s="9">
        <v>0</v>
      </c>
      <c r="E4" s="8">
        <v>0</v>
      </c>
      <c r="F4" s="4">
        <v>0</v>
      </c>
      <c r="G4" s="9">
        <v>0</v>
      </c>
      <c r="H4" s="8">
        <v>0</v>
      </c>
      <c r="I4" s="4">
        <v>0</v>
      </c>
      <c r="J4" s="9">
        <v>0</v>
      </c>
    </row>
    <row r="5" spans="1:10" x14ac:dyDescent="0.3">
      <c r="A5" s="55">
        <v>14080105</v>
      </c>
      <c r="B5" s="8">
        <v>0</v>
      </c>
      <c r="C5" s="4">
        <v>0</v>
      </c>
      <c r="D5" s="9">
        <v>0</v>
      </c>
      <c r="E5" s="8">
        <v>0</v>
      </c>
      <c r="F5" s="4">
        <v>0</v>
      </c>
      <c r="G5" s="9">
        <v>0</v>
      </c>
      <c r="H5" s="8">
        <v>0</v>
      </c>
      <c r="I5" s="4">
        <v>0</v>
      </c>
      <c r="J5" s="9">
        <v>0</v>
      </c>
    </row>
    <row r="6" spans="1:10" x14ac:dyDescent="0.3">
      <c r="A6" s="55">
        <v>14080106</v>
      </c>
      <c r="B6" s="8">
        <v>0</v>
      </c>
      <c r="C6" s="4">
        <v>0</v>
      </c>
      <c r="D6" s="9">
        <v>0</v>
      </c>
      <c r="E6" s="8">
        <v>0</v>
      </c>
      <c r="F6" s="4">
        <v>0</v>
      </c>
      <c r="G6" s="9">
        <v>0</v>
      </c>
      <c r="H6" s="8">
        <v>0</v>
      </c>
      <c r="I6" s="4">
        <v>0</v>
      </c>
      <c r="J6" s="9">
        <v>0</v>
      </c>
    </row>
    <row r="7" spans="1:10" x14ac:dyDescent="0.3">
      <c r="A7" s="55">
        <v>14080201</v>
      </c>
      <c r="B7" s="8">
        <v>0</v>
      </c>
      <c r="C7" s="4">
        <v>0</v>
      </c>
      <c r="D7" s="9">
        <v>0</v>
      </c>
      <c r="E7" s="8">
        <v>0</v>
      </c>
      <c r="F7" s="4">
        <v>0</v>
      </c>
      <c r="G7" s="9">
        <v>0</v>
      </c>
      <c r="H7" s="8">
        <v>0</v>
      </c>
      <c r="I7" s="4">
        <v>0</v>
      </c>
      <c r="J7" s="9">
        <v>0</v>
      </c>
    </row>
    <row r="8" spans="1:10" x14ac:dyDescent="0.3">
      <c r="A8" s="55">
        <v>14080204</v>
      </c>
      <c r="B8" s="8">
        <v>0</v>
      </c>
      <c r="C8" s="4">
        <v>0</v>
      </c>
      <c r="D8" s="9">
        <v>0</v>
      </c>
      <c r="E8" s="8">
        <v>0</v>
      </c>
      <c r="F8" s="4">
        <v>0</v>
      </c>
      <c r="G8" s="9">
        <v>0</v>
      </c>
      <c r="H8" s="8">
        <v>0</v>
      </c>
      <c r="I8" s="4">
        <v>0</v>
      </c>
      <c r="J8" s="9">
        <v>0</v>
      </c>
    </row>
    <row r="9" spans="1:10" x14ac:dyDescent="0.3">
      <c r="A9" s="55">
        <v>14080205</v>
      </c>
      <c r="B9" s="8">
        <v>0</v>
      </c>
      <c r="C9" s="4">
        <v>0</v>
      </c>
      <c r="D9" s="9">
        <v>0</v>
      </c>
      <c r="E9" s="8">
        <v>0</v>
      </c>
      <c r="F9" s="4">
        <v>0</v>
      </c>
      <c r="G9" s="9">
        <v>0</v>
      </c>
      <c r="H9" s="8">
        <v>0</v>
      </c>
      <c r="I9" s="4">
        <v>0</v>
      </c>
      <c r="J9" s="9">
        <v>0</v>
      </c>
    </row>
    <row r="10" spans="1:10" x14ac:dyDescent="0.3">
      <c r="A10" s="55">
        <v>15010001</v>
      </c>
      <c r="B10" s="8">
        <v>0</v>
      </c>
      <c r="C10" s="4">
        <v>0</v>
      </c>
      <c r="D10" s="9">
        <v>0</v>
      </c>
      <c r="E10" s="8">
        <v>0</v>
      </c>
      <c r="F10" s="4">
        <v>0</v>
      </c>
      <c r="G10" s="9">
        <v>0</v>
      </c>
      <c r="H10" s="8">
        <v>0</v>
      </c>
      <c r="I10" s="4">
        <v>0</v>
      </c>
      <c r="J10" s="9">
        <v>0</v>
      </c>
    </row>
    <row r="11" spans="1:10" x14ac:dyDescent="0.3">
      <c r="A11" s="55">
        <v>15010002</v>
      </c>
      <c r="B11" s="8">
        <v>0</v>
      </c>
      <c r="C11" s="4">
        <v>0</v>
      </c>
      <c r="D11" s="9">
        <v>0</v>
      </c>
      <c r="E11" s="8">
        <v>0</v>
      </c>
      <c r="F11" s="4">
        <v>0</v>
      </c>
      <c r="G11" s="9">
        <v>0</v>
      </c>
      <c r="H11" s="8">
        <v>0</v>
      </c>
      <c r="I11" s="4">
        <v>0</v>
      </c>
      <c r="J11" s="9">
        <v>0</v>
      </c>
    </row>
    <row r="12" spans="1:10" x14ac:dyDescent="0.3">
      <c r="A12" s="14">
        <v>15010003</v>
      </c>
      <c r="B12" s="8">
        <v>1136</v>
      </c>
      <c r="C12" s="4">
        <v>2710</v>
      </c>
      <c r="D12" s="9">
        <v>162</v>
      </c>
      <c r="E12" s="8">
        <v>0</v>
      </c>
      <c r="F12" s="4">
        <v>0</v>
      </c>
      <c r="G12" s="9">
        <v>0</v>
      </c>
      <c r="H12" s="8">
        <v>0</v>
      </c>
      <c r="I12" s="4">
        <v>0</v>
      </c>
      <c r="J12" s="9">
        <v>0</v>
      </c>
    </row>
    <row r="13" spans="1:10" x14ac:dyDescent="0.3">
      <c r="A13" s="14">
        <v>15010004</v>
      </c>
      <c r="B13" s="8">
        <v>0</v>
      </c>
      <c r="C13" s="4">
        <v>0</v>
      </c>
      <c r="D13" s="9">
        <v>0</v>
      </c>
      <c r="E13" s="8">
        <v>0</v>
      </c>
      <c r="F13" s="4">
        <v>0</v>
      </c>
      <c r="G13" s="9">
        <v>0</v>
      </c>
      <c r="H13" s="8">
        <v>3932</v>
      </c>
      <c r="I13" s="4">
        <v>3661</v>
      </c>
      <c r="J13" s="9">
        <v>445</v>
      </c>
    </row>
    <row r="14" spans="1:10" x14ac:dyDescent="0.3">
      <c r="A14" s="55">
        <v>15010005</v>
      </c>
      <c r="B14" s="8">
        <v>0</v>
      </c>
      <c r="C14" s="4">
        <v>0</v>
      </c>
      <c r="D14" s="9">
        <v>0</v>
      </c>
      <c r="E14" s="8">
        <v>0</v>
      </c>
      <c r="F14" s="4">
        <v>0</v>
      </c>
      <c r="G14" s="9">
        <v>0</v>
      </c>
      <c r="H14" s="8">
        <v>0</v>
      </c>
      <c r="I14" s="4">
        <v>0</v>
      </c>
      <c r="J14" s="9">
        <v>0</v>
      </c>
    </row>
    <row r="15" spans="1:10" x14ac:dyDescent="0.3">
      <c r="A15" s="55">
        <v>15010006</v>
      </c>
      <c r="B15" s="8">
        <v>0</v>
      </c>
      <c r="C15" s="4">
        <v>0</v>
      </c>
      <c r="D15" s="9">
        <v>0</v>
      </c>
      <c r="E15" s="8">
        <v>0</v>
      </c>
      <c r="F15" s="4">
        <v>0</v>
      </c>
      <c r="G15" s="9">
        <v>0</v>
      </c>
      <c r="H15" s="8">
        <v>0</v>
      </c>
      <c r="I15" s="4">
        <v>0</v>
      </c>
      <c r="J15" s="9">
        <v>0</v>
      </c>
    </row>
    <row r="16" spans="1:10" x14ac:dyDescent="0.3">
      <c r="A16" s="14">
        <v>15010007</v>
      </c>
      <c r="B16" s="8">
        <v>0</v>
      </c>
      <c r="C16" s="4">
        <v>0</v>
      </c>
      <c r="D16" s="9">
        <v>0</v>
      </c>
      <c r="E16" s="8">
        <v>0</v>
      </c>
      <c r="F16" s="4">
        <v>0</v>
      </c>
      <c r="G16" s="9">
        <v>0</v>
      </c>
      <c r="H16" s="8">
        <v>171</v>
      </c>
      <c r="I16" s="4">
        <v>145</v>
      </c>
      <c r="J16" s="9">
        <v>18</v>
      </c>
    </row>
    <row r="17" spans="1:10" x14ac:dyDescent="0.3">
      <c r="A17" s="14">
        <v>15010009</v>
      </c>
      <c r="B17" s="8">
        <v>0</v>
      </c>
      <c r="C17" s="4">
        <v>0</v>
      </c>
      <c r="D17" s="9">
        <v>0</v>
      </c>
      <c r="E17" s="8">
        <v>0</v>
      </c>
      <c r="F17" s="4">
        <v>0</v>
      </c>
      <c r="G17" s="9">
        <v>0</v>
      </c>
      <c r="H17" s="8">
        <v>196</v>
      </c>
      <c r="I17" s="4">
        <v>298</v>
      </c>
      <c r="J17" s="9">
        <v>14</v>
      </c>
    </row>
    <row r="18" spans="1:10" x14ac:dyDescent="0.3">
      <c r="A18" s="55">
        <v>15010010</v>
      </c>
      <c r="B18" s="8">
        <v>0</v>
      </c>
      <c r="C18" s="4">
        <v>0</v>
      </c>
      <c r="D18" s="9">
        <v>0</v>
      </c>
      <c r="E18" s="8">
        <v>0</v>
      </c>
      <c r="F18" s="4">
        <v>0</v>
      </c>
      <c r="G18" s="9">
        <v>0</v>
      </c>
      <c r="H18" s="8">
        <v>0</v>
      </c>
      <c r="I18" s="4">
        <v>0</v>
      </c>
      <c r="J18" s="9">
        <v>0</v>
      </c>
    </row>
    <row r="19" spans="1:10" x14ac:dyDescent="0.3">
      <c r="A19" s="14">
        <v>15010014</v>
      </c>
      <c r="B19" s="8">
        <v>0</v>
      </c>
      <c r="C19" s="4">
        <v>0</v>
      </c>
      <c r="D19" s="9">
        <v>0</v>
      </c>
      <c r="E19" s="8">
        <v>0</v>
      </c>
      <c r="F19" s="4">
        <v>0</v>
      </c>
      <c r="G19" s="9">
        <v>0</v>
      </c>
      <c r="H19" s="8">
        <v>84000</v>
      </c>
      <c r="I19" s="4">
        <v>0</v>
      </c>
      <c r="J19" s="9">
        <v>0</v>
      </c>
    </row>
    <row r="20" spans="1:10" x14ac:dyDescent="0.3">
      <c r="A20" s="14">
        <v>15020001</v>
      </c>
      <c r="B20" s="8">
        <v>0</v>
      </c>
      <c r="C20" s="4">
        <v>0</v>
      </c>
      <c r="D20" s="9">
        <v>0</v>
      </c>
      <c r="E20" s="8">
        <v>0</v>
      </c>
      <c r="F20" s="4">
        <v>0</v>
      </c>
      <c r="G20" s="9">
        <v>0</v>
      </c>
      <c r="H20" s="8">
        <v>45358</v>
      </c>
      <c r="I20" s="4">
        <v>57213</v>
      </c>
      <c r="J20" s="9">
        <v>3601</v>
      </c>
    </row>
    <row r="21" spans="1:10" x14ac:dyDescent="0.3">
      <c r="A21" s="14">
        <v>15020002</v>
      </c>
      <c r="B21" s="8">
        <v>2500</v>
      </c>
      <c r="C21" s="4">
        <v>5000</v>
      </c>
      <c r="D21" s="9">
        <v>1500</v>
      </c>
      <c r="E21" s="8">
        <v>0</v>
      </c>
      <c r="F21" s="4">
        <v>0</v>
      </c>
      <c r="G21" s="9">
        <v>0</v>
      </c>
      <c r="H21" s="8">
        <v>3674</v>
      </c>
      <c r="I21" s="4">
        <v>1760</v>
      </c>
      <c r="J21" s="9">
        <v>780</v>
      </c>
    </row>
    <row r="22" spans="1:10" x14ac:dyDescent="0.3">
      <c r="A22" s="14">
        <v>15020003</v>
      </c>
      <c r="B22" s="8">
        <v>0</v>
      </c>
      <c r="C22" s="4">
        <v>0</v>
      </c>
      <c r="D22" s="9">
        <v>0</v>
      </c>
      <c r="E22" s="8">
        <v>0</v>
      </c>
      <c r="F22" s="4">
        <v>0</v>
      </c>
      <c r="G22" s="9">
        <v>0</v>
      </c>
      <c r="H22" s="8">
        <v>4856</v>
      </c>
      <c r="I22" s="4">
        <v>7286</v>
      </c>
      <c r="J22" s="9">
        <v>346</v>
      </c>
    </row>
    <row r="23" spans="1:10" x14ac:dyDescent="0.3">
      <c r="A23" s="55">
        <v>15020004</v>
      </c>
      <c r="B23" s="8">
        <v>0</v>
      </c>
      <c r="C23" s="4">
        <v>0</v>
      </c>
      <c r="D23" s="9">
        <v>0</v>
      </c>
      <c r="E23" s="8">
        <v>0</v>
      </c>
      <c r="F23" s="4">
        <v>0</v>
      </c>
      <c r="G23" s="9">
        <v>0</v>
      </c>
      <c r="H23" s="8">
        <v>0</v>
      </c>
      <c r="I23" s="4">
        <v>0</v>
      </c>
      <c r="J23" s="9">
        <v>0</v>
      </c>
    </row>
    <row r="24" spans="1:10" x14ac:dyDescent="0.3">
      <c r="A24" s="14">
        <v>15020005</v>
      </c>
      <c r="B24" s="8">
        <v>45004</v>
      </c>
      <c r="C24" s="4">
        <v>81194</v>
      </c>
      <c r="D24" s="9">
        <v>1767</v>
      </c>
      <c r="E24" s="8">
        <v>0</v>
      </c>
      <c r="F24" s="4">
        <v>0</v>
      </c>
      <c r="G24" s="9">
        <v>0</v>
      </c>
      <c r="H24" s="8">
        <v>17459</v>
      </c>
      <c r="I24" s="4">
        <v>31768</v>
      </c>
      <c r="J24" s="9">
        <v>1043</v>
      </c>
    </row>
    <row r="25" spans="1:10" x14ac:dyDescent="0.3">
      <c r="A25" s="55">
        <v>15020006</v>
      </c>
      <c r="B25" s="8">
        <v>0</v>
      </c>
      <c r="C25" s="4">
        <v>0</v>
      </c>
      <c r="D25" s="9">
        <v>0</v>
      </c>
      <c r="E25" s="8">
        <v>0</v>
      </c>
      <c r="F25" s="4">
        <v>0</v>
      </c>
      <c r="G25" s="9">
        <v>0</v>
      </c>
      <c r="H25" s="8">
        <v>0</v>
      </c>
      <c r="I25" s="4">
        <v>0</v>
      </c>
      <c r="J25" s="9">
        <v>0</v>
      </c>
    </row>
    <row r="26" spans="1:10" x14ac:dyDescent="0.3">
      <c r="A26" s="55">
        <v>15020007</v>
      </c>
      <c r="B26" s="8">
        <v>0</v>
      </c>
      <c r="C26" s="4">
        <v>0</v>
      </c>
      <c r="D26" s="9">
        <v>0</v>
      </c>
      <c r="E26" s="8">
        <v>0</v>
      </c>
      <c r="F26" s="4">
        <v>0</v>
      </c>
      <c r="G26" s="9">
        <v>0</v>
      </c>
      <c r="H26" s="8">
        <v>0</v>
      </c>
      <c r="I26" s="4">
        <v>0</v>
      </c>
      <c r="J26" s="9">
        <v>0</v>
      </c>
    </row>
    <row r="27" spans="1:10" x14ac:dyDescent="0.3">
      <c r="A27" s="14">
        <v>15020008</v>
      </c>
      <c r="B27" s="8">
        <v>0</v>
      </c>
      <c r="C27" s="4">
        <v>0</v>
      </c>
      <c r="D27" s="9">
        <v>0</v>
      </c>
      <c r="E27" s="8">
        <v>15000</v>
      </c>
      <c r="F27" s="4">
        <v>15000</v>
      </c>
      <c r="G27" s="9">
        <v>275</v>
      </c>
      <c r="H27" s="8">
        <v>36389</v>
      </c>
      <c r="I27" s="4">
        <v>38249</v>
      </c>
      <c r="J27" s="9">
        <v>1942</v>
      </c>
    </row>
    <row r="28" spans="1:10" x14ac:dyDescent="0.3">
      <c r="A28" s="55">
        <v>15020009</v>
      </c>
      <c r="B28" s="8">
        <v>0</v>
      </c>
      <c r="C28" s="4">
        <v>0</v>
      </c>
      <c r="D28" s="9">
        <v>0</v>
      </c>
      <c r="E28" s="8">
        <v>0</v>
      </c>
      <c r="F28" s="4">
        <v>0</v>
      </c>
      <c r="G28" s="9">
        <v>0</v>
      </c>
      <c r="H28" s="8">
        <v>0</v>
      </c>
      <c r="I28" s="4">
        <v>0</v>
      </c>
      <c r="J28" s="9">
        <v>0</v>
      </c>
    </row>
    <row r="29" spans="1:10" x14ac:dyDescent="0.3">
      <c r="A29" s="14">
        <v>15020010</v>
      </c>
      <c r="B29" s="8">
        <v>0</v>
      </c>
      <c r="C29" s="4">
        <v>0</v>
      </c>
      <c r="D29" s="9">
        <v>0</v>
      </c>
      <c r="E29" s="8">
        <v>0</v>
      </c>
      <c r="F29" s="4">
        <v>0</v>
      </c>
      <c r="G29" s="9">
        <v>0</v>
      </c>
      <c r="H29" s="8">
        <v>13249</v>
      </c>
      <c r="I29" s="4">
        <v>15904</v>
      </c>
      <c r="J29" s="9">
        <v>479</v>
      </c>
    </row>
    <row r="30" spans="1:10" x14ac:dyDescent="0.3">
      <c r="A30" s="55">
        <v>15020011</v>
      </c>
      <c r="B30" s="8">
        <v>0</v>
      </c>
      <c r="C30" s="4">
        <v>0</v>
      </c>
      <c r="D30" s="9">
        <v>0</v>
      </c>
      <c r="E30" s="8">
        <v>0</v>
      </c>
      <c r="F30" s="4">
        <v>0</v>
      </c>
      <c r="G30" s="9">
        <v>0</v>
      </c>
      <c r="H30" s="8">
        <v>0</v>
      </c>
      <c r="I30" s="4">
        <v>0</v>
      </c>
      <c r="J30" s="9">
        <v>0</v>
      </c>
    </row>
    <row r="31" spans="1:10" x14ac:dyDescent="0.3">
      <c r="A31" s="55">
        <v>15020012</v>
      </c>
      <c r="B31" s="8">
        <v>0</v>
      </c>
      <c r="C31" s="4">
        <v>0</v>
      </c>
      <c r="D31" s="9">
        <v>0</v>
      </c>
      <c r="E31" s="8">
        <v>0</v>
      </c>
      <c r="F31" s="4">
        <v>0</v>
      </c>
      <c r="G31" s="9">
        <v>0</v>
      </c>
      <c r="H31" s="8">
        <v>0</v>
      </c>
      <c r="I31" s="4">
        <v>0</v>
      </c>
      <c r="J31" s="9">
        <v>0</v>
      </c>
    </row>
    <row r="32" spans="1:10" x14ac:dyDescent="0.3">
      <c r="A32" s="55">
        <v>15020013</v>
      </c>
      <c r="B32" s="8">
        <v>0</v>
      </c>
      <c r="C32" s="4">
        <v>0</v>
      </c>
      <c r="D32" s="9">
        <v>0</v>
      </c>
      <c r="E32" s="8">
        <v>0</v>
      </c>
      <c r="F32" s="4">
        <v>0</v>
      </c>
      <c r="G32" s="9">
        <v>0</v>
      </c>
      <c r="H32" s="8">
        <v>0</v>
      </c>
      <c r="I32" s="4">
        <v>0</v>
      </c>
      <c r="J32" s="9">
        <v>0</v>
      </c>
    </row>
    <row r="33" spans="1:10" x14ac:dyDescent="0.3">
      <c r="A33" s="55">
        <v>15020014</v>
      </c>
      <c r="B33" s="8">
        <v>0</v>
      </c>
      <c r="C33" s="4">
        <v>0</v>
      </c>
      <c r="D33" s="9">
        <v>0</v>
      </c>
      <c r="E33" s="8">
        <v>0</v>
      </c>
      <c r="F33" s="4">
        <v>0</v>
      </c>
      <c r="G33" s="9">
        <v>0</v>
      </c>
      <c r="H33" s="8">
        <v>0</v>
      </c>
      <c r="I33" s="4">
        <v>0</v>
      </c>
      <c r="J33" s="9">
        <v>0</v>
      </c>
    </row>
    <row r="34" spans="1:10" x14ac:dyDescent="0.3">
      <c r="A34" s="14">
        <v>15020015</v>
      </c>
      <c r="B34" s="8">
        <v>0</v>
      </c>
      <c r="C34" s="4">
        <v>0</v>
      </c>
      <c r="D34" s="9">
        <v>0</v>
      </c>
      <c r="E34" s="8">
        <v>0</v>
      </c>
      <c r="F34" s="4">
        <v>0</v>
      </c>
      <c r="G34" s="9">
        <v>0</v>
      </c>
      <c r="H34" s="8">
        <v>36246</v>
      </c>
      <c r="I34" s="4">
        <v>53076</v>
      </c>
      <c r="J34" s="9">
        <v>2485</v>
      </c>
    </row>
    <row r="35" spans="1:10" x14ac:dyDescent="0.3">
      <c r="A35" s="14">
        <v>15020016</v>
      </c>
      <c r="B35" s="8">
        <v>0</v>
      </c>
      <c r="C35" s="4">
        <v>0</v>
      </c>
      <c r="D35" s="9">
        <v>0</v>
      </c>
      <c r="E35" s="8">
        <v>0</v>
      </c>
      <c r="F35" s="4">
        <v>0</v>
      </c>
      <c r="G35" s="9">
        <v>0</v>
      </c>
      <c r="H35" s="8">
        <v>99</v>
      </c>
      <c r="I35" s="4">
        <v>0</v>
      </c>
      <c r="J35" s="9">
        <v>25</v>
      </c>
    </row>
    <row r="36" spans="1:10" x14ac:dyDescent="0.3">
      <c r="A36" s="55">
        <v>15020017</v>
      </c>
      <c r="B36" s="8">
        <v>0</v>
      </c>
      <c r="C36" s="4">
        <v>0</v>
      </c>
      <c r="D36" s="9">
        <v>0</v>
      </c>
      <c r="E36" s="8">
        <v>0</v>
      </c>
      <c r="F36" s="4">
        <v>0</v>
      </c>
      <c r="G36" s="9">
        <v>0</v>
      </c>
      <c r="H36" s="8">
        <v>0</v>
      </c>
      <c r="I36" s="4">
        <v>0</v>
      </c>
      <c r="J36" s="9">
        <v>0</v>
      </c>
    </row>
    <row r="37" spans="1:10" x14ac:dyDescent="0.3">
      <c r="A37" s="55">
        <v>15020018</v>
      </c>
      <c r="B37" s="8">
        <v>0</v>
      </c>
      <c r="C37" s="4">
        <v>0</v>
      </c>
      <c r="D37" s="9">
        <v>0</v>
      </c>
      <c r="E37" s="8">
        <v>0</v>
      </c>
      <c r="F37" s="4">
        <v>0</v>
      </c>
      <c r="G37" s="9">
        <v>0</v>
      </c>
      <c r="H37" s="8">
        <v>0</v>
      </c>
      <c r="I37" s="4">
        <v>0</v>
      </c>
      <c r="J37" s="9">
        <v>0</v>
      </c>
    </row>
    <row r="38" spans="1:10" x14ac:dyDescent="0.3">
      <c r="A38" s="14">
        <v>15030101</v>
      </c>
      <c r="B38" s="8">
        <v>0</v>
      </c>
      <c r="C38" s="4">
        <v>0</v>
      </c>
      <c r="D38" s="9">
        <v>0</v>
      </c>
      <c r="E38" s="8">
        <v>1592300</v>
      </c>
      <c r="F38" s="4">
        <v>1592300</v>
      </c>
      <c r="G38" s="9">
        <v>28500</v>
      </c>
      <c r="H38" s="8">
        <v>0</v>
      </c>
      <c r="I38" s="4">
        <v>0</v>
      </c>
      <c r="J38" s="9">
        <v>0</v>
      </c>
    </row>
    <row r="39" spans="1:10" x14ac:dyDescent="0.3">
      <c r="A39" s="14">
        <v>15030103</v>
      </c>
      <c r="B39" s="8">
        <v>48</v>
      </c>
      <c r="C39" s="4">
        <v>66</v>
      </c>
      <c r="D39" s="9">
        <v>3</v>
      </c>
      <c r="E39" s="8">
        <v>0</v>
      </c>
      <c r="F39" s="4">
        <v>0</v>
      </c>
      <c r="G39" s="9">
        <v>0</v>
      </c>
      <c r="H39" s="8">
        <v>265</v>
      </c>
      <c r="I39" s="4">
        <v>341</v>
      </c>
      <c r="J39" s="9">
        <v>25</v>
      </c>
    </row>
    <row r="40" spans="1:10" x14ac:dyDescent="0.3">
      <c r="A40" s="14">
        <v>15030104</v>
      </c>
      <c r="B40" s="8">
        <v>0</v>
      </c>
      <c r="C40" s="4">
        <v>0</v>
      </c>
      <c r="D40" s="9">
        <v>0</v>
      </c>
      <c r="E40" s="8">
        <v>0</v>
      </c>
      <c r="F40" s="4">
        <v>0</v>
      </c>
      <c r="G40" s="9">
        <v>0</v>
      </c>
      <c r="H40" s="8">
        <v>7500</v>
      </c>
      <c r="I40" s="4">
        <v>21000</v>
      </c>
      <c r="J40" s="9">
        <v>0</v>
      </c>
    </row>
    <row r="41" spans="1:10" x14ac:dyDescent="0.3">
      <c r="A41" s="55">
        <v>15030105</v>
      </c>
      <c r="B41" s="8">
        <v>0</v>
      </c>
      <c r="C41" s="4">
        <v>0</v>
      </c>
      <c r="D41" s="9">
        <v>0</v>
      </c>
      <c r="E41" s="8">
        <v>0</v>
      </c>
      <c r="F41" s="4">
        <v>0</v>
      </c>
      <c r="G41" s="9">
        <v>0</v>
      </c>
      <c r="H41" s="8">
        <v>0</v>
      </c>
      <c r="I41" s="4">
        <v>0</v>
      </c>
      <c r="J41" s="9">
        <v>0</v>
      </c>
    </row>
    <row r="42" spans="1:10" x14ac:dyDescent="0.3">
      <c r="A42" s="55">
        <v>15030106</v>
      </c>
      <c r="B42" s="8">
        <v>0</v>
      </c>
      <c r="C42" s="4">
        <v>0</v>
      </c>
      <c r="D42" s="9">
        <v>0</v>
      </c>
      <c r="E42" s="8">
        <v>0</v>
      </c>
      <c r="F42" s="4">
        <v>0</v>
      </c>
      <c r="G42" s="9">
        <v>0</v>
      </c>
      <c r="H42" s="8">
        <v>0</v>
      </c>
      <c r="I42" s="4">
        <v>0</v>
      </c>
      <c r="J42" s="9">
        <v>0</v>
      </c>
    </row>
    <row r="43" spans="1:10" x14ac:dyDescent="0.3">
      <c r="A43" s="14">
        <v>15030107</v>
      </c>
      <c r="B43" s="8">
        <v>900</v>
      </c>
      <c r="C43" s="4">
        <v>1600</v>
      </c>
      <c r="D43" s="9">
        <v>0</v>
      </c>
      <c r="E43" s="8">
        <v>0</v>
      </c>
      <c r="F43" s="4">
        <v>0</v>
      </c>
      <c r="G43" s="9">
        <v>0</v>
      </c>
      <c r="H43" s="8">
        <v>0</v>
      </c>
      <c r="I43" s="4">
        <v>1160</v>
      </c>
      <c r="J43" s="9">
        <v>0</v>
      </c>
    </row>
    <row r="44" spans="1:10" x14ac:dyDescent="0.3">
      <c r="A44" s="14">
        <v>15030108</v>
      </c>
      <c r="B44" s="8">
        <v>0</v>
      </c>
      <c r="C44" s="4">
        <v>0</v>
      </c>
      <c r="D44" s="9">
        <v>0</v>
      </c>
      <c r="E44" s="8">
        <v>0</v>
      </c>
      <c r="F44" s="4">
        <v>0</v>
      </c>
      <c r="G44" s="9">
        <v>0</v>
      </c>
      <c r="H44" s="8">
        <v>187</v>
      </c>
      <c r="I44" s="4">
        <v>0</v>
      </c>
      <c r="J44" s="9">
        <v>0</v>
      </c>
    </row>
    <row r="45" spans="1:10" x14ac:dyDescent="0.3">
      <c r="A45" s="14">
        <v>15030201</v>
      </c>
      <c r="B45" s="8">
        <v>0</v>
      </c>
      <c r="C45" s="4">
        <v>0</v>
      </c>
      <c r="D45" s="9">
        <v>0</v>
      </c>
      <c r="E45" s="8">
        <v>0</v>
      </c>
      <c r="F45" s="4">
        <v>0</v>
      </c>
      <c r="G45" s="9">
        <v>0</v>
      </c>
      <c r="H45" s="8">
        <v>1724</v>
      </c>
      <c r="I45" s="4">
        <v>2634</v>
      </c>
      <c r="J45" s="9">
        <v>291</v>
      </c>
    </row>
    <row r="46" spans="1:10" x14ac:dyDescent="0.3">
      <c r="A46" s="14">
        <v>15030202</v>
      </c>
      <c r="B46" s="8">
        <v>890</v>
      </c>
      <c r="C46" s="4">
        <v>1180</v>
      </c>
      <c r="D46" s="9">
        <v>27</v>
      </c>
      <c r="E46" s="8">
        <v>0</v>
      </c>
      <c r="F46" s="4">
        <v>0</v>
      </c>
      <c r="G46" s="9">
        <v>0</v>
      </c>
      <c r="H46" s="8">
        <v>300479</v>
      </c>
      <c r="I46" s="4">
        <v>154</v>
      </c>
      <c r="J46" s="9">
        <v>82</v>
      </c>
    </row>
    <row r="47" spans="1:10" x14ac:dyDescent="0.3">
      <c r="A47" s="55">
        <v>15030203</v>
      </c>
      <c r="B47" s="8">
        <v>0</v>
      </c>
      <c r="C47" s="4">
        <v>0</v>
      </c>
      <c r="D47" s="9">
        <v>0</v>
      </c>
      <c r="E47" s="8">
        <v>0</v>
      </c>
      <c r="F47" s="4">
        <v>0</v>
      </c>
      <c r="G47" s="9">
        <v>0</v>
      </c>
      <c r="H47" s="8">
        <v>0</v>
      </c>
      <c r="I47" s="4">
        <v>0</v>
      </c>
      <c r="J47" s="9">
        <v>0</v>
      </c>
    </row>
    <row r="48" spans="1:10" x14ac:dyDescent="0.3">
      <c r="A48" s="14">
        <v>15030204</v>
      </c>
      <c r="B48" s="8">
        <v>1</v>
      </c>
      <c r="C48" s="4">
        <v>1409000</v>
      </c>
      <c r="D48" s="9">
        <v>41500</v>
      </c>
      <c r="E48" s="8">
        <v>0</v>
      </c>
      <c r="F48" s="4">
        <v>0</v>
      </c>
      <c r="G48" s="9">
        <v>0</v>
      </c>
      <c r="H48" s="8">
        <v>180000</v>
      </c>
      <c r="I48" s="4">
        <v>180000</v>
      </c>
      <c r="J48" s="9">
        <v>20390</v>
      </c>
    </row>
    <row r="49" spans="1:10" x14ac:dyDescent="0.3">
      <c r="A49" s="14">
        <v>15040002</v>
      </c>
      <c r="B49" s="8">
        <v>0</v>
      </c>
      <c r="C49" s="4">
        <v>0</v>
      </c>
      <c r="D49" s="9">
        <v>0</v>
      </c>
      <c r="E49" s="8">
        <v>0</v>
      </c>
      <c r="F49" s="4">
        <v>0</v>
      </c>
      <c r="G49" s="9">
        <v>0</v>
      </c>
      <c r="H49" s="8">
        <v>1400</v>
      </c>
      <c r="I49" s="4">
        <v>0</v>
      </c>
      <c r="J49" s="9">
        <v>0</v>
      </c>
    </row>
    <row r="50" spans="1:10" x14ac:dyDescent="0.3">
      <c r="A50" s="55">
        <v>15040003</v>
      </c>
      <c r="B50" s="8">
        <v>0</v>
      </c>
      <c r="C50" s="4">
        <v>0</v>
      </c>
      <c r="D50" s="9">
        <v>0</v>
      </c>
      <c r="E50" s="8">
        <v>0</v>
      </c>
      <c r="F50" s="4">
        <v>0</v>
      </c>
      <c r="G50" s="9">
        <v>0</v>
      </c>
      <c r="H50" s="8">
        <v>0</v>
      </c>
      <c r="I50" s="4">
        <v>0</v>
      </c>
      <c r="J50" s="9">
        <v>0</v>
      </c>
    </row>
    <row r="51" spans="1:10" x14ac:dyDescent="0.3">
      <c r="A51" s="14">
        <v>15040004</v>
      </c>
      <c r="B51" s="8">
        <v>0</v>
      </c>
      <c r="C51" s="4">
        <v>0</v>
      </c>
      <c r="D51" s="9">
        <v>0</v>
      </c>
      <c r="E51" s="8">
        <v>0</v>
      </c>
      <c r="F51" s="4">
        <v>0</v>
      </c>
      <c r="G51" s="9">
        <v>0</v>
      </c>
      <c r="H51" s="8">
        <v>7500</v>
      </c>
      <c r="I51" s="4">
        <v>8234</v>
      </c>
      <c r="J51" s="9">
        <v>332</v>
      </c>
    </row>
    <row r="52" spans="1:10" x14ac:dyDescent="0.3">
      <c r="A52" s="14">
        <v>15040005</v>
      </c>
      <c r="B52" s="8">
        <v>17564</v>
      </c>
      <c r="C52" s="4">
        <v>30818</v>
      </c>
      <c r="D52" s="9">
        <v>1469</v>
      </c>
      <c r="E52" s="8">
        <v>0</v>
      </c>
      <c r="F52" s="4">
        <v>0</v>
      </c>
      <c r="G52" s="9">
        <v>0</v>
      </c>
      <c r="H52" s="8">
        <v>199790</v>
      </c>
      <c r="I52" s="4">
        <v>1216</v>
      </c>
      <c r="J52" s="9">
        <v>118</v>
      </c>
    </row>
    <row r="53" spans="1:10" x14ac:dyDescent="0.3">
      <c r="A53" s="14">
        <v>15040006</v>
      </c>
      <c r="B53" s="8">
        <v>159</v>
      </c>
      <c r="C53" s="4">
        <v>310</v>
      </c>
      <c r="D53" s="9">
        <v>21</v>
      </c>
      <c r="E53" s="8">
        <v>0</v>
      </c>
      <c r="F53" s="4">
        <v>0</v>
      </c>
      <c r="G53" s="9">
        <v>0</v>
      </c>
      <c r="H53" s="8">
        <v>0</v>
      </c>
      <c r="I53" s="4">
        <v>0</v>
      </c>
      <c r="J53" s="9">
        <v>0</v>
      </c>
    </row>
    <row r="54" spans="1:10" x14ac:dyDescent="0.3">
      <c r="A54" s="14">
        <v>15040007</v>
      </c>
      <c r="B54" s="8">
        <v>0</v>
      </c>
      <c r="C54" s="4">
        <v>0</v>
      </c>
      <c r="D54" s="9">
        <v>0</v>
      </c>
      <c r="E54" s="8">
        <v>0</v>
      </c>
      <c r="F54" s="4">
        <v>0</v>
      </c>
      <c r="G54" s="9">
        <v>0</v>
      </c>
      <c r="H54" s="8">
        <v>52200</v>
      </c>
      <c r="I54" s="4">
        <v>13000</v>
      </c>
      <c r="J54" s="9">
        <v>409</v>
      </c>
    </row>
    <row r="55" spans="1:10" x14ac:dyDescent="0.3">
      <c r="A55" s="14">
        <v>15050100</v>
      </c>
      <c r="B55" s="8">
        <v>23333</v>
      </c>
      <c r="C55" s="4">
        <v>100948</v>
      </c>
      <c r="D55" s="9">
        <v>3718</v>
      </c>
      <c r="E55" s="8">
        <v>0</v>
      </c>
      <c r="F55" s="4">
        <v>0</v>
      </c>
      <c r="G55" s="9">
        <v>0</v>
      </c>
      <c r="H55" s="8">
        <v>1140524</v>
      </c>
      <c r="I55" s="4">
        <v>1073316</v>
      </c>
      <c r="J55" s="9">
        <v>20</v>
      </c>
    </row>
    <row r="56" spans="1:10" x14ac:dyDescent="0.3">
      <c r="A56" s="14">
        <v>15050201</v>
      </c>
      <c r="B56" s="8">
        <v>0</v>
      </c>
      <c r="C56" s="4">
        <v>0</v>
      </c>
      <c r="D56" s="9">
        <v>0</v>
      </c>
      <c r="E56" s="8">
        <v>0</v>
      </c>
      <c r="F56" s="4">
        <v>0</v>
      </c>
      <c r="G56" s="9">
        <v>0</v>
      </c>
      <c r="H56" s="8">
        <v>4823</v>
      </c>
      <c r="I56" s="4">
        <v>3855</v>
      </c>
      <c r="J56" s="9">
        <v>240</v>
      </c>
    </row>
    <row r="57" spans="1:10" x14ac:dyDescent="0.3">
      <c r="A57" s="14">
        <v>15050202</v>
      </c>
      <c r="B57" s="8">
        <v>0</v>
      </c>
      <c r="C57" s="4">
        <v>0</v>
      </c>
      <c r="D57" s="9">
        <v>0</v>
      </c>
      <c r="E57" s="8">
        <v>0</v>
      </c>
      <c r="F57" s="4">
        <v>0</v>
      </c>
      <c r="G57" s="9">
        <v>0</v>
      </c>
      <c r="H57" s="8">
        <v>884</v>
      </c>
      <c r="I57" s="4">
        <v>0</v>
      </c>
      <c r="J57" s="9">
        <v>92</v>
      </c>
    </row>
    <row r="58" spans="1:10" x14ac:dyDescent="0.3">
      <c r="A58" s="55">
        <v>15050203</v>
      </c>
      <c r="B58" s="8">
        <v>0</v>
      </c>
      <c r="C58" s="4">
        <v>0</v>
      </c>
      <c r="D58" s="9">
        <v>0</v>
      </c>
      <c r="E58" s="8">
        <v>0</v>
      </c>
      <c r="F58" s="4">
        <v>0</v>
      </c>
      <c r="G58" s="9">
        <v>0</v>
      </c>
      <c r="H58" s="8">
        <v>0</v>
      </c>
      <c r="I58" s="4">
        <v>0</v>
      </c>
      <c r="J58" s="9">
        <v>0</v>
      </c>
    </row>
    <row r="59" spans="1:10" x14ac:dyDescent="0.3">
      <c r="A59" s="14">
        <v>15050301</v>
      </c>
      <c r="B59" s="8">
        <v>0</v>
      </c>
      <c r="C59" s="4">
        <v>0</v>
      </c>
      <c r="D59" s="9">
        <v>0</v>
      </c>
      <c r="E59" s="8">
        <v>0</v>
      </c>
      <c r="F59" s="4">
        <v>0</v>
      </c>
      <c r="G59" s="9">
        <v>0</v>
      </c>
      <c r="H59" s="8">
        <v>278236</v>
      </c>
      <c r="I59" s="4">
        <v>6214</v>
      </c>
      <c r="J59" s="9">
        <v>489</v>
      </c>
    </row>
    <row r="60" spans="1:10" x14ac:dyDescent="0.3">
      <c r="A60" s="14">
        <v>15050302</v>
      </c>
      <c r="B60" s="8">
        <v>0</v>
      </c>
      <c r="C60" s="4">
        <v>0</v>
      </c>
      <c r="D60" s="9">
        <v>0</v>
      </c>
      <c r="E60" s="8">
        <v>0</v>
      </c>
      <c r="F60" s="4">
        <v>0</v>
      </c>
      <c r="G60" s="9">
        <v>0</v>
      </c>
      <c r="H60" s="8">
        <v>237</v>
      </c>
      <c r="I60" s="4">
        <v>200</v>
      </c>
      <c r="J60" s="9">
        <v>20</v>
      </c>
    </row>
    <row r="61" spans="1:10" x14ac:dyDescent="0.3">
      <c r="A61" s="14">
        <v>15050303</v>
      </c>
      <c r="B61" s="8">
        <v>0</v>
      </c>
      <c r="C61" s="4">
        <v>0</v>
      </c>
      <c r="D61" s="9">
        <v>0</v>
      </c>
      <c r="E61" s="8">
        <v>0</v>
      </c>
      <c r="F61" s="4">
        <v>0</v>
      </c>
      <c r="G61" s="9">
        <v>0</v>
      </c>
      <c r="H61" s="8">
        <v>13020</v>
      </c>
      <c r="I61" s="4">
        <v>0</v>
      </c>
      <c r="J61" s="9">
        <v>0</v>
      </c>
    </row>
    <row r="62" spans="1:10" x14ac:dyDescent="0.3">
      <c r="A62" s="14">
        <v>15050304</v>
      </c>
      <c r="B62" s="8">
        <v>0</v>
      </c>
      <c r="C62" s="4">
        <v>0</v>
      </c>
      <c r="D62" s="9">
        <v>0</v>
      </c>
      <c r="E62" s="8">
        <v>0</v>
      </c>
      <c r="F62" s="4">
        <v>0</v>
      </c>
      <c r="G62" s="9">
        <v>0</v>
      </c>
      <c r="H62" s="8">
        <v>1541</v>
      </c>
      <c r="I62" s="4">
        <v>2915</v>
      </c>
      <c r="J62" s="9">
        <v>149</v>
      </c>
    </row>
    <row r="63" spans="1:10" x14ac:dyDescent="0.3">
      <c r="A63" s="55">
        <v>15050305</v>
      </c>
      <c r="B63" s="8">
        <v>0</v>
      </c>
      <c r="C63" s="4">
        <v>0</v>
      </c>
      <c r="D63" s="9">
        <v>0</v>
      </c>
      <c r="E63" s="8">
        <v>0</v>
      </c>
      <c r="F63" s="4">
        <v>0</v>
      </c>
      <c r="G63" s="9">
        <v>0</v>
      </c>
      <c r="H63" s="8">
        <v>0</v>
      </c>
      <c r="I63" s="4">
        <v>0</v>
      </c>
      <c r="J63" s="9">
        <v>0</v>
      </c>
    </row>
    <row r="64" spans="1:10" x14ac:dyDescent="0.3">
      <c r="A64" s="14">
        <v>15050306</v>
      </c>
      <c r="B64" s="8">
        <v>60000</v>
      </c>
      <c r="C64" s="4">
        <v>1500000</v>
      </c>
      <c r="D64" s="9">
        <v>0</v>
      </c>
      <c r="E64" s="8">
        <v>0</v>
      </c>
      <c r="F64" s="4">
        <v>0</v>
      </c>
      <c r="G64" s="9">
        <v>0</v>
      </c>
      <c r="H64" s="8">
        <v>0</v>
      </c>
      <c r="I64" s="4">
        <v>0</v>
      </c>
      <c r="J64" s="9">
        <v>0</v>
      </c>
    </row>
    <row r="65" spans="1:10" x14ac:dyDescent="0.3">
      <c r="A65" s="14">
        <v>15060101</v>
      </c>
      <c r="B65" s="8">
        <v>0</v>
      </c>
      <c r="C65" s="4">
        <v>0</v>
      </c>
      <c r="D65" s="9">
        <v>0</v>
      </c>
      <c r="E65" s="8">
        <v>0</v>
      </c>
      <c r="F65" s="4">
        <v>0</v>
      </c>
      <c r="G65" s="9">
        <v>0</v>
      </c>
      <c r="H65" s="8">
        <v>15296</v>
      </c>
      <c r="I65" s="4">
        <v>10296</v>
      </c>
      <c r="J65" s="9">
        <v>622</v>
      </c>
    </row>
    <row r="66" spans="1:10" x14ac:dyDescent="0.3">
      <c r="A66" s="55">
        <v>15060102</v>
      </c>
      <c r="B66" s="8">
        <v>0</v>
      </c>
      <c r="C66" s="4">
        <v>0</v>
      </c>
      <c r="D66" s="9">
        <v>0</v>
      </c>
      <c r="E66" s="8">
        <v>0</v>
      </c>
      <c r="F66" s="4">
        <v>0</v>
      </c>
      <c r="G66" s="9">
        <v>0</v>
      </c>
      <c r="H66" s="8">
        <v>0</v>
      </c>
      <c r="I66" s="4">
        <v>0</v>
      </c>
      <c r="J66" s="9">
        <v>0</v>
      </c>
    </row>
    <row r="67" spans="1:10" x14ac:dyDescent="0.3">
      <c r="A67" s="14">
        <v>15060103</v>
      </c>
      <c r="B67" s="8">
        <v>475</v>
      </c>
      <c r="C67" s="4">
        <v>0</v>
      </c>
      <c r="D67" s="9">
        <v>13</v>
      </c>
      <c r="E67" s="8">
        <v>0</v>
      </c>
      <c r="F67" s="4">
        <v>0</v>
      </c>
      <c r="G67" s="9">
        <v>0</v>
      </c>
      <c r="H67" s="8">
        <v>108119</v>
      </c>
      <c r="I67" s="4">
        <v>649</v>
      </c>
      <c r="J67" s="9">
        <v>190</v>
      </c>
    </row>
    <row r="68" spans="1:10" x14ac:dyDescent="0.3">
      <c r="A68" s="55">
        <v>15060104</v>
      </c>
      <c r="B68" s="8">
        <v>0</v>
      </c>
      <c r="C68" s="4">
        <v>0</v>
      </c>
      <c r="D68" s="9">
        <v>0</v>
      </c>
      <c r="E68" s="8">
        <v>0</v>
      </c>
      <c r="F68" s="4">
        <v>0</v>
      </c>
      <c r="G68" s="9">
        <v>0</v>
      </c>
      <c r="H68" s="8">
        <v>0</v>
      </c>
      <c r="I68" s="4">
        <v>0</v>
      </c>
      <c r="J68" s="9">
        <v>0</v>
      </c>
    </row>
    <row r="69" spans="1:10" x14ac:dyDescent="0.3">
      <c r="A69" s="55">
        <v>15060105</v>
      </c>
      <c r="B69" s="8">
        <v>0</v>
      </c>
      <c r="C69" s="4">
        <v>0</v>
      </c>
      <c r="D69" s="9">
        <v>0</v>
      </c>
      <c r="E69" s="8">
        <v>0</v>
      </c>
      <c r="F69" s="4">
        <v>0</v>
      </c>
      <c r="G69" s="9">
        <v>0</v>
      </c>
      <c r="H69" s="8">
        <v>0</v>
      </c>
      <c r="I69" s="4">
        <v>0</v>
      </c>
      <c r="J69" s="9">
        <v>0</v>
      </c>
    </row>
    <row r="70" spans="1:10" x14ac:dyDescent="0.3">
      <c r="A70" s="14">
        <v>15060106</v>
      </c>
      <c r="B70" s="8">
        <v>57132</v>
      </c>
      <c r="C70" s="4">
        <v>61672</v>
      </c>
      <c r="D70" s="9">
        <v>445</v>
      </c>
      <c r="E70" s="8">
        <v>0</v>
      </c>
      <c r="F70" s="4">
        <v>0</v>
      </c>
      <c r="G70" s="9">
        <v>0</v>
      </c>
      <c r="H70" s="8">
        <v>2028959</v>
      </c>
      <c r="I70" s="4">
        <v>3825211</v>
      </c>
      <c r="J70" s="9">
        <v>26581</v>
      </c>
    </row>
    <row r="71" spans="1:10" x14ac:dyDescent="0.3">
      <c r="A71" s="14">
        <v>15060201</v>
      </c>
      <c r="B71" s="8">
        <v>2066</v>
      </c>
      <c r="C71" s="4">
        <v>2226</v>
      </c>
      <c r="D71" s="9">
        <v>210</v>
      </c>
      <c r="E71" s="8">
        <v>0</v>
      </c>
      <c r="F71" s="4">
        <v>0</v>
      </c>
      <c r="G71" s="9">
        <v>0</v>
      </c>
      <c r="H71" s="8">
        <v>2551</v>
      </c>
      <c r="I71" s="4">
        <v>2511</v>
      </c>
      <c r="J71" s="9">
        <v>218</v>
      </c>
    </row>
    <row r="72" spans="1:10" x14ac:dyDescent="0.3">
      <c r="A72" s="14">
        <v>15060202</v>
      </c>
      <c r="B72" s="8">
        <v>28</v>
      </c>
      <c r="C72" s="4">
        <v>36</v>
      </c>
      <c r="D72" s="9">
        <v>2</v>
      </c>
      <c r="E72" s="8">
        <v>0</v>
      </c>
      <c r="F72" s="4">
        <v>0</v>
      </c>
      <c r="G72" s="9">
        <v>0</v>
      </c>
      <c r="H72" s="8">
        <v>13328</v>
      </c>
      <c r="I72" s="4">
        <v>17410</v>
      </c>
      <c r="J72" s="9">
        <v>853</v>
      </c>
    </row>
    <row r="73" spans="1:10" x14ac:dyDescent="0.3">
      <c r="A73" s="14">
        <v>15060203</v>
      </c>
      <c r="B73" s="8">
        <v>1328</v>
      </c>
      <c r="C73" s="4">
        <v>2351</v>
      </c>
      <c r="D73" s="9">
        <v>139</v>
      </c>
      <c r="E73" s="8">
        <v>574</v>
      </c>
      <c r="F73" s="4">
        <v>290</v>
      </c>
      <c r="G73" s="9">
        <v>28</v>
      </c>
      <c r="H73" s="8">
        <v>309737</v>
      </c>
      <c r="I73" s="4">
        <v>464578</v>
      </c>
      <c r="J73" s="9">
        <v>5668</v>
      </c>
    </row>
    <row r="74" spans="1:10" x14ac:dyDescent="0.3">
      <c r="A74" s="14">
        <v>15070101</v>
      </c>
      <c r="B74" s="8">
        <v>1700</v>
      </c>
      <c r="C74" s="4">
        <v>4706</v>
      </c>
      <c r="D74" s="9">
        <v>330</v>
      </c>
      <c r="E74" s="8">
        <v>0</v>
      </c>
      <c r="F74" s="4">
        <v>0</v>
      </c>
      <c r="G74" s="9">
        <v>0</v>
      </c>
      <c r="H74" s="8">
        <v>4863</v>
      </c>
      <c r="I74" s="4">
        <v>5850</v>
      </c>
      <c r="J74" s="9">
        <v>288</v>
      </c>
    </row>
    <row r="75" spans="1:10" x14ac:dyDescent="0.3">
      <c r="A75" s="14">
        <v>15070102</v>
      </c>
      <c r="B75" s="8">
        <v>134893</v>
      </c>
      <c r="C75" s="4">
        <v>329518</v>
      </c>
      <c r="D75" s="9">
        <v>8170</v>
      </c>
      <c r="E75" s="8">
        <v>0</v>
      </c>
      <c r="F75" s="4">
        <v>0</v>
      </c>
      <c r="G75" s="9">
        <v>0</v>
      </c>
      <c r="H75" s="8">
        <v>814241</v>
      </c>
      <c r="I75" s="4">
        <v>1066931</v>
      </c>
      <c r="J75" s="9">
        <v>10094</v>
      </c>
    </row>
    <row r="76" spans="1:10" x14ac:dyDescent="0.3">
      <c r="A76" s="14">
        <v>15070103</v>
      </c>
      <c r="B76" s="8">
        <v>8619</v>
      </c>
      <c r="C76" s="4">
        <v>26303</v>
      </c>
      <c r="D76" s="9">
        <v>1183</v>
      </c>
      <c r="E76" s="8">
        <v>0</v>
      </c>
      <c r="F76" s="4">
        <v>0</v>
      </c>
      <c r="G76" s="9">
        <v>0</v>
      </c>
      <c r="H76" s="8">
        <v>1006</v>
      </c>
      <c r="I76" s="4">
        <v>881</v>
      </c>
      <c r="J76" s="9">
        <v>55</v>
      </c>
    </row>
    <row r="77" spans="1:10" x14ac:dyDescent="0.3">
      <c r="A77" s="14">
        <v>15070104</v>
      </c>
      <c r="B77" s="8">
        <v>15600</v>
      </c>
      <c r="C77" s="4">
        <v>8000</v>
      </c>
      <c r="D77" s="9">
        <v>2430</v>
      </c>
      <c r="E77" s="8">
        <v>0</v>
      </c>
      <c r="F77" s="4">
        <v>0</v>
      </c>
      <c r="G77" s="9">
        <v>0</v>
      </c>
      <c r="H77" s="8">
        <v>12100</v>
      </c>
      <c r="I77" s="4">
        <v>6590</v>
      </c>
      <c r="J77" s="9">
        <v>264</v>
      </c>
    </row>
    <row r="78" spans="1:10" x14ac:dyDescent="0.3">
      <c r="A78" s="14">
        <v>15070201</v>
      </c>
      <c r="B78" s="8">
        <v>1</v>
      </c>
      <c r="C78" s="4">
        <v>4831500</v>
      </c>
      <c r="D78" s="9">
        <v>1</v>
      </c>
      <c r="E78" s="8">
        <v>0</v>
      </c>
      <c r="F78" s="4">
        <v>0</v>
      </c>
      <c r="G78" s="9">
        <v>0</v>
      </c>
      <c r="H78" s="8">
        <v>0</v>
      </c>
      <c r="I78" s="4">
        <v>0</v>
      </c>
      <c r="J78" s="9">
        <v>0</v>
      </c>
    </row>
    <row r="79" spans="1:10" x14ac:dyDescent="0.3">
      <c r="A79" s="55">
        <v>15070202</v>
      </c>
      <c r="B79" s="8">
        <v>0</v>
      </c>
      <c r="C79" s="4">
        <v>0</v>
      </c>
      <c r="D79" s="9">
        <v>0</v>
      </c>
      <c r="E79" s="8">
        <v>0</v>
      </c>
      <c r="F79" s="4">
        <v>0</v>
      </c>
      <c r="G79" s="9">
        <v>0</v>
      </c>
      <c r="H79" s="8">
        <v>0</v>
      </c>
      <c r="I79" s="4">
        <v>0</v>
      </c>
      <c r="J79" s="9">
        <v>0</v>
      </c>
    </row>
    <row r="80" spans="1:10" x14ac:dyDescent="0.3">
      <c r="A80" s="55">
        <v>15070203</v>
      </c>
      <c r="B80" s="8">
        <v>0</v>
      </c>
      <c r="C80" s="4">
        <v>0</v>
      </c>
      <c r="D80" s="9">
        <v>0</v>
      </c>
      <c r="E80" s="8">
        <v>0</v>
      </c>
      <c r="F80" s="4">
        <v>0</v>
      </c>
      <c r="G80" s="9">
        <v>0</v>
      </c>
      <c r="H80" s="8">
        <v>0</v>
      </c>
      <c r="I80" s="4">
        <v>0</v>
      </c>
      <c r="J80" s="9">
        <v>0</v>
      </c>
    </row>
    <row r="81" spans="1:10" x14ac:dyDescent="0.3">
      <c r="A81" s="55">
        <v>15080101</v>
      </c>
      <c r="B81" s="8">
        <v>0</v>
      </c>
      <c r="C81" s="4">
        <v>0</v>
      </c>
      <c r="D81" s="9">
        <v>0</v>
      </c>
      <c r="E81" s="8">
        <v>0</v>
      </c>
      <c r="F81" s="4">
        <v>0</v>
      </c>
      <c r="G81" s="9">
        <v>0</v>
      </c>
      <c r="H81" s="8">
        <v>0</v>
      </c>
      <c r="I81" s="4">
        <v>0</v>
      </c>
      <c r="J81" s="9">
        <v>0</v>
      </c>
    </row>
    <row r="82" spans="1:10" x14ac:dyDescent="0.3">
      <c r="A82" s="55">
        <v>15080102</v>
      </c>
      <c r="B82" s="8">
        <v>0</v>
      </c>
      <c r="C82" s="4">
        <v>0</v>
      </c>
      <c r="D82" s="9">
        <v>0</v>
      </c>
      <c r="E82" s="8">
        <v>0</v>
      </c>
      <c r="F82" s="4">
        <v>0</v>
      </c>
      <c r="G82" s="9">
        <v>0</v>
      </c>
      <c r="H82" s="8">
        <v>0</v>
      </c>
      <c r="I82" s="4">
        <v>0</v>
      </c>
      <c r="J82" s="9">
        <v>0</v>
      </c>
    </row>
    <row r="83" spans="1:10" x14ac:dyDescent="0.3">
      <c r="A83" s="55">
        <v>15080103</v>
      </c>
      <c r="B83" s="8">
        <v>0</v>
      </c>
      <c r="C83" s="4">
        <v>0</v>
      </c>
      <c r="D83" s="9">
        <v>0</v>
      </c>
      <c r="E83" s="8">
        <v>0</v>
      </c>
      <c r="F83" s="4">
        <v>0</v>
      </c>
      <c r="G83" s="9">
        <v>0</v>
      </c>
      <c r="H83" s="8">
        <v>0</v>
      </c>
      <c r="I83" s="4">
        <v>0</v>
      </c>
      <c r="J83" s="9">
        <v>0</v>
      </c>
    </row>
    <row r="84" spans="1:10" x14ac:dyDescent="0.3">
      <c r="A84" s="55">
        <v>15080200</v>
      </c>
      <c r="B84" s="8">
        <v>0</v>
      </c>
      <c r="C84" s="4">
        <v>0</v>
      </c>
      <c r="D84" s="9">
        <v>0</v>
      </c>
      <c r="E84" s="8">
        <v>0</v>
      </c>
      <c r="F84" s="4">
        <v>0</v>
      </c>
      <c r="G84" s="9">
        <v>0</v>
      </c>
      <c r="H84" s="8">
        <v>0</v>
      </c>
      <c r="I84" s="4">
        <v>0</v>
      </c>
      <c r="J84" s="9">
        <v>0</v>
      </c>
    </row>
    <row r="85" spans="1:10" x14ac:dyDescent="0.3">
      <c r="A85" s="14">
        <v>15080301</v>
      </c>
      <c r="B85" s="8">
        <v>0</v>
      </c>
      <c r="C85" s="4">
        <v>0</v>
      </c>
      <c r="D85" s="9">
        <v>0</v>
      </c>
      <c r="E85" s="8">
        <v>0</v>
      </c>
      <c r="F85" s="4">
        <v>0</v>
      </c>
      <c r="G85" s="9">
        <v>0</v>
      </c>
      <c r="H85" s="8">
        <v>15</v>
      </c>
      <c r="I85" s="4">
        <v>30</v>
      </c>
      <c r="J85" s="9">
        <v>4</v>
      </c>
    </row>
    <row r="86" spans="1:10" ht="15" thickBot="1" x14ac:dyDescent="0.35">
      <c r="A86" s="15">
        <v>15080302</v>
      </c>
      <c r="B86" s="10">
        <v>0</v>
      </c>
      <c r="C86" s="11">
        <v>0</v>
      </c>
      <c r="D86" s="12">
        <v>0</v>
      </c>
      <c r="E86" s="10">
        <v>0</v>
      </c>
      <c r="F86" s="11">
        <v>0</v>
      </c>
      <c r="G86" s="12">
        <v>0</v>
      </c>
      <c r="H86" s="10">
        <v>90</v>
      </c>
      <c r="I86" s="11">
        <v>0</v>
      </c>
      <c r="J86" s="12">
        <v>0</v>
      </c>
    </row>
  </sheetData>
  <mergeCells count="4">
    <mergeCell ref="B1:D1"/>
    <mergeCell ref="E1:G1"/>
    <mergeCell ref="H1:J1"/>
    <mergeCell ref="A1:A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89"/>
  <sheetViews>
    <sheetView workbookViewId="0">
      <pane xSplit="1" ySplit="4" topLeftCell="B5" activePane="bottomRight" state="frozen"/>
      <selection pane="topRight" activeCell="B1" sqref="B1"/>
      <selection pane="bottomLeft" activeCell="A5" sqref="A5"/>
      <selection pane="bottomRight" activeCell="A5" sqref="A5:A88"/>
    </sheetView>
  </sheetViews>
  <sheetFormatPr defaultRowHeight="14.4" x14ac:dyDescent="0.3"/>
  <cols>
    <col min="1" max="1" width="10" bestFit="1" customWidth="1"/>
    <col min="8" max="8" width="13.109375" customWidth="1"/>
    <col min="9" max="9" width="12.77734375" customWidth="1"/>
    <col min="10" max="10" width="13.109375" customWidth="1"/>
    <col min="11" max="11" width="20" customWidth="1"/>
    <col min="12" max="12" width="13.44140625" customWidth="1"/>
    <col min="13" max="13" width="12.21875" customWidth="1"/>
    <col min="14" max="14" width="13.77734375" customWidth="1"/>
    <col min="15" max="15" width="15.44140625" customWidth="1"/>
    <col min="16" max="16" width="13.109375" customWidth="1"/>
  </cols>
  <sheetData>
    <row r="1" spans="1:16" ht="22.8" customHeight="1" thickTop="1" x14ac:dyDescent="0.3">
      <c r="A1" s="107" t="s">
        <v>573</v>
      </c>
      <c r="B1" s="108"/>
      <c r="C1" s="108"/>
      <c r="D1" s="108"/>
      <c r="E1" s="108"/>
      <c r="F1" s="108"/>
      <c r="G1" s="109"/>
      <c r="H1" s="116" t="s">
        <v>574</v>
      </c>
      <c r="I1" s="117"/>
      <c r="J1" s="118"/>
      <c r="K1" s="125" t="s">
        <v>575</v>
      </c>
      <c r="L1" s="128" t="s">
        <v>576</v>
      </c>
      <c r="M1" s="129"/>
      <c r="N1" s="134" t="s">
        <v>123</v>
      </c>
      <c r="O1" s="137" t="s">
        <v>134</v>
      </c>
      <c r="P1" s="104" t="s">
        <v>577</v>
      </c>
    </row>
    <row r="2" spans="1:16" ht="23.4" customHeight="1" x14ac:dyDescent="0.3">
      <c r="A2" s="110"/>
      <c r="B2" s="111"/>
      <c r="C2" s="111"/>
      <c r="D2" s="111"/>
      <c r="E2" s="111"/>
      <c r="F2" s="111"/>
      <c r="G2" s="112"/>
      <c r="H2" s="119"/>
      <c r="I2" s="120"/>
      <c r="J2" s="121"/>
      <c r="K2" s="126"/>
      <c r="L2" s="130"/>
      <c r="M2" s="131"/>
      <c r="N2" s="135"/>
      <c r="O2" s="138"/>
      <c r="P2" s="105"/>
    </row>
    <row r="3" spans="1:16" ht="25.8" customHeight="1" thickBot="1" x14ac:dyDescent="0.35">
      <c r="A3" s="113"/>
      <c r="B3" s="114"/>
      <c r="C3" s="114"/>
      <c r="D3" s="114"/>
      <c r="E3" s="114"/>
      <c r="F3" s="114"/>
      <c r="G3" s="115"/>
      <c r="H3" s="122"/>
      <c r="I3" s="123"/>
      <c r="J3" s="124"/>
      <c r="K3" s="127"/>
      <c r="L3" s="132"/>
      <c r="M3" s="133"/>
      <c r="N3" s="136"/>
      <c r="O3" s="139"/>
      <c r="P3" s="106"/>
    </row>
    <row r="4" spans="1:16" s="1" customFormat="1" ht="15" thickTop="1" x14ac:dyDescent="0.3">
      <c r="A4" s="60" t="s">
        <v>126</v>
      </c>
      <c r="B4" s="61" t="s">
        <v>578</v>
      </c>
      <c r="C4" s="61" t="s">
        <v>25</v>
      </c>
      <c r="D4" s="61" t="s">
        <v>579</v>
      </c>
      <c r="E4" s="61" t="s">
        <v>29</v>
      </c>
      <c r="F4" s="61" t="s">
        <v>31</v>
      </c>
      <c r="G4" s="62" t="s">
        <v>580</v>
      </c>
      <c r="H4" s="60" t="s">
        <v>581</v>
      </c>
      <c r="I4" s="61" t="s">
        <v>582</v>
      </c>
      <c r="J4" s="62" t="s">
        <v>583</v>
      </c>
      <c r="K4" s="68" t="s">
        <v>584</v>
      </c>
      <c r="L4" s="60" t="s">
        <v>581</v>
      </c>
      <c r="M4" s="62" t="s">
        <v>582</v>
      </c>
      <c r="N4" s="68" t="s">
        <v>584</v>
      </c>
      <c r="O4" s="68" t="s">
        <v>585</v>
      </c>
      <c r="P4" s="68" t="s">
        <v>586</v>
      </c>
    </row>
    <row r="5" spans="1:16" x14ac:dyDescent="0.3">
      <c r="A5" s="63">
        <v>14070006</v>
      </c>
      <c r="B5" s="4">
        <f>'Physical Supply by HUC 8'!B2</f>
        <v>9379910</v>
      </c>
      <c r="C5" s="4">
        <f>'Physical Supply by HUC 8'!X2</f>
        <v>2865550.1085000001</v>
      </c>
      <c r="D5" s="4">
        <f>'Physical Supply by HUC 8'!Z2</f>
        <v>4410071.1124999998</v>
      </c>
      <c r="E5" s="4">
        <f>'Physical Supply by HUC 8'!AB2</f>
        <v>5444219.2050000001</v>
      </c>
      <c r="F5" s="4">
        <f>'Physical Supply by HUC 8'!AD2</f>
        <v>6121577.1500000004</v>
      </c>
      <c r="G5" s="64">
        <f>'Physical Supply by HUC 8'!AR2</f>
        <v>8361353.5621349998</v>
      </c>
      <c r="H5" s="63">
        <f>'Water Use Current M&amp;I'!AL3</f>
        <v>3057.3250176862612</v>
      </c>
      <c r="I5" s="4">
        <f>'Water Use Current Agriculture'!W3</f>
        <v>1399.8967476196883</v>
      </c>
      <c r="J5" s="64">
        <f>'Water Use Current Thermo'!BJ6</f>
        <v>36957.539779109997</v>
      </c>
      <c r="K5" s="69">
        <f>'Current Groundwater Pumping'!AG3</f>
        <v>2834.1753194914036</v>
      </c>
      <c r="L5" s="63">
        <f>'Water Use Future M&amp;I'!BK3</f>
        <v>5123.7785111471467</v>
      </c>
      <c r="M5" s="64">
        <f>'Water Use Future Agriculture'!AI3</f>
        <v>1399.8967476196883</v>
      </c>
      <c r="N5" s="69">
        <f>Recharge!B2</f>
        <v>39866</v>
      </c>
      <c r="O5" s="69">
        <f>Storage!H3</f>
        <v>1330</v>
      </c>
      <c r="P5" s="69">
        <f>Species!B2</f>
        <v>14</v>
      </c>
    </row>
    <row r="6" spans="1:16" x14ac:dyDescent="0.3">
      <c r="A6" s="63">
        <v>14070007</v>
      </c>
      <c r="B6" s="4">
        <f>'Physical Supply by HUC 8'!B3</f>
        <v>9382000</v>
      </c>
      <c r="C6" s="4">
        <f>'Physical Supply by HUC 8'!X3</f>
        <v>1448.894</v>
      </c>
      <c r="D6" s="4">
        <f>'Physical Supply by HUC 8'!Z3</f>
        <v>2173.3409999999999</v>
      </c>
      <c r="E6" s="4">
        <f>'Physical Supply by HUC 8'!AB3</f>
        <v>2680.4539</v>
      </c>
      <c r="F6" s="4">
        <f>'Physical Supply by HUC 8'!AD3</f>
        <v>3477.3456000000001</v>
      </c>
      <c r="G6" s="64">
        <f>'Physical Supply by HUC 8'!AR3</f>
        <v>20413.467565999999</v>
      </c>
      <c r="H6" s="63">
        <f>'Water Use Current M&amp;I'!AL4</f>
        <v>0</v>
      </c>
      <c r="I6" s="4">
        <f>'Water Use Current Agriculture'!W4</f>
        <v>13.269945619251308</v>
      </c>
      <c r="J6" s="64">
        <f>'Water Use Current Thermo'!BJ7</f>
        <v>0</v>
      </c>
      <c r="K6" s="69">
        <f>'Current Groundwater Pumping'!AG4</f>
        <v>33.822149627021616</v>
      </c>
      <c r="L6" s="63">
        <f>'Water Use Future M&amp;I'!BK4</f>
        <v>0</v>
      </c>
      <c r="M6" s="64">
        <f>'Water Use Future Agriculture'!AI4</f>
        <v>13.269945619251308</v>
      </c>
      <c r="N6" s="69">
        <f>Recharge!B3</f>
        <v>12657</v>
      </c>
      <c r="O6" s="69">
        <f>Storage!H4</f>
        <v>0</v>
      </c>
      <c r="P6" s="69">
        <f>Species!B3</f>
        <v>12</v>
      </c>
    </row>
    <row r="7" spans="1:16" x14ac:dyDescent="0.3">
      <c r="A7" s="63">
        <v>14080105</v>
      </c>
      <c r="B7" s="4">
        <v>0</v>
      </c>
      <c r="C7" s="4">
        <f>'Physical Supply by HUC 8'!X4</f>
        <v>0</v>
      </c>
      <c r="D7" s="4">
        <f>'Physical Supply by HUC 8'!Z4</f>
        <v>0</v>
      </c>
      <c r="E7" s="4">
        <f>'Physical Supply by HUC 8'!AB4</f>
        <v>0</v>
      </c>
      <c r="F7" s="4">
        <f>'Physical Supply by HUC 8'!AD4</f>
        <v>0</v>
      </c>
      <c r="G7" s="64">
        <f>'Physical Supply by HUC 8'!AR4</f>
        <v>0</v>
      </c>
      <c r="H7" s="63">
        <f>'Water Use Current M&amp;I'!AL5</f>
        <v>161.11800615508801</v>
      </c>
      <c r="I7" s="4">
        <f>'Water Use Current Agriculture'!W5</f>
        <v>274.33015661447769</v>
      </c>
      <c r="J7" s="64">
        <f>'Water Use Current Thermo'!BJ8</f>
        <v>0</v>
      </c>
      <c r="K7" s="69">
        <f>'Current Groundwater Pumping'!AG5</f>
        <v>336.76124705240272</v>
      </c>
      <c r="L7" s="63">
        <f>'Water Use Future M&amp;I'!BK5</f>
        <v>270.01806249603942</v>
      </c>
      <c r="M7" s="64">
        <f>'Water Use Future Agriculture'!AI5</f>
        <v>274.33015661447769</v>
      </c>
      <c r="N7" s="69">
        <f>Recharge!B4</f>
        <v>11551</v>
      </c>
      <c r="O7" s="69">
        <f>Storage!H5</f>
        <v>0</v>
      </c>
      <c r="P7" s="69">
        <f>Species!B4</f>
        <v>7</v>
      </c>
    </row>
    <row r="8" spans="1:16" x14ac:dyDescent="0.3">
      <c r="A8" s="63">
        <v>14080106</v>
      </c>
      <c r="B8" s="4">
        <v>0</v>
      </c>
      <c r="C8" s="4">
        <f>'Physical Supply by HUC 8'!X5</f>
        <v>0</v>
      </c>
      <c r="D8" s="4">
        <f>'Physical Supply by HUC 8'!Z5</f>
        <v>0</v>
      </c>
      <c r="E8" s="4">
        <f>'Physical Supply by HUC 8'!AB5</f>
        <v>0</v>
      </c>
      <c r="F8" s="4">
        <f>'Physical Supply by HUC 8'!AD5</f>
        <v>0</v>
      </c>
      <c r="G8" s="64">
        <f>'Physical Supply by HUC 8'!AR5</f>
        <v>0</v>
      </c>
      <c r="H8" s="63">
        <f>'Water Use Current M&amp;I'!AL6</f>
        <v>0</v>
      </c>
      <c r="I8" s="4">
        <f>'Water Use Current Agriculture'!W6</f>
        <v>0</v>
      </c>
      <c r="J8" s="64">
        <f>'Water Use Current Thermo'!BJ9</f>
        <v>0</v>
      </c>
      <c r="K8" s="69">
        <f>'Current Groundwater Pumping'!AG6</f>
        <v>6.0946964975341515</v>
      </c>
      <c r="L8" s="63">
        <f>'Water Use Future M&amp;I'!BK6</f>
        <v>0</v>
      </c>
      <c r="M8" s="64">
        <f>'Water Use Future Agriculture'!AI6</f>
        <v>0</v>
      </c>
      <c r="N8" s="69">
        <f>Recharge!B5</f>
        <v>266</v>
      </c>
      <c r="O8" s="69">
        <f>Storage!H6</f>
        <v>0</v>
      </c>
      <c r="P8" s="69">
        <f>Species!B5</f>
        <v>7</v>
      </c>
    </row>
    <row r="9" spans="1:16" x14ac:dyDescent="0.3">
      <c r="A9" s="63">
        <v>14080201</v>
      </c>
      <c r="B9" s="4">
        <f>'Physical Supply by HUC 8'!B6</f>
        <v>9371010</v>
      </c>
      <c r="C9" s="4">
        <f>'Physical Supply by HUC 8'!X6</f>
        <v>223854.12299999999</v>
      </c>
      <c r="D9" s="4">
        <f>'Physical Supply by HUC 8'!Z6</f>
        <v>379610.228</v>
      </c>
      <c r="E9" s="4">
        <f>'Physical Supply by HUC 8'!AB6</f>
        <v>486393.71580000001</v>
      </c>
      <c r="F9" s="4">
        <f>'Physical Supply by HUC 8'!AD6</f>
        <v>618677.73800000001</v>
      </c>
      <c r="G9" s="64">
        <f>'Physical Supply by HUC 8'!AR6</f>
        <v>6971788.1491999999</v>
      </c>
      <c r="H9" s="63">
        <f>'Water Use Current M&amp;I'!AL7</f>
        <v>151.83895868018772</v>
      </c>
      <c r="I9" s="4">
        <f>'Water Use Current Agriculture'!W7</f>
        <v>229.61836220340132</v>
      </c>
      <c r="J9" s="64">
        <f>'Water Use Current Thermo'!BJ10</f>
        <v>0</v>
      </c>
      <c r="K9" s="69">
        <f>'Current Groundwater Pumping'!AG7</f>
        <v>385.66415592318123</v>
      </c>
      <c r="L9" s="63">
        <f>'Water Use Future M&amp;I'!BK7</f>
        <v>254.46728402768125</v>
      </c>
      <c r="M9" s="64">
        <f>'Water Use Future Agriculture'!AI7</f>
        <v>229.61836220340132</v>
      </c>
      <c r="N9" s="69">
        <f>Recharge!B6</f>
        <v>5436</v>
      </c>
      <c r="O9" s="69">
        <f>Storage!H7</f>
        <v>0</v>
      </c>
      <c r="P9" s="69">
        <f>Species!B6</f>
        <v>7</v>
      </c>
    </row>
    <row r="10" spans="1:16" x14ac:dyDescent="0.3">
      <c r="A10" s="63">
        <v>14080204</v>
      </c>
      <c r="B10" s="4">
        <f>'Physical Supply by HUC 8'!B7</f>
        <v>9379200</v>
      </c>
      <c r="C10" s="4">
        <f>'Physical Supply by HUC 8'!X7</f>
        <v>0</v>
      </c>
      <c r="D10" s="4">
        <f>'Physical Supply by HUC 8'!Z7</f>
        <v>0</v>
      </c>
      <c r="E10" s="4">
        <f>'Physical Supply by HUC 8'!AB7</f>
        <v>0</v>
      </c>
      <c r="F10" s="4">
        <f>'Physical Supply by HUC 8'!AD7</f>
        <v>253.55644999999998</v>
      </c>
      <c r="G10" s="64">
        <f>'Physical Supply by HUC 8'!AR7</f>
        <v>20448.241021999998</v>
      </c>
      <c r="H10" s="63">
        <f>'Water Use Current M&amp;I'!AL8</f>
        <v>3026.4721014330707</v>
      </c>
      <c r="I10" s="4">
        <f>'Water Use Current Agriculture'!W8</f>
        <v>2469.7461161929364</v>
      </c>
      <c r="J10" s="64">
        <f>'Water Use Current Thermo'!BJ11</f>
        <v>0</v>
      </c>
      <c r="K10" s="69">
        <f>'Current Groundwater Pumping'!AG8</f>
        <v>7269.3094863704619</v>
      </c>
      <c r="L10" s="63">
        <f>'Water Use Future M&amp;I'!BK8</f>
        <v>5072.0720329710202</v>
      </c>
      <c r="M10" s="64">
        <f>'Water Use Future Agriculture'!AI8</f>
        <v>2469.7461161929364</v>
      </c>
      <c r="N10" s="69">
        <f>Recharge!B7</f>
        <v>88841</v>
      </c>
      <c r="O10" s="69">
        <f>Storage!H8</f>
        <v>0</v>
      </c>
      <c r="P10" s="69">
        <f>Species!B7</f>
        <v>9</v>
      </c>
    </row>
    <row r="11" spans="1:16" x14ac:dyDescent="0.3">
      <c r="A11" s="63">
        <v>14080205</v>
      </c>
      <c r="B11" s="4">
        <v>0</v>
      </c>
      <c r="C11" s="4">
        <f>'Physical Supply by HUC 8'!X8</f>
        <v>0</v>
      </c>
      <c r="D11" s="4">
        <f>'Physical Supply by HUC 8'!Z8</f>
        <v>0</v>
      </c>
      <c r="E11" s="4">
        <f>'Physical Supply by HUC 8'!AB8</f>
        <v>0</v>
      </c>
      <c r="F11" s="4">
        <f>'Physical Supply by HUC 8'!AD8</f>
        <v>0</v>
      </c>
      <c r="G11" s="64">
        <f>'Physical Supply by HUC 8'!AR8</f>
        <v>0</v>
      </c>
      <c r="H11" s="63">
        <f>'Water Use Current M&amp;I'!AL9</f>
        <v>120.95901172637967</v>
      </c>
      <c r="I11" s="4">
        <f>'Water Use Current Agriculture'!W9</f>
        <v>668.16387685476741</v>
      </c>
      <c r="J11" s="64">
        <f>'Water Use Current Thermo'!BJ12</f>
        <v>0</v>
      </c>
      <c r="K11" s="69">
        <f>'Current Groundwater Pumping'!AG9</f>
        <v>366.24514748692582</v>
      </c>
      <c r="L11" s="63">
        <f>'Water Use Future M&amp;I'!BK9</f>
        <v>202.71550503395633</v>
      </c>
      <c r="M11" s="64">
        <f>'Water Use Future Agriculture'!AI9</f>
        <v>668.16387685476741</v>
      </c>
      <c r="N11" s="69">
        <f>Recharge!B8</f>
        <v>13120</v>
      </c>
      <c r="O11" s="69">
        <f>Storage!H9</f>
        <v>0</v>
      </c>
      <c r="P11" s="69">
        <f>Species!B8</f>
        <v>14</v>
      </c>
    </row>
    <row r="12" spans="1:16" x14ac:dyDescent="0.3">
      <c r="A12" s="63">
        <v>15010001</v>
      </c>
      <c r="B12" s="4">
        <f>'Physical Supply by HUC 8'!B9</f>
        <v>9402500</v>
      </c>
      <c r="C12" s="4">
        <f>'Physical Supply by HUC 8'!X9</f>
        <v>989015.04440000001</v>
      </c>
      <c r="D12" s="4">
        <f>'Physical Supply by HUC 8'!Z9</f>
        <v>2999210.58</v>
      </c>
      <c r="E12" s="4">
        <f>'Physical Supply by HUC 8'!AB9</f>
        <v>3767124.4</v>
      </c>
      <c r="F12" s="4">
        <f>'Physical Supply by HUC 8'!AD9</f>
        <v>4745127.8499999996</v>
      </c>
      <c r="G12" s="64">
        <f>'Physical Supply by HUC 8'!AR9</f>
        <v>11171074.887026999</v>
      </c>
      <c r="H12" s="63">
        <f>'Water Use Current M&amp;I'!AL10</f>
        <v>88.779055375600436</v>
      </c>
      <c r="I12" s="4">
        <f>'Water Use Current Agriculture'!W10</f>
        <v>223.34366887337674</v>
      </c>
      <c r="J12" s="64">
        <f>'Water Use Current Thermo'!BJ13</f>
        <v>0</v>
      </c>
      <c r="K12" s="69">
        <f>'Current Groundwater Pumping'!AG10</f>
        <v>311.44226878598721</v>
      </c>
      <c r="L12" s="63">
        <f>'Water Use Future M&amp;I'!BK10</f>
        <v>148.78503709680624</v>
      </c>
      <c r="M12" s="64">
        <f>'Water Use Future Agriculture'!AI10</f>
        <v>223.34366887337674</v>
      </c>
      <c r="N12" s="69">
        <f>Recharge!B9</f>
        <v>54814</v>
      </c>
      <c r="O12" s="69">
        <f>Storage!H10</f>
        <v>0</v>
      </c>
      <c r="P12" s="69">
        <f>Species!B9</f>
        <v>12</v>
      </c>
    </row>
    <row r="13" spans="1:16" x14ac:dyDescent="0.3">
      <c r="A13" s="63">
        <v>15010002</v>
      </c>
      <c r="B13" s="4">
        <f>'Physical Supply by HUC 8'!B10</f>
        <v>9404200</v>
      </c>
      <c r="C13" s="4">
        <f>'Physical Supply by HUC 8'!X10</f>
        <v>4466940.2019999996</v>
      </c>
      <c r="D13" s="4">
        <f>'Physical Supply by HUC 8'!Z10</f>
        <v>6302688.9000000004</v>
      </c>
      <c r="E13" s="4">
        <f>'Physical Supply by HUC 8'!AB10</f>
        <v>6585223.2300000004</v>
      </c>
      <c r="F13" s="4">
        <f>'Physical Supply by HUC 8'!AD10</f>
        <v>7751582.9000000004</v>
      </c>
      <c r="G13" s="64">
        <f>'Physical Supply by HUC 8'!AR10</f>
        <v>10269043.46947</v>
      </c>
      <c r="H13" s="63">
        <f>'Water Use Current M&amp;I'!AL11</f>
        <v>0</v>
      </c>
      <c r="I13" s="4">
        <f>'Water Use Current Agriculture'!W11</f>
        <v>168.10492939623816</v>
      </c>
      <c r="J13" s="64">
        <f>'Water Use Current Thermo'!BJ14</f>
        <v>0</v>
      </c>
      <c r="K13" s="69">
        <f>'Current Groundwater Pumping'!AG11</f>
        <v>4969.7819140747815</v>
      </c>
      <c r="L13" s="63">
        <f>'Water Use Future M&amp;I'!BK11</f>
        <v>0</v>
      </c>
      <c r="M13" s="64">
        <f>'Water Use Future Agriculture'!AI11</f>
        <v>168.10492939623816</v>
      </c>
      <c r="N13" s="69">
        <f>Recharge!B10</f>
        <v>68969</v>
      </c>
      <c r="O13" s="69">
        <f>Storage!H11</f>
        <v>0</v>
      </c>
      <c r="P13" s="69">
        <f>Species!B10</f>
        <v>17</v>
      </c>
    </row>
    <row r="14" spans="1:16" x14ac:dyDescent="0.3">
      <c r="A14" s="63">
        <v>15010003</v>
      </c>
      <c r="B14" s="4">
        <f>'Physical Supply by HUC 8'!B11</f>
        <v>9403850</v>
      </c>
      <c r="C14" s="4">
        <f>'Physical Supply by HUC 8'!X11</f>
        <v>1703.1748970000001</v>
      </c>
      <c r="D14" s="4">
        <f>'Physical Supply by HUC 8'!Z11</f>
        <v>2390.6750999999999</v>
      </c>
      <c r="E14" s="4">
        <f>'Physical Supply by HUC 8'!AB11</f>
        <v>2463.1197999999999</v>
      </c>
      <c r="F14" s="4">
        <f>'Physical Supply by HUC 8'!AD11</f>
        <v>2608.0092</v>
      </c>
      <c r="G14" s="64">
        <f>'Physical Supply by HUC 8'!AR11</f>
        <v>7749.4095589999997</v>
      </c>
      <c r="H14" s="63">
        <f>'Water Use Current M&amp;I'!AL12</f>
        <v>267.01277002028883</v>
      </c>
      <c r="I14" s="4">
        <f>'Water Use Current Agriculture'!W12</f>
        <v>302.43555963000614</v>
      </c>
      <c r="J14" s="64">
        <f>'Water Use Current Thermo'!BJ15</f>
        <v>0</v>
      </c>
      <c r="K14" s="69">
        <f>'Current Groundwater Pumping'!AG12</f>
        <v>468.79840457067462</v>
      </c>
      <c r="L14" s="63">
        <f>'Water Use Future M&amp;I'!BK12</f>
        <v>447.48735751595029</v>
      </c>
      <c r="M14" s="64">
        <f>'Water Use Future Agriculture'!AI12</f>
        <v>302.43555963000614</v>
      </c>
      <c r="N14" s="69">
        <f>Recharge!B11</f>
        <v>55747</v>
      </c>
      <c r="O14" s="69">
        <f>Storage!H12</f>
        <v>0</v>
      </c>
      <c r="P14" s="69">
        <f>Species!B11</f>
        <v>17</v>
      </c>
    </row>
    <row r="15" spans="1:16" x14ac:dyDescent="0.3">
      <c r="A15" s="63">
        <v>15010004</v>
      </c>
      <c r="B15" s="4">
        <f>'Physical Supply by HUC 8'!B12</f>
        <v>9404115</v>
      </c>
      <c r="C15" s="4">
        <f>'Physical Supply by HUC 8'!X12</f>
        <v>46364.608</v>
      </c>
      <c r="D15" s="4">
        <f>'Physical Supply by HUC 8'!Z12</f>
        <v>47813.502</v>
      </c>
      <c r="E15" s="4">
        <f>'Physical Supply by HUC 8'!AB12</f>
        <v>48537.949000000001</v>
      </c>
      <c r="F15" s="4">
        <f>'Physical Supply by HUC 8'!AD12</f>
        <v>49262.396000000001</v>
      </c>
      <c r="G15" s="64">
        <f>'Physical Supply by HUC 8'!AR12</f>
        <v>52690.479204000003</v>
      </c>
      <c r="H15" s="63">
        <f>'Water Use Current M&amp;I'!AL13</f>
        <v>456.54383489341535</v>
      </c>
      <c r="I15" s="4">
        <f>'Water Use Current Agriculture'!W13</f>
        <v>0</v>
      </c>
      <c r="J15" s="64">
        <f>'Water Use Current Thermo'!BJ16</f>
        <v>0</v>
      </c>
      <c r="K15" s="69">
        <f>'Current Groundwater Pumping'!AG13</f>
        <v>404.49282075034739</v>
      </c>
      <c r="L15" s="63">
        <f>'Water Use Future M&amp;I'!BK13</f>
        <v>765.12293494850189</v>
      </c>
      <c r="M15" s="64">
        <f>'Water Use Future Agriculture'!AI13</f>
        <v>0</v>
      </c>
      <c r="N15" s="69">
        <f>Recharge!B12</f>
        <v>66273</v>
      </c>
      <c r="O15" s="69">
        <f>Storage!H13</f>
        <v>3932</v>
      </c>
      <c r="P15" s="69">
        <f>Species!B12</f>
        <v>12</v>
      </c>
    </row>
    <row r="16" spans="1:16" x14ac:dyDescent="0.3">
      <c r="A16" s="63">
        <v>15010005</v>
      </c>
      <c r="B16" s="4">
        <f>'Physical Supply by HUC 8'!B13</f>
        <v>9404222</v>
      </c>
      <c r="C16" s="4">
        <f>'Physical Supply by HUC 8'!X13</f>
        <v>412.93478999999996</v>
      </c>
      <c r="D16" s="4">
        <f>'Physical Supply by HUC 8'!Z13</f>
        <v>470.89055000000002</v>
      </c>
      <c r="E16" s="4">
        <f>'Physical Supply by HUC 8'!AB13</f>
        <v>521.60184000000004</v>
      </c>
      <c r="F16" s="4">
        <f>'Physical Supply by HUC 8'!AD13</f>
        <v>652.00229999999999</v>
      </c>
      <c r="G16" s="64">
        <f>'Physical Supply by HUC 8'!AR13</f>
        <v>1675.6459110000001</v>
      </c>
      <c r="H16" s="63">
        <f>'Water Use Current M&amp;I'!AL14</f>
        <v>339.80255985741144</v>
      </c>
      <c r="I16" s="4">
        <f>'Water Use Current Agriculture'!W14</f>
        <v>2714.0052932986405</v>
      </c>
      <c r="J16" s="64">
        <f>'Water Use Current Thermo'!BJ17</f>
        <v>0</v>
      </c>
      <c r="K16" s="69">
        <f>'Current Groundwater Pumping'!AG14</f>
        <v>51262.011640122866</v>
      </c>
      <c r="L16" s="63">
        <f>'Water Use Future M&amp;I'!BK14</f>
        <v>569.475945199904</v>
      </c>
      <c r="M16" s="64">
        <f>'Water Use Future Agriculture'!AI14</f>
        <v>2714.0052932986405</v>
      </c>
      <c r="N16" s="69">
        <f>Recharge!B13</f>
        <v>19041</v>
      </c>
      <c r="O16" s="69">
        <f>Storage!H14</f>
        <v>0</v>
      </c>
      <c r="P16" s="69">
        <f>Species!B13</f>
        <v>12</v>
      </c>
    </row>
    <row r="17" spans="1:16" x14ac:dyDescent="0.3">
      <c r="A17" s="63">
        <v>15010006</v>
      </c>
      <c r="B17" s="4">
        <v>0</v>
      </c>
      <c r="C17" s="4">
        <f>'Physical Supply by HUC 8'!X14</f>
        <v>0</v>
      </c>
      <c r="D17" s="4">
        <f>'Physical Supply by HUC 8'!Z14</f>
        <v>0</v>
      </c>
      <c r="E17" s="4">
        <f>'Physical Supply by HUC 8'!AB14</f>
        <v>0</v>
      </c>
      <c r="F17" s="4">
        <f>'Physical Supply by HUC 8'!AD14</f>
        <v>0</v>
      </c>
      <c r="G17" s="64">
        <f>'Physical Supply by HUC 8'!AR14</f>
        <v>0</v>
      </c>
      <c r="H17" s="63">
        <f>'Water Use Current M&amp;I'!AL15</f>
        <v>300</v>
      </c>
      <c r="I17" s="4">
        <f>'Water Use Current Agriculture'!W15</f>
        <v>0</v>
      </c>
      <c r="J17" s="64">
        <f>'Water Use Current Thermo'!BJ18</f>
        <v>0</v>
      </c>
      <c r="K17" s="69">
        <f>'Current Groundwater Pumping'!AG15</f>
        <v>285010.87027674145</v>
      </c>
      <c r="L17" s="63">
        <f>'Water Use Future M&amp;I'!BK15</f>
        <v>502.77073731186886</v>
      </c>
      <c r="M17" s="64">
        <f>'Water Use Future Agriculture'!AI15</f>
        <v>0</v>
      </c>
      <c r="N17" s="69">
        <f>Recharge!B14</f>
        <v>21130</v>
      </c>
      <c r="O17" s="69">
        <f>Storage!H15</f>
        <v>0</v>
      </c>
      <c r="P17" s="69">
        <f>Species!B14</f>
        <v>12</v>
      </c>
    </row>
    <row r="18" spans="1:16" x14ac:dyDescent="0.3">
      <c r="A18" s="63">
        <v>15010007</v>
      </c>
      <c r="B18" s="4">
        <f>'Physical Supply by HUC 8'!B15</f>
        <v>9404343</v>
      </c>
      <c r="C18" s="4">
        <f>'Physical Supply by HUC 8'!X15</f>
        <v>0</v>
      </c>
      <c r="D18" s="4">
        <f>'Physical Supply by HUC 8'!Z15</f>
        <v>0</v>
      </c>
      <c r="E18" s="4">
        <f>'Physical Supply by HUC 8'!AB15</f>
        <v>0</v>
      </c>
      <c r="F18" s="4">
        <f>'Physical Supply by HUC 8'!AD15</f>
        <v>0</v>
      </c>
      <c r="G18" s="64">
        <f>'Physical Supply by HUC 8'!AR15</f>
        <v>916.42545499999994</v>
      </c>
      <c r="H18" s="63">
        <f>'Water Use Current M&amp;I'!AL16</f>
        <v>9372.5920179424502</v>
      </c>
      <c r="I18" s="4">
        <f>'Water Use Current Agriculture'!W16</f>
        <v>0</v>
      </c>
      <c r="J18" s="64">
        <f>'Water Use Current Thermo'!BJ19</f>
        <v>0</v>
      </c>
      <c r="K18" s="69">
        <f>'Current Groundwater Pumping'!AG16</f>
        <v>17742.822123481703</v>
      </c>
      <c r="L18" s="63">
        <f>'Water Use Future M&amp;I'!BK16</f>
        <v>15707.549997947543</v>
      </c>
      <c r="M18" s="64">
        <f>'Water Use Future Agriculture'!AI16</f>
        <v>0</v>
      </c>
      <c r="N18" s="69">
        <f>Recharge!B15</f>
        <v>10788</v>
      </c>
      <c r="O18" s="69">
        <f>Storage!H16</f>
        <v>171</v>
      </c>
      <c r="P18" s="69">
        <f>Species!B15</f>
        <v>20</v>
      </c>
    </row>
    <row r="19" spans="1:16" x14ac:dyDescent="0.3">
      <c r="A19" s="63">
        <v>15010009</v>
      </c>
      <c r="B19" s="4">
        <f>'Physical Supply by HUC 8'!B16</f>
        <v>9408195</v>
      </c>
      <c r="C19" s="4">
        <f>'Physical Supply by HUC 8'!X16</f>
        <v>0</v>
      </c>
      <c r="D19" s="4">
        <f>'Physical Supply by HUC 8'!Z16</f>
        <v>0</v>
      </c>
      <c r="E19" s="4">
        <f>'Physical Supply by HUC 8'!AB16</f>
        <v>0</v>
      </c>
      <c r="F19" s="4">
        <f>'Physical Supply by HUC 8'!AD16</f>
        <v>0</v>
      </c>
      <c r="G19" s="64">
        <f>'Physical Supply by HUC 8'!AR16</f>
        <v>17111.438140000002</v>
      </c>
      <c r="H19" s="63">
        <f>'Water Use Current M&amp;I'!AL17</f>
        <v>423.18419588954413</v>
      </c>
      <c r="I19" s="4">
        <f>'Water Use Current Agriculture'!W17</f>
        <v>190.32954651767284</v>
      </c>
      <c r="J19" s="64">
        <f>'Water Use Current Thermo'!BJ20</f>
        <v>0</v>
      </c>
      <c r="K19" s="69">
        <f>'Current Groundwater Pumping'!AG17</f>
        <v>446.77029123661305</v>
      </c>
      <c r="L19" s="63">
        <f>'Water Use Future M&amp;I'!BK17</f>
        <v>709.21543395372146</v>
      </c>
      <c r="M19" s="64">
        <f>'Water Use Future Agriculture'!AI17</f>
        <v>190.32954651767284</v>
      </c>
      <c r="N19" s="69">
        <f>Recharge!B16</f>
        <v>43364</v>
      </c>
      <c r="O19" s="69">
        <f>Storage!H17</f>
        <v>196</v>
      </c>
      <c r="P19" s="69">
        <f>Species!B16</f>
        <v>12</v>
      </c>
    </row>
    <row r="20" spans="1:16" x14ac:dyDescent="0.3">
      <c r="A20" s="63">
        <v>15010010</v>
      </c>
      <c r="B20" s="4">
        <f>'Physical Supply by HUC 8'!B17</f>
        <v>9415000</v>
      </c>
      <c r="C20" s="4">
        <f>'Physical Supply by HUC 8'!X17</f>
        <v>36222.35</v>
      </c>
      <c r="D20" s="4">
        <f>'Physical Supply by HUC 8'!Z17</f>
        <v>40569.031999999999</v>
      </c>
      <c r="E20" s="4">
        <f>'Physical Supply by HUC 8'!AB17</f>
        <v>44191.267</v>
      </c>
      <c r="F20" s="4">
        <f>'Physical Supply by HUC 8'!AD17</f>
        <v>49986.843000000001</v>
      </c>
      <c r="G20" s="64">
        <f>'Physical Supply by HUC 8'!AR17</f>
        <v>171948.94434400002</v>
      </c>
      <c r="H20" s="63">
        <f>'Water Use Current M&amp;I'!AL18</f>
        <v>0</v>
      </c>
      <c r="I20" s="4">
        <f>'Water Use Current Agriculture'!W18</f>
        <v>1496.2216624685138</v>
      </c>
      <c r="J20" s="64">
        <f>'Water Use Current Thermo'!BJ21</f>
        <v>0</v>
      </c>
      <c r="K20" s="69">
        <f>'Current Groundwater Pumping'!AG18</f>
        <v>2062</v>
      </c>
      <c r="L20" s="63">
        <f>'Water Use Future M&amp;I'!BK18</f>
        <v>0</v>
      </c>
      <c r="M20" s="64">
        <f>'Water Use Future Agriculture'!AI18</f>
        <v>1496.2216624685138</v>
      </c>
      <c r="N20" s="69">
        <f>Recharge!B17</f>
        <v>12520</v>
      </c>
      <c r="O20" s="69">
        <f>Storage!H18</f>
        <v>0</v>
      </c>
      <c r="P20" s="69">
        <f>Species!B17</f>
        <v>12</v>
      </c>
    </row>
    <row r="21" spans="1:16" x14ac:dyDescent="0.3">
      <c r="A21" s="63">
        <v>15010014</v>
      </c>
      <c r="B21" s="4">
        <v>0</v>
      </c>
      <c r="C21" s="4">
        <f>'Physical Supply by HUC 8'!X18</f>
        <v>0</v>
      </c>
      <c r="D21" s="4">
        <f>'Physical Supply by HUC 8'!Z18</f>
        <v>0</v>
      </c>
      <c r="E21" s="4">
        <f>'Physical Supply by HUC 8'!AB18</f>
        <v>0</v>
      </c>
      <c r="F21" s="4">
        <f>'Physical Supply by HUC 8'!AD18</f>
        <v>0</v>
      </c>
      <c r="G21" s="64">
        <f>'Physical Supply by HUC 8'!AR18</f>
        <v>0</v>
      </c>
      <c r="H21" s="63">
        <f>'Water Use Current M&amp;I'!AL19</f>
        <v>640.83124417926717</v>
      </c>
      <c r="I21" s="4">
        <f>'Water Use Current Agriculture'!W19</f>
        <v>0</v>
      </c>
      <c r="J21" s="64">
        <f>'Water Use Current Thermo'!BJ22</f>
        <v>0</v>
      </c>
      <c r="K21" s="69">
        <f>'Current Groundwater Pumping'!AG19</f>
        <v>357.72421111175913</v>
      </c>
      <c r="L21" s="63">
        <f>'Water Use Future M&amp;I'!BK19</f>
        <v>1073.9706570949747</v>
      </c>
      <c r="M21" s="64">
        <f>'Water Use Future Agriculture'!AI19</f>
        <v>0</v>
      </c>
      <c r="N21" s="69">
        <f>Recharge!B18</f>
        <v>4427</v>
      </c>
      <c r="O21" s="69">
        <f>Storage!H19</f>
        <v>84000</v>
      </c>
      <c r="P21" s="69">
        <f>Species!B18</f>
        <v>12</v>
      </c>
    </row>
    <row r="22" spans="1:16" x14ac:dyDescent="0.3">
      <c r="A22" s="63">
        <v>15020001</v>
      </c>
      <c r="B22" s="4">
        <f>'Physical Supply by HUC 8'!B19</f>
        <v>9384000</v>
      </c>
      <c r="C22" s="4">
        <f>'Physical Supply by HUC 8'!X19</f>
        <v>0</v>
      </c>
      <c r="D22" s="4">
        <f>'Physical Supply by HUC 8'!Z19</f>
        <v>289.77879999999999</v>
      </c>
      <c r="E22" s="4">
        <f>'Physical Supply by HUC 8'!AB19</f>
        <v>724.447</v>
      </c>
      <c r="F22" s="4">
        <f>'Physical Supply by HUC 8'!AD19</f>
        <v>1666.2280999999998</v>
      </c>
      <c r="G22" s="64">
        <f>'Physical Supply by HUC 8'!AR19</f>
        <v>15595.895015999999</v>
      </c>
      <c r="H22" s="63">
        <f>'Water Use Current M&amp;I'!AL20</f>
        <v>545.76331179933413</v>
      </c>
      <c r="I22" s="4">
        <f>'Water Use Current Agriculture'!W20</f>
        <v>411.21411970536883</v>
      </c>
      <c r="J22" s="64">
        <f>'Water Use Current Thermo'!BJ23</f>
        <v>0</v>
      </c>
      <c r="K22" s="69">
        <f>'Current Groundwater Pumping'!AG20</f>
        <v>1751.1330799003829</v>
      </c>
      <c r="L22" s="63">
        <f>'Water Use Future M&amp;I'!BK20</f>
        <v>914.6460755703954</v>
      </c>
      <c r="M22" s="64">
        <f>'Water Use Future Agriculture'!AI20</f>
        <v>411.21411970536883</v>
      </c>
      <c r="N22" s="69">
        <f>Recharge!B19</f>
        <v>29520</v>
      </c>
      <c r="O22" s="69">
        <f>Storage!H20</f>
        <v>45358</v>
      </c>
      <c r="P22" s="69">
        <f>Species!B19</f>
        <v>7</v>
      </c>
    </row>
    <row r="23" spans="1:16" x14ac:dyDescent="0.3">
      <c r="A23" s="63">
        <v>15020002</v>
      </c>
      <c r="B23" s="4">
        <f>'Physical Supply by HUC 8'!B20</f>
        <v>9394500</v>
      </c>
      <c r="C23" s="4">
        <f>'Physical Supply by HUC 8'!X20</f>
        <v>0</v>
      </c>
      <c r="D23" s="4">
        <f>'Physical Supply by HUC 8'!Z20</f>
        <v>72.444699999999997</v>
      </c>
      <c r="E23" s="4">
        <f>'Physical Supply by HUC 8'!AB20</f>
        <v>652.00229999999999</v>
      </c>
      <c r="F23" s="4">
        <f>'Physical Supply by HUC 8'!AD20</f>
        <v>1666.2280999999998</v>
      </c>
      <c r="G23" s="64">
        <f>'Physical Supply by HUC 8'!AR20</f>
        <v>38894.834983000001</v>
      </c>
      <c r="H23" s="63">
        <f>'Water Use Current M&amp;I'!AL21</f>
        <v>474.66036544312988</v>
      </c>
      <c r="I23" s="4">
        <f>'Water Use Current Agriculture'!W21</f>
        <v>893.12656747264941</v>
      </c>
      <c r="J23" s="64">
        <f>'Water Use Current Thermo'!BJ24</f>
        <v>18697.43295894</v>
      </c>
      <c r="K23" s="69">
        <f>'Current Groundwater Pumping'!AG21</f>
        <v>2131.7073483985241</v>
      </c>
      <c r="L23" s="63">
        <f>'Water Use Future M&amp;I'!BK21</f>
        <v>795.48447302187844</v>
      </c>
      <c r="M23" s="64">
        <f>'Water Use Future Agriculture'!AI21</f>
        <v>893.12656747264941</v>
      </c>
      <c r="N23" s="69">
        <f>Recharge!B20</f>
        <v>31763</v>
      </c>
      <c r="O23" s="69">
        <f>Storage!H21</f>
        <v>3674</v>
      </c>
      <c r="P23" s="69">
        <f>Species!B20</f>
        <v>9</v>
      </c>
    </row>
    <row r="24" spans="1:16" x14ac:dyDescent="0.3">
      <c r="A24" s="63">
        <v>15020003</v>
      </c>
      <c r="B24" s="4">
        <f>'Physical Supply by HUC 8'!B21</f>
        <v>9386250</v>
      </c>
      <c r="C24" s="4">
        <f>'Physical Supply by HUC 8'!X21</f>
        <v>0</v>
      </c>
      <c r="D24" s="4">
        <f>'Physical Supply by HUC 8'!Z21</f>
        <v>0</v>
      </c>
      <c r="E24" s="4">
        <f>'Physical Supply by HUC 8'!AB21</f>
        <v>0</v>
      </c>
      <c r="F24" s="4">
        <f>'Physical Supply by HUC 8'!AD21</f>
        <v>0</v>
      </c>
      <c r="G24" s="64">
        <f>'Physical Supply by HUC 8'!AR21</f>
        <v>51.435736999999996</v>
      </c>
      <c r="H24" s="63">
        <f>'Water Use Current M&amp;I'!AL22</f>
        <v>7.0797927162389094</v>
      </c>
      <c r="I24" s="4">
        <f>'Water Use Current Agriculture'!W22</f>
        <v>181.80497785691068</v>
      </c>
      <c r="J24" s="64">
        <f>'Water Use Current Thermo'!BJ25</f>
        <v>13258.745775929998</v>
      </c>
      <c r="K24" s="69">
        <f>'Current Groundwater Pumping'!AG22</f>
        <v>122.68132537986503</v>
      </c>
      <c r="L24" s="63">
        <f>'Water Use Future M&amp;I'!BK22</f>
        <v>11.865042013195451</v>
      </c>
      <c r="M24" s="64">
        <f>'Water Use Future Agriculture'!AI22</f>
        <v>181.80497785691068</v>
      </c>
      <c r="N24" s="69">
        <f>Recharge!B21</f>
        <v>7053</v>
      </c>
      <c r="O24" s="69">
        <f>Storage!H22</f>
        <v>4856</v>
      </c>
      <c r="P24" s="69">
        <f>Species!B21</f>
        <v>7</v>
      </c>
    </row>
    <row r="25" spans="1:16" x14ac:dyDescent="0.3">
      <c r="A25" s="63">
        <v>15020004</v>
      </c>
      <c r="B25" s="4">
        <f>'Physical Supply by HUC 8'!B22</f>
        <v>9386500</v>
      </c>
      <c r="C25" s="4">
        <f>'Physical Supply by HUC 8'!X22</f>
        <v>0</v>
      </c>
      <c r="D25" s="4">
        <f>'Physical Supply by HUC 8'!Z22</f>
        <v>0</v>
      </c>
      <c r="E25" s="4">
        <f>'Physical Supply by HUC 8'!AB22</f>
        <v>0</v>
      </c>
      <c r="F25" s="4">
        <f>'Physical Supply by HUC 8'!AD22</f>
        <v>0</v>
      </c>
      <c r="G25" s="64">
        <f>'Physical Supply by HUC 8'!AR22</f>
        <v>3869.9958739999997</v>
      </c>
      <c r="H25" s="63">
        <f>'Water Use Current M&amp;I'!AL23</f>
        <v>51.215521777047428</v>
      </c>
      <c r="I25" s="4">
        <f>'Water Use Current Agriculture'!W23</f>
        <v>686.60681042576277</v>
      </c>
      <c r="J25" s="64">
        <f>'Water Use Current Thermo'!BJ26</f>
        <v>0</v>
      </c>
      <c r="K25" s="69">
        <f>'Current Groundwater Pumping'!AG23</f>
        <v>286.58036998365691</v>
      </c>
      <c r="L25" s="63">
        <f>'Water Use Future M&amp;I'!BK23</f>
        <v>85.83221881886071</v>
      </c>
      <c r="M25" s="64">
        <f>'Water Use Future Agriculture'!AI23</f>
        <v>686.60681042576277</v>
      </c>
      <c r="N25" s="69">
        <f>Recharge!B22</f>
        <v>12322</v>
      </c>
      <c r="O25" s="69">
        <f>Storage!H23</f>
        <v>0</v>
      </c>
      <c r="P25" s="69">
        <f>Species!B22</f>
        <v>7</v>
      </c>
    </row>
    <row r="26" spans="1:16" x14ac:dyDescent="0.3">
      <c r="A26" s="63">
        <v>15020005</v>
      </c>
      <c r="B26" s="4">
        <f>'Physical Supply by HUC 8'!B23</f>
        <v>9394000</v>
      </c>
      <c r="C26" s="4">
        <f>'Physical Supply by HUC 8'!X23</f>
        <v>0</v>
      </c>
      <c r="D26" s="4">
        <f>'Physical Supply by HUC 8'!Z23</f>
        <v>0</v>
      </c>
      <c r="E26" s="4">
        <f>'Physical Supply by HUC 8'!AB23</f>
        <v>0</v>
      </c>
      <c r="F26" s="4">
        <f>'Physical Supply by HUC 8'!AD23</f>
        <v>434.66820000000001</v>
      </c>
      <c r="G26" s="64">
        <f>'Physical Supply by HUC 8'!AR23</f>
        <v>19793.340934</v>
      </c>
      <c r="H26" s="63">
        <f>'Water Use Current M&amp;I'!AL24</f>
        <v>4986.3702585674482</v>
      </c>
      <c r="I26" s="4">
        <f>'Water Use Current Agriculture'!W24</f>
        <v>518.53922633727518</v>
      </c>
      <c r="J26" s="64">
        <f>'Water Use Current Thermo'!BJ27</f>
        <v>737.35305366618013</v>
      </c>
      <c r="K26" s="69">
        <f>'Current Groundwater Pumping'!AG24</f>
        <v>8206.4217314655943</v>
      </c>
      <c r="L26" s="63">
        <f>'Water Use Future M&amp;I'!BK24</f>
        <v>8356.6701713664334</v>
      </c>
      <c r="M26" s="64">
        <f>'Water Use Future Agriculture'!AI24</f>
        <v>518.53922633727518</v>
      </c>
      <c r="N26" s="69">
        <f>Recharge!B23</f>
        <v>26347</v>
      </c>
      <c r="O26" s="69">
        <f>Storage!H24</f>
        <v>17459</v>
      </c>
      <c r="P26" s="69">
        <f>Species!B23</f>
        <v>9</v>
      </c>
    </row>
    <row r="27" spans="1:16" x14ac:dyDescent="0.3">
      <c r="A27" s="63">
        <v>15020006</v>
      </c>
      <c r="B27" s="4">
        <f>'Physical Supply by HUC 8'!B24</f>
        <v>9395650</v>
      </c>
      <c r="C27" s="4">
        <f>'Physical Supply by HUC 8'!X24</f>
        <v>0</v>
      </c>
      <c r="D27" s="4">
        <f>'Physical Supply by HUC 8'!Z24</f>
        <v>0</v>
      </c>
      <c r="E27" s="4">
        <f>'Physical Supply by HUC 8'!AB24</f>
        <v>0</v>
      </c>
      <c r="F27" s="4">
        <f>'Physical Supply by HUC 8'!AD24</f>
        <v>0</v>
      </c>
      <c r="G27" s="64">
        <f>'Physical Supply by HUC 8'!AR24</f>
        <v>41518.057570000004</v>
      </c>
      <c r="H27" s="63">
        <f>'Water Use Current M&amp;I'!AL25</f>
        <v>698.30427221592436</v>
      </c>
      <c r="I27" s="4">
        <f>'Water Use Current Agriculture'!W25</f>
        <v>329.04080687796898</v>
      </c>
      <c r="J27" s="64">
        <f>'Water Use Current Thermo'!BJ28</f>
        <v>0</v>
      </c>
      <c r="K27" s="69">
        <f>'Current Groundwater Pumping'!AG25</f>
        <v>2678.9944263375369</v>
      </c>
      <c r="L27" s="63">
        <f>'Water Use Future M&amp;I'!BK25</f>
        <v>1170.2898460334277</v>
      </c>
      <c r="M27" s="64">
        <f>'Water Use Future Agriculture'!AI25</f>
        <v>329.04080687796898</v>
      </c>
      <c r="N27" s="69">
        <f>Recharge!B24</f>
        <v>8950</v>
      </c>
      <c r="O27" s="69">
        <f>Storage!H25</f>
        <v>0</v>
      </c>
      <c r="P27" s="69">
        <f>Species!B24</f>
        <v>7</v>
      </c>
    </row>
    <row r="28" spans="1:16" x14ac:dyDescent="0.3">
      <c r="A28" s="63">
        <v>15020007</v>
      </c>
      <c r="B28" s="4">
        <f>'Physical Supply by HUC 8'!B25</f>
        <v>9396500</v>
      </c>
      <c r="C28" s="4">
        <f>'Physical Supply by HUC 8'!X25</f>
        <v>0</v>
      </c>
      <c r="D28" s="4">
        <f>'Physical Supply by HUC 8'!Z25</f>
        <v>0</v>
      </c>
      <c r="E28" s="4">
        <f>'Physical Supply by HUC 8'!AB25</f>
        <v>0</v>
      </c>
      <c r="F28" s="4">
        <f>'Physical Supply by HUC 8'!AD25</f>
        <v>0</v>
      </c>
      <c r="G28" s="64">
        <f>'Physical Supply by HUC 8'!AR25</f>
        <v>46665.253505000008</v>
      </c>
      <c r="H28" s="63">
        <f>'Water Use Current M&amp;I'!AL26</f>
        <v>487.58820010522749</v>
      </c>
      <c r="I28" s="4">
        <f>'Water Use Current Agriculture'!W26</f>
        <v>974.66141962210793</v>
      </c>
      <c r="J28" s="64">
        <f>'Water Use Current Thermo'!BJ29</f>
        <v>0</v>
      </c>
      <c r="K28" s="69">
        <f>'Current Groundwater Pumping'!AG26</f>
        <v>1053.3604250810031</v>
      </c>
      <c r="L28" s="63">
        <f>'Water Use Future M&amp;I'!BK26</f>
        <v>817.15026290490766</v>
      </c>
      <c r="M28" s="64">
        <f>'Water Use Future Agriculture'!AI26</f>
        <v>974.66141962210793</v>
      </c>
      <c r="N28" s="69">
        <f>Recharge!B25</f>
        <v>17313</v>
      </c>
      <c r="O28" s="69">
        <f>Storage!H26</f>
        <v>0</v>
      </c>
      <c r="P28" s="69">
        <f>Species!B25</f>
        <v>9</v>
      </c>
    </row>
    <row r="29" spans="1:16" x14ac:dyDescent="0.3">
      <c r="A29" s="63">
        <v>15020008</v>
      </c>
      <c r="B29" s="4">
        <f>'Physical Supply by HUC 8'!B26</f>
        <v>9400000</v>
      </c>
      <c r="C29" s="4">
        <f>'Physical Supply by HUC 8'!X26</f>
        <v>1014.2257999999999</v>
      </c>
      <c r="D29" s="4">
        <f>'Physical Supply by HUC 8'!Z26</f>
        <v>1376.4493</v>
      </c>
      <c r="E29" s="4">
        <f>'Physical Supply by HUC 8'!AB26</f>
        <v>1666.2280999999998</v>
      </c>
      <c r="F29" s="4">
        <f>'Physical Supply by HUC 8'!AD26</f>
        <v>2231.2967600000002</v>
      </c>
      <c r="G29" s="64">
        <f>'Physical Supply by HUC 8'!AR26</f>
        <v>13440.665191</v>
      </c>
      <c r="H29" s="63">
        <f>'Water Use Current M&amp;I'!AL27</f>
        <v>1076.8364721399382</v>
      </c>
      <c r="I29" s="4">
        <f>'Water Use Current Agriculture'!W27</f>
        <v>1387.3622392015491</v>
      </c>
      <c r="J29" s="64">
        <f>'Water Use Current Thermo'!BJ30</f>
        <v>14431.897429159999</v>
      </c>
      <c r="K29" s="69">
        <f>'Current Groundwater Pumping'!AG27</f>
        <v>4545.0582670838421</v>
      </c>
      <c r="L29" s="63">
        <f>'Water Use Future M&amp;I'!BK27</f>
        <v>1804.6728902070283</v>
      </c>
      <c r="M29" s="64">
        <f>'Water Use Future Agriculture'!AI27</f>
        <v>1387.3622392015491</v>
      </c>
      <c r="N29" s="69">
        <f>Recharge!B26</f>
        <v>73346</v>
      </c>
      <c r="O29" s="69">
        <f>Storage!H27</f>
        <v>36389</v>
      </c>
      <c r="P29" s="69">
        <f>Species!B26</f>
        <v>14</v>
      </c>
    </row>
    <row r="30" spans="1:16" x14ac:dyDescent="0.3">
      <c r="A30" s="63">
        <v>15020009</v>
      </c>
      <c r="B30" s="4">
        <v>0</v>
      </c>
      <c r="C30" s="4">
        <f>'Physical Supply by HUC 8'!X27</f>
        <v>0</v>
      </c>
      <c r="D30" s="4">
        <f>'Physical Supply by HUC 8'!Z27</f>
        <v>0</v>
      </c>
      <c r="E30" s="4">
        <f>'Physical Supply by HUC 8'!AB27</f>
        <v>0</v>
      </c>
      <c r="F30" s="4">
        <f>'Physical Supply by HUC 8'!AD27</f>
        <v>0</v>
      </c>
      <c r="G30" s="64">
        <f>'Physical Supply by HUC 8'!AR27</f>
        <v>0</v>
      </c>
      <c r="H30" s="63">
        <f>'Water Use Current M&amp;I'!AL28</f>
        <v>138.45485881710087</v>
      </c>
      <c r="I30" s="4">
        <f>'Water Use Current Agriculture'!W28</f>
        <v>805.28922693639299</v>
      </c>
      <c r="J30" s="64">
        <f>'Water Use Current Thermo'!BJ31</f>
        <v>0</v>
      </c>
      <c r="K30" s="69">
        <f>'Current Groundwater Pumping'!AG28</f>
        <v>615.56705708182278</v>
      </c>
      <c r="L30" s="63">
        <f>'Water Use Future M&amp;I'!BK28</f>
        <v>232.03683817294839</v>
      </c>
      <c r="M30" s="64">
        <f>'Water Use Future Agriculture'!AI28</f>
        <v>805.28922693639299</v>
      </c>
      <c r="N30" s="69">
        <f>Recharge!B27</f>
        <v>12174</v>
      </c>
      <c r="O30" s="69">
        <f>Storage!H28</f>
        <v>0</v>
      </c>
      <c r="P30" s="69">
        <f>Species!B27</f>
        <v>9</v>
      </c>
    </row>
    <row r="31" spans="1:16" x14ac:dyDescent="0.3">
      <c r="A31" s="63">
        <v>15020010</v>
      </c>
      <c r="B31" s="4">
        <f>'Physical Supply by HUC 8'!B28</f>
        <v>9398000</v>
      </c>
      <c r="C31" s="4">
        <f>'Physical Supply by HUC 8'!X28</f>
        <v>543.33524999999997</v>
      </c>
      <c r="D31" s="4">
        <f>'Physical Supply by HUC 8'!Z28</f>
        <v>1956.0069000000001</v>
      </c>
      <c r="E31" s="4">
        <f>'Physical Supply by HUC 8'!AB28</f>
        <v>2173.3409999999999</v>
      </c>
      <c r="F31" s="4">
        <f>'Physical Supply by HUC 8'!AD28</f>
        <v>2680.4539</v>
      </c>
      <c r="G31" s="64">
        <f>'Physical Supply by HUC 8'!AR28</f>
        <v>37813.960059000005</v>
      </c>
      <c r="H31" s="63">
        <f>'Water Use Current M&amp;I'!AL29</f>
        <v>548.19508786146571</v>
      </c>
      <c r="I31" s="4">
        <f>'Water Use Current Agriculture'!W29</f>
        <v>811.42571832324279</v>
      </c>
      <c r="J31" s="64">
        <f>'Water Use Current Thermo'!BJ32</f>
        <v>0</v>
      </c>
      <c r="K31" s="69">
        <f>'Current Groundwater Pumping'!AG29</f>
        <v>1038.6092624689422</v>
      </c>
      <c r="L31" s="63">
        <f>'Water Use Future M&amp;I'!BK29</f>
        <v>918.7214950495129</v>
      </c>
      <c r="M31" s="64">
        <f>'Water Use Future Agriculture'!AI29</f>
        <v>811.42571832324279</v>
      </c>
      <c r="N31" s="69">
        <f>Recharge!B28</f>
        <v>36461</v>
      </c>
      <c r="O31" s="69">
        <f>Storage!H29</f>
        <v>13249</v>
      </c>
      <c r="P31" s="69">
        <f>Species!B28</f>
        <v>14</v>
      </c>
    </row>
    <row r="32" spans="1:16" x14ac:dyDescent="0.3">
      <c r="A32" s="63">
        <v>15020011</v>
      </c>
      <c r="B32" s="4">
        <v>0</v>
      </c>
      <c r="C32" s="4">
        <f>'Physical Supply by HUC 8'!X29</f>
        <v>0</v>
      </c>
      <c r="D32" s="4">
        <f>'Physical Supply by HUC 8'!Z29</f>
        <v>0</v>
      </c>
      <c r="E32" s="4">
        <f>'Physical Supply by HUC 8'!AB29</f>
        <v>0</v>
      </c>
      <c r="F32" s="4">
        <f>'Physical Supply by HUC 8'!AD29</f>
        <v>0</v>
      </c>
      <c r="G32" s="64">
        <f>'Physical Supply by HUC 8'!AR29</f>
        <v>0</v>
      </c>
      <c r="H32" s="63">
        <f>'Water Use Current M&amp;I'!AL30</f>
        <v>985.1030543237755</v>
      </c>
      <c r="I32" s="4">
        <f>'Water Use Current Agriculture'!W30</f>
        <v>1659.9665713716111</v>
      </c>
      <c r="J32" s="64">
        <f>'Water Use Current Thermo'!BJ33</f>
        <v>0</v>
      </c>
      <c r="K32" s="69">
        <f>'Current Groundwater Pumping'!AG30</f>
        <v>2108.760690035022</v>
      </c>
      <c r="L32" s="63">
        <f>'Water Use Future M&amp;I'!BK30</f>
        <v>1650.9366298351288</v>
      </c>
      <c r="M32" s="64">
        <f>'Water Use Future Agriculture'!AI30</f>
        <v>1659.9665713716111</v>
      </c>
      <c r="N32" s="69">
        <f>Recharge!B29</f>
        <v>23412</v>
      </c>
      <c r="O32" s="69">
        <f>Storage!H30</f>
        <v>0</v>
      </c>
      <c r="P32" s="69">
        <f>Species!B29</f>
        <v>9</v>
      </c>
    </row>
    <row r="33" spans="1:16" x14ac:dyDescent="0.3">
      <c r="A33" s="63">
        <v>15020012</v>
      </c>
      <c r="B33" s="4">
        <f>'Physical Supply by HUC 8'!B30</f>
        <v>9400562</v>
      </c>
      <c r="C33" s="4">
        <f>'Physical Supply by HUC 8'!X30</f>
        <v>0</v>
      </c>
      <c r="D33" s="4">
        <f>'Physical Supply by HUC 8'!Z30</f>
        <v>0</v>
      </c>
      <c r="E33" s="4">
        <f>'Physical Supply by HUC 8'!AB30</f>
        <v>0</v>
      </c>
      <c r="F33" s="4">
        <f>'Physical Supply by HUC 8'!AD30</f>
        <v>0</v>
      </c>
      <c r="G33" s="64">
        <f>'Physical Supply by HUC 8'!AR30</f>
        <v>1951.660218</v>
      </c>
      <c r="H33" s="63">
        <f>'Water Use Current M&amp;I'!AL31</f>
        <v>436.83827398069866</v>
      </c>
      <c r="I33" s="4">
        <f>'Water Use Current Agriculture'!W31</f>
        <v>724.59881984388392</v>
      </c>
      <c r="J33" s="64">
        <f>'Water Use Current Thermo'!BJ34</f>
        <v>0</v>
      </c>
      <c r="K33" s="69">
        <f>'Current Groundwater Pumping'!AG31</f>
        <v>772.65443662586483</v>
      </c>
      <c r="L33" s="63">
        <f>'Water Use Future M&amp;I'!BK31</f>
        <v>732.09833698440013</v>
      </c>
      <c r="M33" s="64">
        <f>'Water Use Future Agriculture'!AI31</f>
        <v>724.59881984388392</v>
      </c>
      <c r="N33" s="69">
        <f>Recharge!B30</f>
        <v>10455</v>
      </c>
      <c r="O33" s="69">
        <f>Storage!H31</f>
        <v>0</v>
      </c>
      <c r="P33" s="69">
        <f>Species!B30</f>
        <v>14</v>
      </c>
    </row>
    <row r="34" spans="1:16" x14ac:dyDescent="0.3">
      <c r="A34" s="63">
        <v>15020013</v>
      </c>
      <c r="B34" s="4">
        <f>'Physical Supply by HUC 8'!B31</f>
        <v>9400568</v>
      </c>
      <c r="C34" s="4">
        <f>'Physical Supply by HUC 8'!X31</f>
        <v>0</v>
      </c>
      <c r="D34" s="4">
        <f>'Physical Supply by HUC 8'!Z31</f>
        <v>0</v>
      </c>
      <c r="E34" s="4">
        <f>'Physical Supply by HUC 8'!AB31</f>
        <v>14.488939999999999</v>
      </c>
      <c r="F34" s="4">
        <f>'Physical Supply by HUC 8'!AD31</f>
        <v>28.977879999999999</v>
      </c>
      <c r="G34" s="64">
        <f>'Physical Supply by HUC 8'!AR31</f>
        <v>1835.7486979999999</v>
      </c>
      <c r="H34" s="63">
        <f>'Water Use Current M&amp;I'!AL32</f>
        <v>1354.9518187780636</v>
      </c>
      <c r="I34" s="4">
        <f>'Water Use Current Agriculture'!W32</f>
        <v>1144.6763603402376</v>
      </c>
      <c r="J34" s="64">
        <f>'Water Use Current Thermo'!BJ35</f>
        <v>0</v>
      </c>
      <c r="K34" s="69">
        <f>'Current Groundwater Pumping'!AG32</f>
        <v>2227.5252261872251</v>
      </c>
      <c r="L34" s="63">
        <f>'Water Use Future M&amp;I'!BK32</f>
        <v>2270.7670831636829</v>
      </c>
      <c r="M34" s="64">
        <f>'Water Use Future Agriculture'!AI32</f>
        <v>1144.6763603402376</v>
      </c>
      <c r="N34" s="69">
        <f>Recharge!B31</f>
        <v>15524</v>
      </c>
      <c r="O34" s="69">
        <f>Storage!H32</f>
        <v>0</v>
      </c>
      <c r="P34" s="69">
        <f>Species!B31</f>
        <v>14</v>
      </c>
    </row>
    <row r="35" spans="1:16" x14ac:dyDescent="0.3">
      <c r="A35" s="63">
        <v>15020014</v>
      </c>
      <c r="B35" s="4">
        <f>'Physical Supply by HUC 8'!B32</f>
        <v>9400583</v>
      </c>
      <c r="C35" s="4">
        <f>'Physical Supply by HUC 8'!X32</f>
        <v>0</v>
      </c>
      <c r="D35" s="4">
        <f>'Physical Supply by HUC 8'!Z32</f>
        <v>0</v>
      </c>
      <c r="E35" s="4">
        <f>'Physical Supply by HUC 8'!AB32</f>
        <v>0</v>
      </c>
      <c r="F35" s="4">
        <f>'Physical Supply by HUC 8'!AD32</f>
        <v>0</v>
      </c>
      <c r="G35" s="64">
        <f>'Physical Supply by HUC 8'!AR32</f>
        <v>310.78776299999998</v>
      </c>
      <c r="H35" s="63">
        <f>'Water Use Current M&amp;I'!AL33</f>
        <v>593.95676672068669</v>
      </c>
      <c r="I35" s="4">
        <f>'Water Use Current Agriculture'!W33</f>
        <v>619.89738647108618</v>
      </c>
      <c r="J35" s="64">
        <f>'Water Use Current Thermo'!BJ36</f>
        <v>0</v>
      </c>
      <c r="K35" s="69">
        <f>'Current Groundwater Pumping'!AG33</f>
        <v>1157.5960124993908</v>
      </c>
      <c r="L35" s="63">
        <f>'Water Use Future M&amp;I'!BK33</f>
        <v>995.41360511844448</v>
      </c>
      <c r="M35" s="64">
        <f>'Water Use Future Agriculture'!AI33</f>
        <v>619.89738647108618</v>
      </c>
      <c r="N35" s="69">
        <f>Recharge!B32</f>
        <v>11819</v>
      </c>
      <c r="O35" s="69">
        <f>Storage!H33</f>
        <v>0</v>
      </c>
      <c r="P35" s="69">
        <f>Species!B32</f>
        <v>14</v>
      </c>
    </row>
    <row r="36" spans="1:16" x14ac:dyDescent="0.3">
      <c r="A36" s="63">
        <v>15020015</v>
      </c>
      <c r="B36" s="4">
        <f>'Physical Supply by HUC 8'!B33</f>
        <v>9400600</v>
      </c>
      <c r="C36" s="4">
        <f>'Physical Supply by HUC 8'!X33</f>
        <v>0</v>
      </c>
      <c r="D36" s="4">
        <f>'Physical Supply by HUC 8'!Z33</f>
        <v>0</v>
      </c>
      <c r="E36" s="4">
        <f>'Physical Supply by HUC 8'!AB33</f>
        <v>0</v>
      </c>
      <c r="F36" s="4">
        <f>'Physical Supply by HUC 8'!AD33</f>
        <v>0</v>
      </c>
      <c r="G36" s="64">
        <f>'Physical Supply by HUC 8'!AR33</f>
        <v>272.39207199999998</v>
      </c>
      <c r="H36" s="63">
        <f>'Water Use Current M&amp;I'!AL34</f>
        <v>993.3989335280005</v>
      </c>
      <c r="I36" s="4">
        <f>'Water Use Current Agriculture'!W34</f>
        <v>685.91378341854556</v>
      </c>
      <c r="J36" s="64">
        <f>'Water Use Current Thermo'!BJ37</f>
        <v>0</v>
      </c>
      <c r="K36" s="69">
        <f>'Current Groundwater Pumping'!AG34</f>
        <v>15144.653153674572</v>
      </c>
      <c r="L36" s="63">
        <f>'Water Use Future M&amp;I'!BK34</f>
        <v>1664.8397141823234</v>
      </c>
      <c r="M36" s="64">
        <f>'Water Use Future Agriculture'!AI34</f>
        <v>685.91378341854556</v>
      </c>
      <c r="N36" s="69">
        <f>Recharge!B33</f>
        <v>39083</v>
      </c>
      <c r="O36" s="69">
        <f>Storage!H34</f>
        <v>36246</v>
      </c>
      <c r="P36" s="69">
        <f>Species!B33</f>
        <v>12</v>
      </c>
    </row>
    <row r="37" spans="1:16" x14ac:dyDescent="0.3">
      <c r="A37" s="63">
        <v>15020016</v>
      </c>
      <c r="B37" s="4">
        <f>'Physical Supply by HUC 8'!B34</f>
        <v>9402300</v>
      </c>
      <c r="C37" s="4">
        <f>'Physical Supply by HUC 8'!X34</f>
        <v>144889.4</v>
      </c>
      <c r="D37" s="4">
        <f>'Physical Supply by HUC 8'!Z34</f>
        <v>147787.18799999999</v>
      </c>
      <c r="E37" s="4">
        <f>'Physical Supply by HUC 8'!AB34</f>
        <v>152640.9829</v>
      </c>
      <c r="F37" s="4">
        <f>'Physical Supply by HUC 8'!AD34</f>
        <v>160102.78700000001</v>
      </c>
      <c r="G37" s="64">
        <f>'Physical Supply by HUC 8'!AR34</f>
        <v>281280.31224300002</v>
      </c>
      <c r="H37" s="63">
        <f>'Water Use Current M&amp;I'!AL35</f>
        <v>227.80164654562191</v>
      </c>
      <c r="I37" s="4">
        <f>'Water Use Current Agriculture'!W35</f>
        <v>668.31568145749918</v>
      </c>
      <c r="J37" s="64">
        <f>'Water Use Current Thermo'!BJ38</f>
        <v>0</v>
      </c>
      <c r="K37" s="69">
        <f>'Current Groundwater Pumping'!AG35</f>
        <v>572.03020982218527</v>
      </c>
      <c r="L37" s="63">
        <f>'Water Use Future M&amp;I'!BK35</f>
        <v>381.77333931533354</v>
      </c>
      <c r="M37" s="64">
        <f>'Water Use Future Agriculture'!AI35</f>
        <v>668.31568145749918</v>
      </c>
      <c r="N37" s="69">
        <f>Recharge!B34</f>
        <v>40419</v>
      </c>
      <c r="O37" s="69">
        <f>Storage!H35</f>
        <v>99</v>
      </c>
      <c r="P37" s="69">
        <f>Species!B34</f>
        <v>12</v>
      </c>
    </row>
    <row r="38" spans="1:16" x14ac:dyDescent="0.3">
      <c r="A38" s="63">
        <v>15020017</v>
      </c>
      <c r="B38" s="4">
        <f>'Physical Supply by HUC 8'!B35</f>
        <v>9401110</v>
      </c>
      <c r="C38" s="4">
        <f>'Physical Supply by HUC 8'!X35</f>
        <v>50.711290000000005</v>
      </c>
      <c r="D38" s="4">
        <f>'Physical Supply by HUC 8'!Z35</f>
        <v>72.444699999999997</v>
      </c>
      <c r="E38" s="4">
        <f>'Physical Supply by HUC 8'!AB35</f>
        <v>108.66705</v>
      </c>
      <c r="F38" s="4">
        <f>'Physical Supply by HUC 8'!AD35</f>
        <v>144.88939999999999</v>
      </c>
      <c r="G38" s="64">
        <f>'Physical Supply by HUC 8'!AR35</f>
        <v>2558.7468039999999</v>
      </c>
      <c r="H38" s="63">
        <f>'Water Use Current M&amp;I'!AL36</f>
        <v>212.28899269580759</v>
      </c>
      <c r="I38" s="4">
        <f>'Water Use Current Agriculture'!W36</f>
        <v>494.70746813328981</v>
      </c>
      <c r="J38" s="64">
        <f>'Water Use Current Thermo'!BJ39</f>
        <v>0</v>
      </c>
      <c r="K38" s="69">
        <f>'Current Groundwater Pumping'!AG36</f>
        <v>579.86327086358142</v>
      </c>
      <c r="L38" s="63">
        <f>'Water Use Future M&amp;I'!BK36</f>
        <v>355.77564460288374</v>
      </c>
      <c r="M38" s="64">
        <f>'Water Use Future Agriculture'!AI36</f>
        <v>494.70746813328981</v>
      </c>
      <c r="N38" s="69">
        <f>Recharge!B35</f>
        <v>11029</v>
      </c>
      <c r="O38" s="69">
        <f>Storage!H36</f>
        <v>0</v>
      </c>
      <c r="P38" s="69">
        <f>Species!B35</f>
        <v>14</v>
      </c>
    </row>
    <row r="39" spans="1:16" x14ac:dyDescent="0.3">
      <c r="A39" s="63">
        <v>15020018</v>
      </c>
      <c r="B39" s="4">
        <f>'Physical Supply by HUC 8'!B36</f>
        <v>9401500</v>
      </c>
      <c r="C39" s="4">
        <f>'Physical Supply by HUC 8'!X36</f>
        <v>0</v>
      </c>
      <c r="D39" s="4">
        <f>'Physical Supply by HUC 8'!Z36</f>
        <v>0</v>
      </c>
      <c r="E39" s="4">
        <f>'Physical Supply by HUC 8'!AB36</f>
        <v>0</v>
      </c>
      <c r="F39" s="4">
        <f>'Physical Supply by HUC 8'!AD36</f>
        <v>0</v>
      </c>
      <c r="G39" s="64">
        <f>'Physical Supply by HUC 8'!AR36</f>
        <v>9740.1899150000008</v>
      </c>
      <c r="H39" s="63">
        <f>'Water Use Current M&amp;I'!AL37</f>
        <v>2612.6001070435123</v>
      </c>
      <c r="I39" s="4">
        <f>'Water Use Current Agriculture'!W37</f>
        <v>2165.964737393685</v>
      </c>
      <c r="J39" s="64">
        <f>'Water Use Current Thermo'!BJ40</f>
        <v>0</v>
      </c>
      <c r="K39" s="69">
        <f>'Current Groundwater Pumping'!AG37</f>
        <v>4033.084620590269</v>
      </c>
      <c r="L39" s="63">
        <f>'Water Use Future M&amp;I'!BK37</f>
        <v>4378.4629403977806</v>
      </c>
      <c r="M39" s="64">
        <f>'Water Use Future Agriculture'!AI37</f>
        <v>2165.964737393685</v>
      </c>
      <c r="N39" s="69">
        <f>Recharge!B36</f>
        <v>51077</v>
      </c>
      <c r="O39" s="69">
        <f>Storage!H37</f>
        <v>0</v>
      </c>
      <c r="P39" s="69">
        <f>Species!B36</f>
        <v>14</v>
      </c>
    </row>
    <row r="40" spans="1:16" x14ac:dyDescent="0.3">
      <c r="A40" s="63">
        <v>15030101</v>
      </c>
      <c r="B40" s="4">
        <f>'Physical Supply by HUC 8'!B37</f>
        <v>9424000</v>
      </c>
      <c r="C40" s="4">
        <f>'Physical Supply by HUC 8'!X37</f>
        <v>1825606.44</v>
      </c>
      <c r="D40" s="4">
        <f>'Physical Supply by HUC 8'!Z37</f>
        <v>3499079.0100000002</v>
      </c>
      <c r="E40" s="4">
        <f>'Physical Supply by HUC 8'!AB37</f>
        <v>4339437.53</v>
      </c>
      <c r="F40" s="4">
        <f>'Physical Supply by HUC 8'!AD37</f>
        <v>5476819.3200000003</v>
      </c>
      <c r="G40" s="64">
        <f>'Physical Supply by HUC 8'!AR37</f>
        <v>10778431.857496999</v>
      </c>
      <c r="H40" s="63">
        <f>'Water Use Current M&amp;I'!AL38</f>
        <v>22690.988171460973</v>
      </c>
      <c r="I40" s="4">
        <f>'Water Use Current Agriculture'!W38</f>
        <v>62169.661557828971</v>
      </c>
      <c r="J40" s="64">
        <f>'Water Use Current Thermo'!BJ41</f>
        <v>1651.6516618800001</v>
      </c>
      <c r="K40" s="69">
        <f>'Current Groundwater Pumping'!AG38</f>
        <v>59891.712972349982</v>
      </c>
      <c r="L40" s="63">
        <f>'Water Use Future M&amp;I'!BK38</f>
        <v>38027.882844334432</v>
      </c>
      <c r="M40" s="64">
        <f>'Water Use Future Agriculture'!AI38</f>
        <v>62169.661557828971</v>
      </c>
      <c r="N40" s="69">
        <f>Recharge!B37</f>
        <v>6774</v>
      </c>
      <c r="O40" s="69">
        <f>Storage!H38</f>
        <v>0</v>
      </c>
      <c r="P40" s="69">
        <f>Species!B37</f>
        <v>13</v>
      </c>
    </row>
    <row r="41" spans="1:16" x14ac:dyDescent="0.3">
      <c r="A41" s="63">
        <v>15030103</v>
      </c>
      <c r="B41" s="4">
        <v>0</v>
      </c>
      <c r="C41" s="4">
        <f>'Physical Supply by HUC 8'!X38</f>
        <v>0</v>
      </c>
      <c r="D41" s="4">
        <f>'Physical Supply by HUC 8'!Z38</f>
        <v>0</v>
      </c>
      <c r="E41" s="4">
        <f>'Physical Supply by HUC 8'!AB38</f>
        <v>0</v>
      </c>
      <c r="F41" s="4">
        <f>'Physical Supply by HUC 8'!AD38</f>
        <v>0</v>
      </c>
      <c r="G41" s="64">
        <f>'Physical Supply by HUC 8'!AR38</f>
        <v>0</v>
      </c>
      <c r="H41" s="63">
        <f>'Water Use Current M&amp;I'!AL39</f>
        <v>561.32972227630989</v>
      </c>
      <c r="I41" s="4">
        <f>'Water Use Current Agriculture'!W39</f>
        <v>0</v>
      </c>
      <c r="J41" s="64">
        <f>'Water Use Current Thermo'!BJ42</f>
        <v>978.07348583999988</v>
      </c>
      <c r="K41" s="69">
        <f>'Current Groundwater Pumping'!AG39</f>
        <v>5512.8769524470672</v>
      </c>
      <c r="L41" s="63">
        <f>'Water Use Future M&amp;I'!BK39</f>
        <v>940.73386114642301</v>
      </c>
      <c r="M41" s="64">
        <f>'Water Use Future Agriculture'!AI39</f>
        <v>0</v>
      </c>
      <c r="N41" s="69">
        <f>Recharge!B38</f>
        <v>8184</v>
      </c>
      <c r="O41" s="69">
        <f>Storage!H39</f>
        <v>265</v>
      </c>
      <c r="P41" s="69">
        <f>Species!B38</f>
        <v>12</v>
      </c>
    </row>
    <row r="42" spans="1:16" x14ac:dyDescent="0.3">
      <c r="A42" s="63">
        <v>15030104</v>
      </c>
      <c r="B42" s="4">
        <f>'Physical Supply by HUC 8'!B39</f>
        <v>9429300</v>
      </c>
      <c r="C42" s="4">
        <f>'Physical Supply by HUC 8'!X39</f>
        <v>1990200.7984</v>
      </c>
      <c r="D42" s="4">
        <f>'Physical Supply by HUC 8'!Z39</f>
        <v>2970232.7</v>
      </c>
      <c r="E42" s="4">
        <f>'Physical Supply by HUC 8'!AB39</f>
        <v>3520812.42</v>
      </c>
      <c r="F42" s="4">
        <f>'Physical Supply by HUC 8'!AD39</f>
        <v>4404637.76</v>
      </c>
      <c r="G42" s="64">
        <f>'Physical Supply by HUC 8'!AR39</f>
        <v>7771618.2062320011</v>
      </c>
      <c r="H42" s="63">
        <f>'Water Use Current M&amp;I'!AL40</f>
        <v>1269.5536127652463</v>
      </c>
      <c r="I42" s="4">
        <f>'Water Use Current Agriculture'!W40</f>
        <v>205721.11986701022</v>
      </c>
      <c r="J42" s="64">
        <f>'Water Use Current Thermo'!BJ43</f>
        <v>0</v>
      </c>
      <c r="K42" s="69">
        <f>'Current Groundwater Pumping'!AG40</f>
        <v>9922.0978612140134</v>
      </c>
      <c r="L42" s="63">
        <f>'Water Use Future M&amp;I'!BK40</f>
        <v>2127.6480198230993</v>
      </c>
      <c r="M42" s="64">
        <f>'Water Use Future Agriculture'!AI40</f>
        <v>205721.11986701022</v>
      </c>
      <c r="N42" s="69">
        <f>Recharge!B39</f>
        <v>16769</v>
      </c>
      <c r="O42" s="69">
        <f>Storage!H40</f>
        <v>7500</v>
      </c>
      <c r="P42" s="69">
        <f>Species!B39</f>
        <v>7</v>
      </c>
    </row>
    <row r="43" spans="1:16" x14ac:dyDescent="0.3">
      <c r="A43" s="63">
        <v>15030105</v>
      </c>
      <c r="B43" s="4">
        <v>0</v>
      </c>
      <c r="C43" s="4">
        <f>'Physical Supply by HUC 8'!X40</f>
        <v>0</v>
      </c>
      <c r="D43" s="4">
        <f>'Physical Supply by HUC 8'!Z40</f>
        <v>0</v>
      </c>
      <c r="E43" s="4">
        <f>'Physical Supply by HUC 8'!AB40</f>
        <v>0</v>
      </c>
      <c r="F43" s="4">
        <f>'Physical Supply by HUC 8'!AD40</f>
        <v>0</v>
      </c>
      <c r="G43" s="64">
        <f>'Physical Supply by HUC 8'!AR40</f>
        <v>0</v>
      </c>
      <c r="H43" s="63">
        <f>'Water Use Current M&amp;I'!AL41</f>
        <v>372.59206798866853</v>
      </c>
      <c r="I43" s="4">
        <f>'Water Use Current Agriculture'!W41</f>
        <v>80367.00062670841</v>
      </c>
      <c r="J43" s="64">
        <f>'Water Use Current Thermo'!BJ44</f>
        <v>0</v>
      </c>
      <c r="K43" s="69">
        <f>'Current Groundwater Pumping'!AG41</f>
        <v>16608.906924380004</v>
      </c>
      <c r="L43" s="63">
        <f>'Water Use Future M&amp;I'!BK41</f>
        <v>624.42796246405624</v>
      </c>
      <c r="M43" s="64">
        <f>'Water Use Future Agriculture'!AI41</f>
        <v>80367.00062670841</v>
      </c>
      <c r="N43" s="69">
        <f>Recharge!B40</f>
        <v>8719</v>
      </c>
      <c r="O43" s="69">
        <f>Storage!H41</f>
        <v>0</v>
      </c>
      <c r="P43" s="69">
        <f>Species!B40</f>
        <v>7</v>
      </c>
    </row>
    <row r="44" spans="1:16" x14ac:dyDescent="0.3">
      <c r="A44" s="63">
        <v>15030106</v>
      </c>
      <c r="B44" s="4">
        <f>'Physical Supply by HUC 8'!B41</f>
        <v>9428900</v>
      </c>
      <c r="C44" s="4">
        <f>'Physical Supply by HUC 8'!X41</f>
        <v>0</v>
      </c>
      <c r="D44" s="4">
        <f>'Physical Supply by HUC 8'!Z41</f>
        <v>0</v>
      </c>
      <c r="E44" s="4">
        <f>'Physical Supply by HUC 8'!AB41</f>
        <v>0</v>
      </c>
      <c r="F44" s="4">
        <f>'Physical Supply by HUC 8'!AD41</f>
        <v>0</v>
      </c>
      <c r="G44" s="64">
        <f>'Physical Supply by HUC 8'!AR41</f>
        <v>371.64131100000003</v>
      </c>
      <c r="H44" s="63">
        <f>'Water Use Current M&amp;I'!AL42</f>
        <v>1114.0069247717972</v>
      </c>
      <c r="I44" s="4">
        <f>'Water Use Current Agriculture'!W42</f>
        <v>117029.80950202727</v>
      </c>
      <c r="J44" s="64">
        <f>'Water Use Current Thermo'!BJ45</f>
        <v>0</v>
      </c>
      <c r="K44" s="69">
        <f>'Current Groundwater Pumping'!AG42</f>
        <v>1435.5195184472025</v>
      </c>
      <c r="L44" s="63">
        <f>'Water Use Future M&amp;I'!BK42</f>
        <v>1866.9669431268137</v>
      </c>
      <c r="M44" s="64">
        <f>'Water Use Future Agriculture'!AI42</f>
        <v>117029.80950202727</v>
      </c>
      <c r="N44" s="69">
        <f>Recharge!B41</f>
        <v>4467</v>
      </c>
      <c r="O44" s="69">
        <f>Storage!H42</f>
        <v>0</v>
      </c>
      <c r="P44" s="69">
        <f>Species!B41</f>
        <v>7</v>
      </c>
    </row>
    <row r="45" spans="1:16" x14ac:dyDescent="0.3">
      <c r="A45" s="63">
        <v>15030107</v>
      </c>
      <c r="B45" s="4">
        <f>'Physical Supply by HUC 8'!B42</f>
        <v>9522200</v>
      </c>
      <c r="C45" s="4">
        <f>'Physical Supply by HUC 8'!X42</f>
        <v>0</v>
      </c>
      <c r="D45" s="4">
        <f>'Physical Supply by HUC 8'!Z42</f>
        <v>0</v>
      </c>
      <c r="E45" s="4">
        <f>'Physical Supply by HUC 8'!AB42</f>
        <v>0</v>
      </c>
      <c r="F45" s="4">
        <f>'Physical Supply by HUC 8'!AD42</f>
        <v>5795.576</v>
      </c>
      <c r="G45" s="64">
        <f>'Physical Supply by HUC 8'!AR42</f>
        <v>1554383.625458</v>
      </c>
      <c r="H45" s="63">
        <f>'Water Use Current M&amp;I'!AL43</f>
        <v>189.17373354162015</v>
      </c>
      <c r="I45" s="4">
        <f>'Water Use Current Agriculture'!W43</f>
        <v>34888.249965515221</v>
      </c>
      <c r="J45" s="64">
        <f>'Water Use Current Thermo'!BJ46</f>
        <v>0</v>
      </c>
      <c r="K45" s="69">
        <f>'Current Groundwater Pumping'!AG43</f>
        <v>6258.6701686130909</v>
      </c>
      <c r="L45" s="63">
        <f>'Water Use Future M&amp;I'!BK43</f>
        <v>317.03672497586462</v>
      </c>
      <c r="M45" s="64">
        <f>'Water Use Future Agriculture'!AI43</f>
        <v>34888.249965515221</v>
      </c>
      <c r="N45" s="69">
        <f>Recharge!B42</f>
        <v>1169</v>
      </c>
      <c r="O45" s="69">
        <f>Storage!H43</f>
        <v>0</v>
      </c>
      <c r="P45" s="69">
        <f>Species!B42</f>
        <v>4</v>
      </c>
    </row>
    <row r="46" spans="1:16" x14ac:dyDescent="0.3">
      <c r="A46" s="63">
        <v>15030108</v>
      </c>
      <c r="B46" s="4">
        <f>'Physical Supply by HUC 8'!B43</f>
        <v>9534000</v>
      </c>
      <c r="C46" s="4">
        <f>'Physical Supply by HUC 8'!X43</f>
        <v>59824.833259999999</v>
      </c>
      <c r="D46" s="4">
        <f>'Physical Supply by HUC 8'!Z43</f>
        <v>67373.570999999996</v>
      </c>
      <c r="E46" s="4">
        <f>'Physical Supply by HUC 8'!AB43</f>
        <v>71720.252999999997</v>
      </c>
      <c r="F46" s="4">
        <f>'Physical Supply by HUC 8'!AD43</f>
        <v>77515.828999999998</v>
      </c>
      <c r="G46" s="64">
        <f>'Physical Supply by HUC 8'!AR43</f>
        <v>91633.852136000001</v>
      </c>
      <c r="H46" s="63">
        <f>'Water Use Current M&amp;I'!AL44</f>
        <v>31128.292660168689</v>
      </c>
      <c r="I46" s="4">
        <f>'Water Use Current Agriculture'!W44</f>
        <v>372765.52495196223</v>
      </c>
      <c r="J46" s="64">
        <f>'Water Use Current Thermo'!BJ47</f>
        <v>930.94811414419996</v>
      </c>
      <c r="K46" s="69">
        <f>'Current Groundwater Pumping'!AG44</f>
        <v>76253.11371714421</v>
      </c>
      <c r="L46" s="63">
        <f>'Water Use Future M&amp;I'!BK44</f>
        <v>52167.982173375494</v>
      </c>
      <c r="M46" s="64">
        <f>'Water Use Future Agriculture'!AI44</f>
        <v>372765.52495196223</v>
      </c>
      <c r="N46" s="69">
        <f>Recharge!B43</f>
        <v>9178</v>
      </c>
      <c r="O46" s="69">
        <f>Storage!H44</f>
        <v>187</v>
      </c>
      <c r="P46" s="69">
        <f>Species!B43</f>
        <v>4</v>
      </c>
    </row>
    <row r="47" spans="1:16" x14ac:dyDescent="0.3">
      <c r="A47" s="63">
        <v>15030201</v>
      </c>
      <c r="B47" s="4">
        <f>'Physical Supply by HUC 8'!B44</f>
        <v>9424450</v>
      </c>
      <c r="C47" s="4">
        <f>'Physical Supply by HUC 8'!X44</f>
        <v>1231.5599</v>
      </c>
      <c r="D47" s="4">
        <f>'Physical Supply by HUC 8'!Z44</f>
        <v>1666.2280999999998</v>
      </c>
      <c r="E47" s="4">
        <f>'Physical Supply by HUC 8'!AB44</f>
        <v>1956.0069000000001</v>
      </c>
      <c r="F47" s="4">
        <f>'Physical Supply by HUC 8'!AD44</f>
        <v>2390.6750999999999</v>
      </c>
      <c r="G47" s="64">
        <f>'Physical Supply by HUC 8'!AR44</f>
        <v>56843.733855000006</v>
      </c>
      <c r="H47" s="63">
        <f>'Water Use Current M&amp;I'!AL45</f>
        <v>271.26891139194856</v>
      </c>
      <c r="I47" s="4">
        <f>'Water Use Current Agriculture'!W45</f>
        <v>199.99564287715916</v>
      </c>
      <c r="J47" s="64">
        <f>'Water Use Current Thermo'!BJ48</f>
        <v>0</v>
      </c>
      <c r="K47" s="69">
        <f>'Current Groundwater Pumping'!AG45</f>
        <v>16193.58596892254</v>
      </c>
      <c r="L47" s="63">
        <f>'Water Use Future M&amp;I'!BK45</f>
        <v>454.62023530106001</v>
      </c>
      <c r="M47" s="64">
        <f>'Water Use Future Agriculture'!AI45</f>
        <v>199.99564287715916</v>
      </c>
      <c r="N47" s="69">
        <f>Recharge!B44</f>
        <v>23253</v>
      </c>
      <c r="O47" s="69">
        <f>Storage!H45</f>
        <v>1724</v>
      </c>
      <c r="P47" s="69">
        <f>Species!B44</f>
        <v>16</v>
      </c>
    </row>
    <row r="48" spans="1:16" x14ac:dyDescent="0.3">
      <c r="A48" s="63">
        <v>15030202</v>
      </c>
      <c r="B48" s="4">
        <f>'Physical Supply by HUC 8'!B45</f>
        <v>9424447</v>
      </c>
      <c r="C48" s="4">
        <f>'Physical Supply by HUC 8'!X45</f>
        <v>0</v>
      </c>
      <c r="D48" s="4">
        <f>'Physical Supply by HUC 8'!Z45</f>
        <v>0</v>
      </c>
      <c r="E48" s="4">
        <f>'Physical Supply by HUC 8'!AB45</f>
        <v>36.222349999999999</v>
      </c>
      <c r="F48" s="4">
        <f>'Physical Supply by HUC 8'!AD45</f>
        <v>202.84516000000002</v>
      </c>
      <c r="G48" s="64">
        <f>'Physical Supply by HUC 8'!AR45</f>
        <v>66207.211330000006</v>
      </c>
      <c r="H48" s="63">
        <f>'Water Use Current M&amp;I'!AL46</f>
        <v>0</v>
      </c>
      <c r="I48" s="4">
        <f>'Water Use Current Agriculture'!W46</f>
        <v>466.22216719001864</v>
      </c>
      <c r="J48" s="64">
        <f>'Water Use Current Thermo'!BJ49</f>
        <v>0</v>
      </c>
      <c r="K48" s="69">
        <f>'Current Groundwater Pumping'!AG46</f>
        <v>569.72679766032911</v>
      </c>
      <c r="L48" s="63">
        <f>'Water Use Future M&amp;I'!BK46</f>
        <v>0</v>
      </c>
      <c r="M48" s="64">
        <f>'Water Use Future Agriculture'!AI46</f>
        <v>466.22216719001864</v>
      </c>
      <c r="N48" s="69">
        <f>Recharge!B45</f>
        <v>9288</v>
      </c>
      <c r="O48" s="69">
        <f>Storage!H46</f>
        <v>300479</v>
      </c>
      <c r="P48" s="69">
        <f>Species!B45</f>
        <v>16</v>
      </c>
    </row>
    <row r="49" spans="1:16" x14ac:dyDescent="0.3">
      <c r="A49" s="63">
        <v>15030203</v>
      </c>
      <c r="B49" s="4">
        <f>'Physical Supply by HUC 8'!B46</f>
        <v>9424900</v>
      </c>
      <c r="C49" s="4">
        <f>'Physical Supply by HUC 8'!X46</f>
        <v>0</v>
      </c>
      <c r="D49" s="4">
        <f>'Physical Supply by HUC 8'!Z46</f>
        <v>0</v>
      </c>
      <c r="E49" s="4">
        <f>'Physical Supply by HUC 8'!AB46</f>
        <v>0</v>
      </c>
      <c r="F49" s="4">
        <f>'Physical Supply by HUC 8'!AD46</f>
        <v>0</v>
      </c>
      <c r="G49" s="64">
        <f>'Physical Supply by HUC 8'!AR46</f>
        <v>39485.259288000001</v>
      </c>
      <c r="H49" s="63">
        <f>'Water Use Current M&amp;I'!AL47</f>
        <v>1833.1259183305569</v>
      </c>
      <c r="I49" s="4">
        <f>'Water Use Current Agriculture'!W47</f>
        <v>594.15866536392389</v>
      </c>
      <c r="J49" s="64">
        <f>'Water Use Current Thermo'!BJ50</f>
        <v>0</v>
      </c>
      <c r="K49" s="69">
        <f>'Current Groundwater Pumping'!AG47</f>
        <v>2281.1905276323778</v>
      </c>
      <c r="L49" s="63">
        <f>'Water Use Future M&amp;I'!BK47</f>
        <v>3072.1402318151695</v>
      </c>
      <c r="M49" s="64">
        <f>'Water Use Future Agriculture'!AI47</f>
        <v>594.15866536392389</v>
      </c>
      <c r="N49" s="69">
        <f>Recharge!B46</f>
        <v>17120</v>
      </c>
      <c r="O49" s="69">
        <f>Storage!H47</f>
        <v>0</v>
      </c>
      <c r="P49" s="69">
        <f>Species!B46</f>
        <v>16</v>
      </c>
    </row>
    <row r="50" spans="1:16" x14ac:dyDescent="0.3">
      <c r="A50" s="63">
        <v>15030204</v>
      </c>
      <c r="B50" s="4">
        <f>'Physical Supply by HUC 8'!B47</f>
        <v>9426620</v>
      </c>
      <c r="C50" s="4">
        <f>'Physical Supply by HUC 8'!X47</f>
        <v>0</v>
      </c>
      <c r="D50" s="4">
        <f>'Physical Supply by HUC 8'!Z47</f>
        <v>0</v>
      </c>
      <c r="E50" s="4">
        <f>'Physical Supply by HUC 8'!AB47</f>
        <v>0</v>
      </c>
      <c r="F50" s="4">
        <f>'Physical Supply by HUC 8'!AD47</f>
        <v>0</v>
      </c>
      <c r="G50" s="64">
        <f>'Physical Supply by HUC 8'!AR47</f>
        <v>60904.983737000002</v>
      </c>
      <c r="H50" s="63">
        <f>'Water Use Current M&amp;I'!AL48</f>
        <v>67.168862651661584</v>
      </c>
      <c r="I50" s="4">
        <f>'Water Use Current Agriculture'!W48</f>
        <v>310.10225556972358</v>
      </c>
      <c r="J50" s="64">
        <f>'Water Use Current Thermo'!BJ51</f>
        <v>0</v>
      </c>
      <c r="K50" s="69">
        <f>'Current Groundwater Pumping'!AG48</f>
        <v>615.39449808297832</v>
      </c>
      <c r="L50" s="63">
        <f>'Water Use Future M&amp;I'!BK48</f>
        <v>112.56846199925182</v>
      </c>
      <c r="M50" s="64">
        <f>'Water Use Future Agriculture'!AI48</f>
        <v>310.10225556972358</v>
      </c>
      <c r="N50" s="69">
        <f>Recharge!B47</f>
        <v>8034</v>
      </c>
      <c r="O50" s="69">
        <f>Storage!H48</f>
        <v>180000</v>
      </c>
      <c r="P50" s="69">
        <f>Species!B47</f>
        <v>16</v>
      </c>
    </row>
    <row r="51" spans="1:16" x14ac:dyDescent="0.3">
      <c r="A51" s="63">
        <v>15040002</v>
      </c>
      <c r="B51" s="4">
        <f>'Physical Supply by HUC 8'!B48</f>
        <v>9442000</v>
      </c>
      <c r="C51" s="4">
        <f>'Physical Supply by HUC 8'!X48</f>
        <v>6787.3439429999999</v>
      </c>
      <c r="D51" s="4">
        <f>'Physical Supply by HUC 8'!Z48</f>
        <v>9417.8109999999997</v>
      </c>
      <c r="E51" s="4">
        <f>'Physical Supply by HUC 8'!AB48</f>
        <v>13040.046</v>
      </c>
      <c r="F51" s="4">
        <f>'Physical Supply by HUC 8'!AD48</f>
        <v>20284.516</v>
      </c>
      <c r="G51" s="64">
        <f>'Physical Supply by HUC 8'!AR48</f>
        <v>140619.50938199999</v>
      </c>
      <c r="H51" s="63">
        <f>'Water Use Current M&amp;I'!AL49</f>
        <v>360.34482758620686</v>
      </c>
      <c r="I51" s="4">
        <f>'Water Use Current Agriculture'!W49</f>
        <v>143.44602964609194</v>
      </c>
      <c r="J51" s="64">
        <f>'Water Use Current Thermo'!BJ52</f>
        <v>0</v>
      </c>
      <c r="K51" s="69">
        <f>'Current Groundwater Pumping'!AG49</f>
        <v>1110.0345582612663</v>
      </c>
      <c r="L51" s="63">
        <f>'Water Use Future M&amp;I'!BK49</f>
        <v>603.90278217345167</v>
      </c>
      <c r="M51" s="64">
        <f>'Water Use Future Agriculture'!AI49</f>
        <v>143.44602964609194</v>
      </c>
      <c r="N51" s="69">
        <f>Recharge!B48</f>
        <v>10294</v>
      </c>
      <c r="O51" s="69">
        <f>Storage!H49</f>
        <v>1400</v>
      </c>
      <c r="P51" s="69">
        <f>Species!B48</f>
        <v>18</v>
      </c>
    </row>
    <row r="52" spans="1:16" x14ac:dyDescent="0.3">
      <c r="A52" s="63">
        <v>15040003</v>
      </c>
      <c r="B52" s="4">
        <v>0</v>
      </c>
      <c r="C52" s="4">
        <f>'Physical Supply by HUC 8'!X49</f>
        <v>0</v>
      </c>
      <c r="D52" s="4">
        <f>'Physical Supply by HUC 8'!Z49</f>
        <v>0</v>
      </c>
      <c r="E52" s="4">
        <f>'Physical Supply by HUC 8'!AB49</f>
        <v>0</v>
      </c>
      <c r="F52" s="4">
        <f>'Physical Supply by HUC 8'!AD49</f>
        <v>0</v>
      </c>
      <c r="G52" s="64">
        <f>'Physical Supply by HUC 8'!AR49</f>
        <v>0</v>
      </c>
      <c r="H52" s="63">
        <f>'Water Use Current M&amp;I'!AL50</f>
        <v>0</v>
      </c>
      <c r="I52" s="4">
        <f>'Water Use Current Agriculture'!W50</f>
        <v>8443.4654417637958</v>
      </c>
      <c r="J52" s="64">
        <f>'Water Use Current Thermo'!BJ53</f>
        <v>0</v>
      </c>
      <c r="K52" s="69">
        <f>'Current Groundwater Pumping'!AG50</f>
        <v>8443.4654417637958</v>
      </c>
      <c r="L52" s="63">
        <f>'Water Use Future M&amp;I'!BK50</f>
        <v>0</v>
      </c>
      <c r="M52" s="64">
        <f>'Water Use Future Agriculture'!AI50</f>
        <v>8443.4654417637958</v>
      </c>
      <c r="N52" s="69">
        <f>Recharge!B49</f>
        <v>237</v>
      </c>
      <c r="O52" s="69">
        <f>Storage!H50</f>
        <v>0</v>
      </c>
      <c r="P52" s="69">
        <f>Species!B49</f>
        <v>18</v>
      </c>
    </row>
    <row r="53" spans="1:16" x14ac:dyDescent="0.3">
      <c r="A53" s="63">
        <v>15040004</v>
      </c>
      <c r="B53" s="4">
        <f>'Physical Supply by HUC 8'!B50</f>
        <v>9444500</v>
      </c>
      <c r="C53" s="4">
        <f>'Physical Supply by HUC 8'!X50</f>
        <v>12315.599</v>
      </c>
      <c r="D53" s="4">
        <f>'Physical Supply by HUC 8'!Z50</f>
        <v>18835.621999999999</v>
      </c>
      <c r="E53" s="4">
        <f>'Physical Supply by HUC 8'!AB50</f>
        <v>24631.198</v>
      </c>
      <c r="F53" s="4">
        <f>'Physical Supply by HUC 8'!AD50</f>
        <v>33324.561999999998</v>
      </c>
      <c r="G53" s="64">
        <f>'Physical Supply by HUC 8'!AR50</f>
        <v>158669.83083399999</v>
      </c>
      <c r="H53" s="63">
        <f>'Water Use Current M&amp;I'!AL51</f>
        <v>1644.0774026394622</v>
      </c>
      <c r="I53" s="4">
        <f>'Water Use Current Agriculture'!W51</f>
        <v>0</v>
      </c>
      <c r="J53" s="64">
        <f>'Water Use Current Thermo'!BJ54</f>
        <v>0</v>
      </c>
      <c r="K53" s="69">
        <f>'Current Groundwater Pumping'!AG51</f>
        <v>5627.4441340782123</v>
      </c>
      <c r="L53" s="63">
        <f>'Water Use Future M&amp;I'!BK51</f>
        <v>2755.3133597427491</v>
      </c>
      <c r="M53" s="64">
        <f>'Water Use Future Agriculture'!AI51</f>
        <v>0</v>
      </c>
      <c r="N53" s="69">
        <f>Recharge!B50</f>
        <v>34391</v>
      </c>
      <c r="O53" s="69">
        <f>Storage!H51</f>
        <v>7500</v>
      </c>
      <c r="P53" s="69">
        <f>Species!B50</f>
        <v>12</v>
      </c>
    </row>
    <row r="54" spans="1:16" x14ac:dyDescent="0.3">
      <c r="A54" s="63">
        <v>15040005</v>
      </c>
      <c r="B54" s="4">
        <f>'Physical Supply by HUC 8'!B51</f>
        <v>9466500</v>
      </c>
      <c r="C54" s="4">
        <f>'Physical Supply by HUC 8'!X51</f>
        <v>0</v>
      </c>
      <c r="D54" s="4">
        <f>'Physical Supply by HUC 8'!Z51</f>
        <v>0</v>
      </c>
      <c r="E54" s="4">
        <f>'Physical Supply by HUC 8'!AB51</f>
        <v>1593.7834</v>
      </c>
      <c r="F54" s="4">
        <f>'Physical Supply by HUC 8'!AD51</f>
        <v>8693.3639999999996</v>
      </c>
      <c r="G54" s="64">
        <f>'Physical Supply by HUC 8'!AR51</f>
        <v>267177.50249400001</v>
      </c>
      <c r="H54" s="63">
        <f>'Water Use Current M&amp;I'!AL52</f>
        <v>780.70681266788506</v>
      </c>
      <c r="I54" s="4">
        <f>'Water Use Current Agriculture'!W52</f>
        <v>38523.059213541666</v>
      </c>
      <c r="J54" s="64">
        <f>'Water Use Current Thermo'!BJ55</f>
        <v>0</v>
      </c>
      <c r="K54" s="69">
        <f>'Current Groundwater Pumping'!AG52</f>
        <v>46039.719262943931</v>
      </c>
      <c r="L54" s="63">
        <f>'Water Use Future M&amp;I'!BK52</f>
        <v>1308.3884660981057</v>
      </c>
      <c r="M54" s="64">
        <f>'Water Use Future Agriculture'!AI52</f>
        <v>38523.059213541666</v>
      </c>
      <c r="N54" s="69">
        <f>Recharge!B51</f>
        <v>68303</v>
      </c>
      <c r="O54" s="69">
        <f>Storage!H52</f>
        <v>199790</v>
      </c>
      <c r="P54" s="69">
        <f>Species!B51</f>
        <v>13</v>
      </c>
    </row>
    <row r="55" spans="1:16" x14ac:dyDescent="0.3">
      <c r="A55" s="63">
        <v>15040006</v>
      </c>
      <c r="B55" s="4">
        <f>'Physical Supply by HUC 8'!B52</f>
        <v>9457000</v>
      </c>
      <c r="C55" s="4">
        <f>'Physical Supply by HUC 8'!X52</f>
        <v>0</v>
      </c>
      <c r="D55" s="4">
        <f>'Physical Supply by HUC 8'!Z52</f>
        <v>0</v>
      </c>
      <c r="E55" s="4">
        <f>'Physical Supply by HUC 8'!AB52</f>
        <v>0</v>
      </c>
      <c r="F55" s="4">
        <f>'Physical Supply by HUC 8'!AD52</f>
        <v>0</v>
      </c>
      <c r="G55" s="64">
        <f>'Physical Supply by HUC 8'!AR52</f>
        <v>9143.9700339999999</v>
      </c>
      <c r="H55" s="63">
        <f>'Water Use Current M&amp;I'!AL53</f>
        <v>346.508767897773</v>
      </c>
      <c r="I55" s="4">
        <f>'Water Use Current Agriculture'!W53</f>
        <v>45985.729969122782</v>
      </c>
      <c r="J55" s="64">
        <f>'Water Use Current Thermo'!BJ56</f>
        <v>0</v>
      </c>
      <c r="K55" s="69">
        <f>'Current Groundwater Pumping'!AG53</f>
        <v>44622.614990232767</v>
      </c>
      <c r="L55" s="63">
        <f>'Water Use Future M&amp;I'!BK53</f>
        <v>580.71489573663519</v>
      </c>
      <c r="M55" s="64">
        <f>'Water Use Future Agriculture'!AI53</f>
        <v>45985.729969122782</v>
      </c>
      <c r="N55" s="69">
        <f>Recharge!B52</f>
        <v>36116</v>
      </c>
      <c r="O55" s="69">
        <f>Storage!H53</f>
        <v>0</v>
      </c>
      <c r="P55" s="69">
        <f>Species!B52</f>
        <v>18</v>
      </c>
    </row>
    <row r="56" spans="1:16" x14ac:dyDescent="0.3">
      <c r="A56" s="63">
        <v>15040007</v>
      </c>
      <c r="B56" s="4">
        <f>'Physical Supply by HUC 8'!B53</f>
        <v>9468500</v>
      </c>
      <c r="C56" s="4">
        <f>'Physical Supply by HUC 8'!X53</f>
        <v>0</v>
      </c>
      <c r="D56" s="4">
        <f>'Physical Supply by HUC 8'!Z53</f>
        <v>0</v>
      </c>
      <c r="E56" s="4">
        <f>'Physical Supply by HUC 8'!AB53</f>
        <v>434.66820000000001</v>
      </c>
      <c r="F56" s="4">
        <f>'Physical Supply by HUC 8'!AD53</f>
        <v>2173.3409999999999</v>
      </c>
      <c r="G56" s="64">
        <f>'Physical Supply by HUC 8'!AR53</f>
        <v>42573.576849000005</v>
      </c>
      <c r="H56" s="63">
        <f>'Water Use Current M&amp;I'!AL54</f>
        <v>3056.7844912780674</v>
      </c>
      <c r="I56" s="4">
        <f>'Water Use Current Agriculture'!W54</f>
        <v>20397.36632222257</v>
      </c>
      <c r="J56" s="64">
        <f>'Water Use Current Thermo'!BJ57</f>
        <v>0</v>
      </c>
      <c r="K56" s="69">
        <f>'Current Groundwater Pumping'!AG54</f>
        <v>24357.122166662237</v>
      </c>
      <c r="L56" s="63">
        <f>'Water Use Future M&amp;I'!BK54</f>
        <v>5122.8726416112004</v>
      </c>
      <c r="M56" s="64">
        <f>'Water Use Future Agriculture'!AI54</f>
        <v>20397.36632222257</v>
      </c>
      <c r="N56" s="69">
        <f>Recharge!B53</f>
        <v>25415</v>
      </c>
      <c r="O56" s="69">
        <f>Storage!H54</f>
        <v>52200</v>
      </c>
      <c r="P56" s="69">
        <f>Species!B53</f>
        <v>11</v>
      </c>
    </row>
    <row r="57" spans="1:16" x14ac:dyDescent="0.3">
      <c r="A57" s="63">
        <v>15050100</v>
      </c>
      <c r="B57" s="4">
        <f>'Physical Supply by HUC 8'!B54</f>
        <v>9479500</v>
      </c>
      <c r="C57" s="4">
        <f>'Physical Supply by HUC 8'!X54</f>
        <v>0</v>
      </c>
      <c r="D57" s="4">
        <f>'Physical Supply by HUC 8'!Z54</f>
        <v>0</v>
      </c>
      <c r="E57" s="4">
        <f>'Physical Supply by HUC 8'!AB54</f>
        <v>0</v>
      </c>
      <c r="F57" s="4">
        <f>'Physical Supply by HUC 8'!AD54</f>
        <v>0</v>
      </c>
      <c r="G57" s="64">
        <f>'Physical Supply by HUC 8'!AR54</f>
        <v>44182.573636000001</v>
      </c>
      <c r="H57" s="63">
        <f>'Water Use Current M&amp;I'!AL55</f>
        <v>317201.88410802576</v>
      </c>
      <c r="I57" s="4">
        <f>'Water Use Current Agriculture'!W55</f>
        <v>206231.82216844056</v>
      </c>
      <c r="J57" s="64">
        <f>'Water Use Current Thermo'!BJ58</f>
        <v>3244.0859089400092</v>
      </c>
      <c r="K57" s="69">
        <f>'Current Groundwater Pumping'!AG55</f>
        <v>280791.82774550933</v>
      </c>
      <c r="L57" s="63">
        <f>'Water Use Future M&amp;I'!BK55</f>
        <v>504269.23577273649</v>
      </c>
      <c r="M57" s="64">
        <f>'Water Use Future Agriculture'!AI55</f>
        <v>197711.70931628949</v>
      </c>
      <c r="N57" s="69">
        <f>Recharge!B54</f>
        <v>25930</v>
      </c>
      <c r="O57" s="69">
        <f>Storage!H55</f>
        <v>1140524</v>
      </c>
      <c r="P57" s="69">
        <f>Species!B54</f>
        <v>15</v>
      </c>
    </row>
    <row r="58" spans="1:16" x14ac:dyDescent="0.3">
      <c r="A58" s="63">
        <v>15050201</v>
      </c>
      <c r="B58" s="4">
        <f>'Physical Supply by HUC 8'!B55</f>
        <v>9434500</v>
      </c>
      <c r="C58" s="4">
        <f>'Physical Supply by HUC 8'!X55</f>
        <v>0</v>
      </c>
      <c r="D58" s="4">
        <f>'Physical Supply by HUC 8'!Z55</f>
        <v>0</v>
      </c>
      <c r="E58" s="4">
        <f>'Physical Supply by HUC 8'!AB55</f>
        <v>724.447</v>
      </c>
      <c r="F58" s="4">
        <f>'Physical Supply by HUC 8'!AD55</f>
        <v>18256.064399999999</v>
      </c>
      <c r="G58" s="64">
        <f>'Physical Supply by HUC 8'!AR55</f>
        <v>94336.039445999995</v>
      </c>
      <c r="H58" s="63">
        <f>'Water Use Current M&amp;I'!AL56</f>
        <v>2287.1563713584037</v>
      </c>
      <c r="I58" s="4">
        <f>'Water Use Current Agriculture'!W56</f>
        <v>68692.638739850299</v>
      </c>
      <c r="J58" s="64">
        <f>'Water Use Current Thermo'!BJ59</f>
        <v>5739.0976736100001</v>
      </c>
      <c r="K58" s="69">
        <f>'Current Groundwater Pumping'!AG56</f>
        <v>127005.84900888488</v>
      </c>
      <c r="L58" s="63">
        <f>'Water Use Future M&amp;I'!BK56</f>
        <v>3833.0509839180108</v>
      </c>
      <c r="M58" s="64">
        <f>'Water Use Future Agriculture'!AI56</f>
        <v>68692.638739850299</v>
      </c>
      <c r="N58" s="69">
        <f>Recharge!B55</f>
        <v>19868</v>
      </c>
      <c r="O58" s="69">
        <f>Storage!H56</f>
        <v>4823</v>
      </c>
      <c r="P58" s="69">
        <f>Species!B55</f>
        <v>17</v>
      </c>
    </row>
    <row r="59" spans="1:16" x14ac:dyDescent="0.3">
      <c r="A59" s="63">
        <v>15050202</v>
      </c>
      <c r="B59" s="4">
        <f>'Physical Supply by HUC 8'!B56</f>
        <v>9471800</v>
      </c>
      <c r="C59" s="4">
        <f>'Physical Supply by HUC 8'!X56</f>
        <v>0</v>
      </c>
      <c r="D59" s="4">
        <f>'Physical Supply by HUC 8'!Z56</f>
        <v>0</v>
      </c>
      <c r="E59" s="4">
        <f>'Physical Supply by HUC 8'!AB56</f>
        <v>0</v>
      </c>
      <c r="F59" s="4">
        <f>'Physical Supply by HUC 8'!AD56</f>
        <v>0</v>
      </c>
      <c r="G59" s="64">
        <f>'Physical Supply by HUC 8'!AR56</f>
        <v>25564.285735999998</v>
      </c>
      <c r="H59" s="63">
        <f>'Water Use Current M&amp;I'!AL57</f>
        <v>16603.084846008507</v>
      </c>
      <c r="I59" s="4">
        <f>'Water Use Current Agriculture'!W57</f>
        <v>4499.5646463518715</v>
      </c>
      <c r="J59" s="64">
        <f>'Water Use Current Thermo'!BJ60</f>
        <v>0</v>
      </c>
      <c r="K59" s="69">
        <f>'Current Groundwater Pumping'!AG57</f>
        <v>23736.066852384207</v>
      </c>
      <c r="L59" s="63">
        <f>'Water Use Future M&amp;I'!BK57</f>
        <v>27825.150698930713</v>
      </c>
      <c r="M59" s="64">
        <f>'Water Use Future Agriculture'!AI57</f>
        <v>4499.5646463518715</v>
      </c>
      <c r="N59" s="69">
        <f>Recharge!B56</f>
        <v>16530</v>
      </c>
      <c r="O59" s="69">
        <f>Storage!H57</f>
        <v>884</v>
      </c>
      <c r="P59" s="69">
        <f>Species!B56</f>
        <v>20</v>
      </c>
    </row>
    <row r="60" spans="1:16" x14ac:dyDescent="0.3">
      <c r="A60" s="63">
        <v>15050203</v>
      </c>
      <c r="B60" s="4">
        <f>'Physical Supply by HUC 8'!B57</f>
        <v>9473500</v>
      </c>
      <c r="C60" s="4">
        <f>'Physical Supply by HUC 8'!X57</f>
        <v>0</v>
      </c>
      <c r="D60" s="4">
        <f>'Physical Supply by HUC 8'!Z57</f>
        <v>0</v>
      </c>
      <c r="E60" s="4">
        <f>'Physical Supply by HUC 8'!AB57</f>
        <v>0</v>
      </c>
      <c r="F60" s="4">
        <f>'Physical Supply by HUC 8'!AD57</f>
        <v>0</v>
      </c>
      <c r="G60" s="64">
        <f>'Physical Supply by HUC 8'!AR57</f>
        <v>37816.133399999999</v>
      </c>
      <c r="H60" s="63">
        <f>'Water Use Current M&amp;I'!AL58</f>
        <v>2227.491206315995</v>
      </c>
      <c r="I60" s="4">
        <f>'Water Use Current Agriculture'!W58</f>
        <v>3653.9663124826034</v>
      </c>
      <c r="J60" s="64">
        <f>'Water Use Current Thermo'!BJ61</f>
        <v>0</v>
      </c>
      <c r="K60" s="69">
        <f>'Current Groundwater Pumping'!AG58</f>
        <v>19252.423117801311</v>
      </c>
      <c r="L60" s="63">
        <f>'Water Use Future M&amp;I'!BK58</f>
        <v>3732.6829860462494</v>
      </c>
      <c r="M60" s="64">
        <f>'Water Use Future Agriculture'!AI58</f>
        <v>3653.9663124826034</v>
      </c>
      <c r="N60" s="69">
        <f>Recharge!B57</f>
        <v>13112</v>
      </c>
      <c r="O60" s="69">
        <f>Storage!H58</f>
        <v>0</v>
      </c>
      <c r="P60" s="69">
        <f>Species!B57</f>
        <v>21</v>
      </c>
    </row>
    <row r="61" spans="1:16" x14ac:dyDescent="0.3">
      <c r="A61" s="63">
        <v>15050301</v>
      </c>
      <c r="B61" s="4">
        <f>'Physical Supply by HUC 8'!B58</f>
        <v>9486500</v>
      </c>
      <c r="C61" s="4">
        <f>'Physical Supply by HUC 8'!X58</f>
        <v>0</v>
      </c>
      <c r="D61" s="4">
        <f>'Physical Supply by HUC 8'!Z58</f>
        <v>0</v>
      </c>
      <c r="E61" s="4">
        <f>'Physical Supply by HUC 8'!AB58</f>
        <v>0</v>
      </c>
      <c r="F61" s="4">
        <f>'Physical Supply by HUC 8'!AD58</f>
        <v>0</v>
      </c>
      <c r="G61" s="64">
        <f>'Physical Supply by HUC 8'!AR58</f>
        <v>47096.299470000005</v>
      </c>
      <c r="H61" s="63">
        <f>'Water Use Current M&amp;I'!AL59</f>
        <v>37000.501189852526</v>
      </c>
      <c r="I61" s="4">
        <f>'Water Use Current Agriculture'!W59</f>
        <v>27560.773018461066</v>
      </c>
      <c r="J61" s="64">
        <f>'Water Use Current Thermo'!BJ62</f>
        <v>2344.1926540141999</v>
      </c>
      <c r="K61" s="69">
        <f>'Current Groundwater Pumping'!AG59</f>
        <v>109892.07897352614</v>
      </c>
      <c r="L61" s="63">
        <f>'Water Use Future M&amp;I'!BK59</f>
        <v>39654.407288662376</v>
      </c>
      <c r="M61" s="64">
        <f>'Water Use Future Agriculture'!AI59</f>
        <v>24321.947510265723</v>
      </c>
      <c r="N61" s="69">
        <f>Recharge!B58</f>
        <v>13288</v>
      </c>
      <c r="O61" s="69">
        <f>Storage!H59</f>
        <v>278236</v>
      </c>
      <c r="P61" s="69">
        <f>Species!B58</f>
        <v>21</v>
      </c>
    </row>
    <row r="62" spans="1:16" x14ac:dyDescent="0.3">
      <c r="A62" s="63">
        <v>15050302</v>
      </c>
      <c r="B62" s="4">
        <f>'Physical Supply by HUC 8'!B59</f>
        <v>9485850</v>
      </c>
      <c r="C62" s="4">
        <f>'Physical Supply by HUC 8'!X59</f>
        <v>0</v>
      </c>
      <c r="D62" s="4">
        <f>'Physical Supply by HUC 8'!Z59</f>
        <v>0</v>
      </c>
      <c r="E62" s="4">
        <f>'Physical Supply by HUC 8'!AB59</f>
        <v>0</v>
      </c>
      <c r="F62" s="4">
        <f>'Physical Supply by HUC 8'!AD59</f>
        <v>0</v>
      </c>
      <c r="G62" s="64">
        <f>'Physical Supply by HUC 8'!AR59</f>
        <v>12556.115404</v>
      </c>
      <c r="H62" s="63">
        <f>'Water Use Current M&amp;I'!AL60</f>
        <v>95409.156858276852</v>
      </c>
      <c r="I62" s="4">
        <f>'Water Use Current Agriculture'!W60</f>
        <v>11764.283246032419</v>
      </c>
      <c r="J62" s="64">
        <f>'Water Use Current Thermo'!BJ63</f>
        <v>0</v>
      </c>
      <c r="K62" s="69">
        <f>'Current Groundwater Pumping'!AG60</f>
        <v>53539.777527042053</v>
      </c>
      <c r="L62" s="63">
        <f>'Water Use Future M&amp;I'!BK60</f>
        <v>129410.94319061156</v>
      </c>
      <c r="M62" s="64">
        <f>'Water Use Future Agriculture'!AI60</f>
        <v>9969.4270054791359</v>
      </c>
      <c r="N62" s="69">
        <f>Recharge!B59</f>
        <v>5723</v>
      </c>
      <c r="O62" s="69">
        <f>Storage!H60</f>
        <v>237</v>
      </c>
      <c r="P62" s="69">
        <f>Species!B59</f>
        <v>20</v>
      </c>
    </row>
    <row r="63" spans="1:16" x14ac:dyDescent="0.3">
      <c r="A63" s="63">
        <v>15050303</v>
      </c>
      <c r="B63" s="4">
        <f>'Physical Supply by HUC 8'!B60</f>
        <v>9489000</v>
      </c>
      <c r="C63" s="4">
        <f>'Physical Supply by HUC 8'!X60</f>
        <v>0</v>
      </c>
      <c r="D63" s="4">
        <f>'Physical Supply by HUC 8'!Z60</f>
        <v>0</v>
      </c>
      <c r="E63" s="4">
        <f>'Physical Supply by HUC 8'!AB60</f>
        <v>0</v>
      </c>
      <c r="F63" s="4">
        <f>'Physical Supply by HUC 8'!AD60</f>
        <v>0</v>
      </c>
      <c r="G63" s="64">
        <f>'Physical Supply by HUC 8'!AR60</f>
        <v>13399.371711999998</v>
      </c>
      <c r="H63" s="63">
        <f>'Water Use Current M&amp;I'!AL61</f>
        <v>37694.173737592369</v>
      </c>
      <c r="I63" s="4">
        <f>'Water Use Current Agriculture'!W61</f>
        <v>184304.74915550087</v>
      </c>
      <c r="J63" s="64">
        <f>'Water Use Current Thermo'!BJ64</f>
        <v>1040.53614178</v>
      </c>
      <c r="K63" s="69">
        <f>'Current Groundwater Pumping'!AG61</f>
        <v>167702.27126577869</v>
      </c>
      <c r="L63" s="63">
        <f>'Water Use Future M&amp;I'!BK61</f>
        <v>80963.816693946836</v>
      </c>
      <c r="M63" s="64">
        <f>'Water Use Future Agriculture'!AI61</f>
        <v>160330.99809053337</v>
      </c>
      <c r="N63" s="69">
        <f>Recharge!B60</f>
        <v>2856</v>
      </c>
      <c r="O63" s="69">
        <f>Storage!H61</f>
        <v>13020</v>
      </c>
      <c r="P63" s="69">
        <f>Species!B60</f>
        <v>16</v>
      </c>
    </row>
    <row r="64" spans="1:16" x14ac:dyDescent="0.3">
      <c r="A64" s="63">
        <v>15050304</v>
      </c>
      <c r="B64" s="4">
        <f>'Physical Supply by HUC 8'!B61</f>
        <v>9487000</v>
      </c>
      <c r="C64" s="4">
        <f>'Physical Supply by HUC 8'!X61</f>
        <v>0</v>
      </c>
      <c r="D64" s="4">
        <f>'Physical Supply by HUC 8'!Z61</f>
        <v>0</v>
      </c>
      <c r="E64" s="4">
        <f>'Physical Supply by HUC 8'!AB61</f>
        <v>0</v>
      </c>
      <c r="F64" s="4">
        <f>'Physical Supply by HUC 8'!AD61</f>
        <v>0</v>
      </c>
      <c r="G64" s="64">
        <f>'Physical Supply by HUC 8'!AR61</f>
        <v>3465.0300010000001</v>
      </c>
      <c r="H64" s="63">
        <f>'Water Use Current M&amp;I'!AL62</f>
        <v>12332.351811049028</v>
      </c>
      <c r="I64" s="4">
        <f>'Water Use Current Agriculture'!W62</f>
        <v>26765.007537923746</v>
      </c>
      <c r="J64" s="64">
        <f>'Water Use Current Thermo'!BJ65</f>
        <v>0</v>
      </c>
      <c r="K64" s="69">
        <f>'Current Groundwater Pumping'!AG62</f>
        <v>29950.292437588709</v>
      </c>
      <c r="L64" s="63">
        <f>'Water Use Future M&amp;I'!BK62</f>
        <v>16511.649016769985</v>
      </c>
      <c r="M64" s="64">
        <f>'Water Use Future Agriculture'!AI62</f>
        <v>22504.994247020219</v>
      </c>
      <c r="N64" s="69">
        <f>Recharge!B61</f>
        <v>4504</v>
      </c>
      <c r="O64" s="69">
        <f>Storage!H62</f>
        <v>1541</v>
      </c>
      <c r="P64" s="69">
        <f>Species!B61</f>
        <v>17</v>
      </c>
    </row>
    <row r="65" spans="1:16" x14ac:dyDescent="0.3">
      <c r="A65" s="63">
        <v>15050305</v>
      </c>
      <c r="B65" s="4">
        <v>0</v>
      </c>
      <c r="C65" s="4">
        <f>'Physical Supply by HUC 8'!X62</f>
        <v>0</v>
      </c>
      <c r="D65" s="4">
        <f>'Physical Supply by HUC 8'!Z62</f>
        <v>0</v>
      </c>
      <c r="E65" s="4">
        <f>'Physical Supply by HUC 8'!AB62</f>
        <v>0</v>
      </c>
      <c r="F65" s="4">
        <f>'Physical Supply by HUC 8'!AD62</f>
        <v>0</v>
      </c>
      <c r="G65" s="64">
        <f>'Physical Supply by HUC 8'!AR62</f>
        <v>0</v>
      </c>
      <c r="H65" s="63">
        <f>'Water Use Current M&amp;I'!AL63</f>
        <v>25.003682342926556</v>
      </c>
      <c r="I65" s="4">
        <f>'Water Use Current Agriculture'!W63</f>
        <v>177291.28662635488</v>
      </c>
      <c r="J65" s="64">
        <f>'Water Use Current Thermo'!BJ66</f>
        <v>0</v>
      </c>
      <c r="K65" s="69">
        <f>'Current Groundwater Pumping'!AG63</f>
        <v>61998.412340427356</v>
      </c>
      <c r="L65" s="63">
        <f>'Water Use Future M&amp;I'!BK63</f>
        <v>68.314404163172654</v>
      </c>
      <c r="M65" s="64">
        <f>'Water Use Future Agriculture'!AI63</f>
        <v>153328.8919276896</v>
      </c>
      <c r="N65" s="69">
        <f>Recharge!B62</f>
        <v>1341</v>
      </c>
      <c r="O65" s="69">
        <f>Storage!H63</f>
        <v>0</v>
      </c>
      <c r="P65" s="69">
        <f>Species!B62</f>
        <v>14</v>
      </c>
    </row>
    <row r="66" spans="1:16" x14ac:dyDescent="0.3">
      <c r="A66" s="63">
        <v>15050306</v>
      </c>
      <c r="B66" s="4">
        <f>'Physical Supply by HUC 8'!B63</f>
        <v>9488500</v>
      </c>
      <c r="C66" s="4">
        <f>'Physical Supply by HUC 8'!X63</f>
        <v>0</v>
      </c>
      <c r="D66" s="4">
        <f>'Physical Supply by HUC 8'!Z63</f>
        <v>0</v>
      </c>
      <c r="E66" s="4">
        <f>'Physical Supply by HUC 8'!AB63</f>
        <v>0</v>
      </c>
      <c r="F66" s="4">
        <f>'Physical Supply by HUC 8'!AD63</f>
        <v>0</v>
      </c>
      <c r="G66" s="64">
        <f>'Physical Supply by HUC 8'!AR63</f>
        <v>7825.4764939999995</v>
      </c>
      <c r="H66" s="63">
        <f>'Water Use Current M&amp;I'!AL64</f>
        <v>553.76576473176283</v>
      </c>
      <c r="I66" s="4">
        <f>'Water Use Current Agriculture'!W64</f>
        <v>172548.62921636269</v>
      </c>
      <c r="J66" s="64">
        <f>'Water Use Current Thermo'!BJ67</f>
        <v>0</v>
      </c>
      <c r="K66" s="69">
        <f>'Current Groundwater Pumping'!AG64</f>
        <v>102977.13776910583</v>
      </c>
      <c r="L66" s="63">
        <f>'Water Use Future M&amp;I'!BK64</f>
        <v>1512.9842774664762</v>
      </c>
      <c r="M66" s="64">
        <f>'Water Use Future Agriculture'!AI64</f>
        <v>149227.24418569254</v>
      </c>
      <c r="N66" s="69">
        <f>Recharge!B63</f>
        <v>473</v>
      </c>
      <c r="O66" s="69">
        <f>Storage!H64</f>
        <v>0</v>
      </c>
      <c r="P66" s="69">
        <f>Species!B63</f>
        <v>16</v>
      </c>
    </row>
    <row r="67" spans="1:16" x14ac:dyDescent="0.3">
      <c r="A67" s="63">
        <v>15060101</v>
      </c>
      <c r="B67" s="4">
        <f>'Physical Supply by HUC 8'!B64</f>
        <v>9490500</v>
      </c>
      <c r="C67" s="4">
        <f>'Physical Supply by HUC 8'!X64</f>
        <v>15213.387000000001</v>
      </c>
      <c r="D67" s="4">
        <f>'Physical Supply by HUC 8'!Z64</f>
        <v>22457.857</v>
      </c>
      <c r="E67" s="4">
        <f>'Physical Supply by HUC 8'!AB64</f>
        <v>27528.986000000001</v>
      </c>
      <c r="F67" s="4">
        <f>'Physical Supply by HUC 8'!AD64</f>
        <v>36222.35</v>
      </c>
      <c r="G67" s="64">
        <f>'Physical Supply by HUC 8'!AR64</f>
        <v>282639.37481499999</v>
      </c>
      <c r="H67" s="63">
        <f>'Water Use Current M&amp;I'!AL65</f>
        <v>6.9156924246744609</v>
      </c>
      <c r="I67" s="4">
        <f>'Water Use Current Agriculture'!W65</f>
        <v>0</v>
      </c>
      <c r="J67" s="64">
        <f>'Water Use Current Thermo'!BJ68</f>
        <v>0</v>
      </c>
      <c r="K67" s="69">
        <f>'Current Groundwater Pumping'!AG65</f>
        <v>243.8840279538887</v>
      </c>
      <c r="L67" s="63">
        <f>'Water Use Future M&amp;I'!BK65</f>
        <v>11.590025931252283</v>
      </c>
      <c r="M67" s="64">
        <f>'Water Use Future Agriculture'!AI65</f>
        <v>0</v>
      </c>
      <c r="N67" s="69">
        <f>Recharge!B64</f>
        <v>142788</v>
      </c>
      <c r="O67" s="69">
        <f>Storage!H65</f>
        <v>15296</v>
      </c>
      <c r="P67" s="69">
        <f>Species!B64</f>
        <v>14</v>
      </c>
    </row>
    <row r="68" spans="1:16" x14ac:dyDescent="0.3">
      <c r="A68" s="63">
        <v>15060102</v>
      </c>
      <c r="B68" s="4">
        <f>'Physical Supply by HUC 8'!B65</f>
        <v>9494000</v>
      </c>
      <c r="C68" s="4">
        <f>'Physical Supply by HUC 8'!X65</f>
        <v>5290.6364409999996</v>
      </c>
      <c r="D68" s="4">
        <f>'Physical Supply by HUC 8'!Z65</f>
        <v>15937.834000000001</v>
      </c>
      <c r="E68" s="4">
        <f>'Physical Supply by HUC 8'!AB65</f>
        <v>23182.304</v>
      </c>
      <c r="F68" s="4">
        <f>'Physical Supply by HUC 8'!AD65</f>
        <v>29702.327000000001</v>
      </c>
      <c r="G68" s="64">
        <f>'Physical Supply by HUC 8'!AR65</f>
        <v>141835.131448</v>
      </c>
      <c r="H68" s="63">
        <f>'Water Use Current M&amp;I'!AL66</f>
        <v>4950.2526375819789</v>
      </c>
      <c r="I68" s="4">
        <f>'Water Use Current Agriculture'!W66</f>
        <v>0</v>
      </c>
      <c r="J68" s="64">
        <f>'Water Use Current Thermo'!BJ69</f>
        <v>0</v>
      </c>
      <c r="K68" s="69">
        <f>'Current Groundwater Pumping'!AG66</f>
        <v>3459.2247128824097</v>
      </c>
      <c r="L68" s="63">
        <f>'Water Use Future M&amp;I'!BK66</f>
        <v>8296.1405615903841</v>
      </c>
      <c r="M68" s="64">
        <f>'Water Use Future Agriculture'!AI66</f>
        <v>0</v>
      </c>
      <c r="N68" s="69">
        <f>Recharge!B65</f>
        <v>136660</v>
      </c>
      <c r="O68" s="69">
        <f>Storage!H66</f>
        <v>0</v>
      </c>
      <c r="P68" s="69">
        <f>Species!B65</f>
        <v>13</v>
      </c>
    </row>
    <row r="69" spans="1:16" x14ac:dyDescent="0.3">
      <c r="A69" s="63">
        <v>15060103</v>
      </c>
      <c r="B69" s="4">
        <f>'Physical Supply by HUC 8'!B66</f>
        <v>9500500</v>
      </c>
      <c r="C69" s="4">
        <f>'Physical Supply by HUC 8'!X66</f>
        <v>39569.295139999995</v>
      </c>
      <c r="D69" s="4">
        <f>'Physical Supply by HUC 8'!Z66</f>
        <v>89831.428</v>
      </c>
      <c r="E69" s="4">
        <f>'Physical Supply by HUC 8'!AB66</f>
        <v>120258.202</v>
      </c>
      <c r="F69" s="4">
        <f>'Physical Supply by HUC 8'!AD66</f>
        <v>162276.128</v>
      </c>
      <c r="G69" s="64">
        <f>'Physical Supply by HUC 8'!AR66</f>
        <v>1528036.9369620001</v>
      </c>
      <c r="H69" s="63">
        <f>'Water Use Current M&amp;I'!AL67</f>
        <v>9194.225751405369</v>
      </c>
      <c r="I69" s="4">
        <f>'Water Use Current Agriculture'!W67</f>
        <v>0</v>
      </c>
      <c r="J69" s="64">
        <f>'Water Use Current Thermo'!BJ70</f>
        <v>0</v>
      </c>
      <c r="K69" s="69">
        <f>'Current Groundwater Pumping'!AG67</f>
        <v>6612.4587076167481</v>
      </c>
      <c r="L69" s="63">
        <f>'Water Use Future M&amp;I'!BK67</f>
        <v>15408.625533486165</v>
      </c>
      <c r="M69" s="64">
        <f>'Water Use Future Agriculture'!AI67</f>
        <v>0</v>
      </c>
      <c r="N69" s="69">
        <f>Recharge!B66</f>
        <v>112061</v>
      </c>
      <c r="O69" s="69">
        <f>Storage!H67</f>
        <v>108119</v>
      </c>
      <c r="P69" s="69">
        <f>Species!B66</f>
        <v>20</v>
      </c>
    </row>
    <row r="70" spans="1:16" x14ac:dyDescent="0.3">
      <c r="A70" s="63">
        <v>15060104</v>
      </c>
      <c r="B70" s="4">
        <f>'Physical Supply by HUC 8'!B67</f>
        <v>9496500</v>
      </c>
      <c r="C70" s="4">
        <f>'Physical Supply by HUC 8'!X67</f>
        <v>507.11289999999997</v>
      </c>
      <c r="D70" s="4">
        <f>'Physical Supply by HUC 8'!Z67</f>
        <v>1086.6704999999999</v>
      </c>
      <c r="E70" s="4">
        <f>'Physical Supply by HUC 8'!AB67</f>
        <v>1811.1175000000001</v>
      </c>
      <c r="F70" s="4">
        <f>'Physical Supply by HUC 8'!AD67</f>
        <v>3332.4561999999996</v>
      </c>
      <c r="G70" s="64">
        <f>'Physical Supply by HUC 8'!AR67</f>
        <v>32949.298453999996</v>
      </c>
      <c r="H70" s="63">
        <f>'Water Use Current M&amp;I'!AL68</f>
        <v>407.35741759290272</v>
      </c>
      <c r="I70" s="4">
        <f>'Water Use Current Agriculture'!W68</f>
        <v>0</v>
      </c>
      <c r="J70" s="64">
        <f>'Water Use Current Thermo'!BJ71</f>
        <v>0</v>
      </c>
      <c r="K70" s="69">
        <f>'Current Groundwater Pumping'!AG68</f>
        <v>413.34376452366007</v>
      </c>
      <c r="L70" s="63">
        <f>'Water Use Future M&amp;I'!BK68</f>
        <v>682.69129730880854</v>
      </c>
      <c r="M70" s="64">
        <f>'Water Use Future Agriculture'!AI68</f>
        <v>0</v>
      </c>
      <c r="N70" s="69">
        <f>Recharge!B67</f>
        <v>58882</v>
      </c>
      <c r="O70" s="69">
        <f>Storage!H68</f>
        <v>0</v>
      </c>
      <c r="P70" s="69">
        <f>Species!B67</f>
        <v>13</v>
      </c>
    </row>
    <row r="71" spans="1:16" x14ac:dyDescent="0.3">
      <c r="A71" s="63">
        <v>15060105</v>
      </c>
      <c r="B71" s="4">
        <f>'Physical Supply by HUC 8'!B68</f>
        <v>9499500</v>
      </c>
      <c r="C71" s="4">
        <f>'Physical Supply by HUC 8'!X68</f>
        <v>434.66820000000001</v>
      </c>
      <c r="D71" s="4">
        <f>'Physical Supply by HUC 8'!Z68</f>
        <v>1448.894</v>
      </c>
      <c r="E71" s="4">
        <f>'Physical Supply by HUC 8'!AB68</f>
        <v>2897.788</v>
      </c>
      <c r="F71" s="4">
        <f>'Physical Supply by HUC 8'!AD68</f>
        <v>4346.6819999999998</v>
      </c>
      <c r="G71" s="64">
        <f>'Physical Supply by HUC 8'!AR68</f>
        <v>103694.445792</v>
      </c>
      <c r="H71" s="63">
        <f>'Water Use Current M&amp;I'!AL69</f>
        <v>1006.2052300770454</v>
      </c>
      <c r="I71" s="4">
        <f>'Water Use Current Agriculture'!W69</f>
        <v>1098.6220682601111</v>
      </c>
      <c r="J71" s="64">
        <f>'Water Use Current Thermo'!BJ72</f>
        <v>0</v>
      </c>
      <c r="K71" s="69">
        <f>'Current Groundwater Pumping'!AG69</f>
        <v>3465.1165175501319</v>
      </c>
      <c r="L71" s="63">
        <f>'Water Use Future M&amp;I'!BK69</f>
        <v>1686.3018180429824</v>
      </c>
      <c r="M71" s="64">
        <f>'Water Use Future Agriculture'!AI69</f>
        <v>1098.6220682601111</v>
      </c>
      <c r="N71" s="69">
        <f>Recharge!B68</f>
        <v>69536</v>
      </c>
      <c r="O71" s="69">
        <f>Storage!H69</f>
        <v>0</v>
      </c>
      <c r="P71" s="69">
        <f>Species!B68</f>
        <v>19</v>
      </c>
    </row>
    <row r="72" spans="1:16" x14ac:dyDescent="0.3">
      <c r="A72" s="63">
        <v>15060106</v>
      </c>
      <c r="B72" s="4">
        <f>'Physical Supply by HUC 8'!B69</f>
        <v>9512406</v>
      </c>
      <c r="C72" s="4">
        <f>'Physical Supply by HUC 8'!X69</f>
        <v>0</v>
      </c>
      <c r="D72" s="4">
        <f>'Physical Supply by HUC 8'!Z69</f>
        <v>0</v>
      </c>
      <c r="E72" s="4">
        <f>'Physical Supply by HUC 8'!AB69</f>
        <v>0</v>
      </c>
      <c r="F72" s="4">
        <f>'Physical Supply by HUC 8'!AD69</f>
        <v>0</v>
      </c>
      <c r="G72" s="64">
        <f>'Physical Supply by HUC 8'!AR69</f>
        <v>48.537949000000005</v>
      </c>
      <c r="H72" s="63">
        <f>'Water Use Current M&amp;I'!AL70</f>
        <v>224449.66759613319</v>
      </c>
      <c r="I72" s="4">
        <f>'Water Use Current Agriculture'!W70</f>
        <v>62542.897037696253</v>
      </c>
      <c r="J72" s="64">
        <f>'Water Use Current Thermo'!BJ73</f>
        <v>1182.3758512211239</v>
      </c>
      <c r="K72" s="69">
        <f>'Current Groundwater Pumping'!AG70</f>
        <v>147225.7059124207</v>
      </c>
      <c r="L72" s="63">
        <f>'Water Use Future M&amp;I'!BK70</f>
        <v>344470.16975936881</v>
      </c>
      <c r="M72" s="64">
        <f>'Water Use Future Agriculture'!AI70</f>
        <v>65334.224170473142</v>
      </c>
      <c r="N72" s="69">
        <f>Recharge!B69</f>
        <v>7993</v>
      </c>
      <c r="O72" s="69">
        <f>Storage!H70</f>
        <v>2028959</v>
      </c>
      <c r="P72" s="69">
        <f>Species!B69</f>
        <v>15</v>
      </c>
    </row>
    <row r="73" spans="1:16" x14ac:dyDescent="0.3">
      <c r="A73" s="63">
        <v>15060201</v>
      </c>
      <c r="B73" s="4">
        <f>'Physical Supply by HUC 8'!B70</f>
        <v>9502800</v>
      </c>
      <c r="C73" s="4">
        <f>'Physical Supply by HUC 8'!X70</f>
        <v>0</v>
      </c>
      <c r="D73" s="4">
        <f>'Physical Supply by HUC 8'!Z70</f>
        <v>0</v>
      </c>
      <c r="E73" s="4">
        <f>'Physical Supply by HUC 8'!AB70</f>
        <v>0</v>
      </c>
      <c r="F73" s="4">
        <f>'Physical Supply by HUC 8'!AD70</f>
        <v>326.00115</v>
      </c>
      <c r="G73" s="64">
        <f>'Physical Supply by HUC 8'!AR70</f>
        <v>10133.564635999999</v>
      </c>
      <c r="H73" s="63">
        <f>'Water Use Current M&amp;I'!AL71</f>
        <v>1402.0936479956263</v>
      </c>
      <c r="I73" s="4">
        <f>'Water Use Current Agriculture'!W71</f>
        <v>4290.0167657042157</v>
      </c>
      <c r="J73" s="64">
        <f>'Water Use Current Thermo'!BJ74</f>
        <v>0</v>
      </c>
      <c r="K73" s="69">
        <f>'Current Groundwater Pumping'!AG71</f>
        <v>9499.3440696816233</v>
      </c>
      <c r="L73" s="63">
        <f>'Water Use Future M&amp;I'!BK71</f>
        <v>2349.3979574965597</v>
      </c>
      <c r="M73" s="64">
        <f>'Water Use Future Agriculture'!AI71</f>
        <v>4290.0167657042157</v>
      </c>
      <c r="N73" s="69">
        <f>Recharge!B70</f>
        <v>28840</v>
      </c>
      <c r="O73" s="69">
        <f>Storage!H71</f>
        <v>2551</v>
      </c>
      <c r="P73" s="69">
        <f>Species!B70</f>
        <v>17</v>
      </c>
    </row>
    <row r="74" spans="1:16" x14ac:dyDescent="0.3">
      <c r="A74" s="63">
        <v>15060202</v>
      </c>
      <c r="B74" s="4">
        <f>'Physical Supply by HUC 8'!B71</f>
        <v>9505000</v>
      </c>
      <c r="C74" s="4">
        <f>'Physical Supply by HUC 8'!X71</f>
        <v>28224.455120000002</v>
      </c>
      <c r="D74" s="4">
        <f>'Physical Supply by HUC 8'!Z71</f>
        <v>34773.455999999998</v>
      </c>
      <c r="E74" s="4">
        <f>'Physical Supply by HUC 8'!AB71</f>
        <v>43466.82</v>
      </c>
      <c r="F74" s="4">
        <f>'Physical Supply by HUC 8'!AD71</f>
        <v>61577.995000000003</v>
      </c>
      <c r="G74" s="64">
        <f>'Physical Supply by HUC 8'!AR71</f>
        <v>336640.37864199997</v>
      </c>
      <c r="H74" s="63">
        <f>'Water Use Current M&amp;I'!AL72</f>
        <v>20041.327094352258</v>
      </c>
      <c r="I74" s="4">
        <f>'Water Use Current Agriculture'!W72</f>
        <v>5698.7392531045034</v>
      </c>
      <c r="J74" s="64">
        <f>'Water Use Current Thermo'!BJ75</f>
        <v>0</v>
      </c>
      <c r="K74" s="69">
        <f>'Current Groundwater Pumping'!AG72</f>
        <v>26847.074556346481</v>
      </c>
      <c r="L74" s="63">
        <f>'Water Use Future M&amp;I'!BK72</f>
        <v>32401.226853868695</v>
      </c>
      <c r="M74" s="64">
        <f>'Water Use Future Agriculture'!AI72</f>
        <v>5698.7392531045034</v>
      </c>
      <c r="N74" s="69">
        <f>Recharge!B71</f>
        <v>141438</v>
      </c>
      <c r="O74" s="69">
        <f>Storage!H72</f>
        <v>13328</v>
      </c>
      <c r="P74" s="69">
        <f>Species!B71</f>
        <v>17</v>
      </c>
    </row>
    <row r="75" spans="1:16" x14ac:dyDescent="0.3">
      <c r="A75" s="63">
        <v>15060203</v>
      </c>
      <c r="B75" s="4">
        <f>'Physical Supply by HUC 8'!B72</f>
        <v>9511300</v>
      </c>
      <c r="C75" s="4">
        <f>'Physical Supply by HUC 8'!X72</f>
        <v>0</v>
      </c>
      <c r="D75" s="4">
        <f>'Physical Supply by HUC 8'!Z72</f>
        <v>12315.599</v>
      </c>
      <c r="E75" s="4">
        <f>'Physical Supply by HUC 8'!AB72</f>
        <v>24631.198</v>
      </c>
      <c r="F75" s="4">
        <f>'Physical Supply by HUC 8'!AD72</f>
        <v>54333.525000000001</v>
      </c>
      <c r="G75" s="64">
        <f>'Physical Supply by HUC 8'!AR72</f>
        <v>431093.05405500002</v>
      </c>
      <c r="H75" s="63">
        <f>'Water Use Current M&amp;I'!AL73</f>
        <v>11698.189699970313</v>
      </c>
      <c r="I75" s="4">
        <f>'Water Use Current Agriculture'!W73</f>
        <v>42329.270406128831</v>
      </c>
      <c r="J75" s="64">
        <f>'Water Use Current Thermo'!BJ76</f>
        <v>0</v>
      </c>
      <c r="K75" s="69">
        <f>'Current Groundwater Pumping'!AG73</f>
        <v>26797.445774341384</v>
      </c>
      <c r="L75" s="63">
        <f>'Water Use Future M&amp;I'!BK73</f>
        <v>18656.472161219801</v>
      </c>
      <c r="M75" s="64">
        <f>'Water Use Future Agriculture'!AI73</f>
        <v>44017.705597470631</v>
      </c>
      <c r="N75" s="69">
        <f>Recharge!B72</f>
        <v>106089</v>
      </c>
      <c r="O75" s="69">
        <f>Storage!H73</f>
        <v>309737</v>
      </c>
      <c r="P75" s="69">
        <f>Species!B72</f>
        <v>19</v>
      </c>
    </row>
    <row r="76" spans="1:16" x14ac:dyDescent="0.3">
      <c r="A76" s="63">
        <v>15070101</v>
      </c>
      <c r="B76" s="4">
        <f>'Physical Supply by HUC 8'!B73</f>
        <v>9519800</v>
      </c>
      <c r="C76" s="4">
        <f>'Physical Supply by HUC 8'!X73</f>
        <v>0</v>
      </c>
      <c r="D76" s="4">
        <f>'Physical Supply by HUC 8'!Z73</f>
        <v>0</v>
      </c>
      <c r="E76" s="4">
        <f>'Physical Supply by HUC 8'!AB73</f>
        <v>0</v>
      </c>
      <c r="F76" s="4">
        <f>'Physical Supply by HUC 8'!AD73</f>
        <v>0</v>
      </c>
      <c r="G76" s="64">
        <f>'Physical Supply by HUC 8'!AR73</f>
        <v>315742.98047999997</v>
      </c>
      <c r="H76" s="63">
        <f>'Water Use Current M&amp;I'!AL74</f>
        <v>18912.362773373341</v>
      </c>
      <c r="I76" s="4">
        <f>'Water Use Current Agriculture'!W74</f>
        <v>306849.80902070302</v>
      </c>
      <c r="J76" s="64">
        <f>'Water Use Current Thermo'!BJ77</f>
        <v>4609.5993266400001</v>
      </c>
      <c r="K76" s="69">
        <f>'Current Groundwater Pumping'!AG74</f>
        <v>379603.10654371406</v>
      </c>
      <c r="L76" s="63">
        <f>'Water Use Future M&amp;I'!BK74</f>
        <v>29262.481273338402</v>
      </c>
      <c r="M76" s="64">
        <f>'Water Use Future Agriculture'!AI74</f>
        <v>310185.05329801142</v>
      </c>
      <c r="N76" s="69">
        <f>Recharge!B73</f>
        <v>3618</v>
      </c>
      <c r="O76" s="69">
        <f>Storage!H74</f>
        <v>4863</v>
      </c>
      <c r="P76" s="69">
        <f>Species!B73</f>
        <v>12</v>
      </c>
    </row>
    <row r="77" spans="1:16" x14ac:dyDescent="0.3">
      <c r="A77" s="63">
        <v>15070102</v>
      </c>
      <c r="B77" s="4">
        <f>'Physical Supply by HUC 8'!B74</f>
        <v>9513970</v>
      </c>
      <c r="C77" s="4">
        <f>'Physical Supply by HUC 8'!X74</f>
        <v>0</v>
      </c>
      <c r="D77" s="4">
        <f>'Physical Supply by HUC 8'!Z74</f>
        <v>0</v>
      </c>
      <c r="E77" s="4">
        <f>'Physical Supply by HUC 8'!AB74</f>
        <v>0</v>
      </c>
      <c r="F77" s="4">
        <f>'Physical Supply by HUC 8'!AD74</f>
        <v>0</v>
      </c>
      <c r="G77" s="64">
        <f>'Physical Supply by HUC 8'!AR74</f>
        <v>23025.823447999999</v>
      </c>
      <c r="H77" s="63">
        <f>'Water Use Current M&amp;I'!AL75</f>
        <v>464448.52066538215</v>
      </c>
      <c r="I77" s="4">
        <f>'Water Use Current Agriculture'!W75</f>
        <v>136025.06346874032</v>
      </c>
      <c r="J77" s="64">
        <f>'Water Use Current Thermo'!BJ78</f>
        <v>356.43993083999999</v>
      </c>
      <c r="K77" s="69">
        <f>'Current Groundwater Pumping'!AG75</f>
        <v>244662.19154086616</v>
      </c>
      <c r="L77" s="63">
        <f>'Water Use Future M&amp;I'!BK75</f>
        <v>717406.36065119551</v>
      </c>
      <c r="M77" s="64">
        <f>'Water Use Future Agriculture'!AI75</f>
        <v>142064.78774972964</v>
      </c>
      <c r="N77" s="69">
        <f>Recharge!B74</f>
        <v>25760</v>
      </c>
      <c r="O77" s="69">
        <f>Storage!H75</f>
        <v>814241</v>
      </c>
      <c r="P77" s="69">
        <f>Species!B74</f>
        <v>13</v>
      </c>
    </row>
    <row r="78" spans="1:16" x14ac:dyDescent="0.3">
      <c r="A78" s="63">
        <v>15070103</v>
      </c>
      <c r="B78" s="4">
        <f>'Physical Supply by HUC 8'!B75</f>
        <v>9517000</v>
      </c>
      <c r="C78" s="4">
        <f>'Physical Supply by HUC 8'!X75</f>
        <v>0</v>
      </c>
      <c r="D78" s="4">
        <f>'Physical Supply by HUC 8'!Z75</f>
        <v>5723.1313</v>
      </c>
      <c r="E78" s="4">
        <f>'Physical Supply by HUC 8'!AB75</f>
        <v>12315.599</v>
      </c>
      <c r="F78" s="4">
        <f>'Physical Supply by HUC 8'!AD75</f>
        <v>19560.069</v>
      </c>
      <c r="G78" s="64">
        <f>'Physical Supply by HUC 8'!AR75</f>
        <v>49179.809041999993</v>
      </c>
      <c r="H78" s="63">
        <f>'Water Use Current M&amp;I'!AL76</f>
        <v>4455.6120475880516</v>
      </c>
      <c r="I78" s="4">
        <f>'Water Use Current Agriculture'!W76</f>
        <v>69757.642349507893</v>
      </c>
      <c r="J78" s="64">
        <f>'Water Use Current Thermo'!BJ79</f>
        <v>0</v>
      </c>
      <c r="K78" s="69">
        <f>'Current Groundwater Pumping'!AG76</f>
        <v>48164.279743058185</v>
      </c>
      <c r="L78" s="63">
        <f>'Water Use Future M&amp;I'!BK76</f>
        <v>7207.4204367436005</v>
      </c>
      <c r="M78" s="64">
        <f>'Water Use Future Agriculture'!AI76</f>
        <v>72887.423156329562</v>
      </c>
      <c r="N78" s="69">
        <f>Recharge!B75</f>
        <v>10757</v>
      </c>
      <c r="O78" s="69">
        <f>Storage!H76</f>
        <v>1006</v>
      </c>
      <c r="P78" s="69">
        <f>Species!B75</f>
        <v>13</v>
      </c>
    </row>
    <row r="79" spans="1:16" x14ac:dyDescent="0.3">
      <c r="A79" s="63">
        <v>15070104</v>
      </c>
      <c r="B79" s="4">
        <f>'Physical Supply by HUC 8'!B76</f>
        <v>9517500</v>
      </c>
      <c r="C79" s="4">
        <f>'Physical Supply by HUC 8'!X76</f>
        <v>0</v>
      </c>
      <c r="D79" s="4">
        <f>'Physical Supply by HUC 8'!Z76</f>
        <v>0</v>
      </c>
      <c r="E79" s="4">
        <f>'Physical Supply by HUC 8'!AB76</f>
        <v>0</v>
      </c>
      <c r="F79" s="4">
        <f>'Physical Supply by HUC 8'!AD76</f>
        <v>0</v>
      </c>
      <c r="G79" s="64">
        <f>'Physical Supply by HUC 8'!AR76</f>
        <v>2957.1926539999999</v>
      </c>
      <c r="H79" s="63">
        <f>'Water Use Current M&amp;I'!AL77</f>
        <v>2061.8617072249526</v>
      </c>
      <c r="I79" s="4">
        <f>'Water Use Current Agriculture'!W77</f>
        <v>145432.67912869767</v>
      </c>
      <c r="J79" s="64">
        <f>'Water Use Current Thermo'!BJ80</f>
        <v>70239.119390879991</v>
      </c>
      <c r="K79" s="69">
        <f>'Current Groundwater Pumping'!AG77</f>
        <v>169023.0203358524</v>
      </c>
      <c r="L79" s="63">
        <f>'Water Use Future M&amp;I'!BK77</f>
        <v>3346.0346755547425</v>
      </c>
      <c r="M79" s="64">
        <f>'Water Use Future Agriculture'!AI77</f>
        <v>147436.72245490857</v>
      </c>
      <c r="N79" s="69">
        <f>Recharge!B76</f>
        <v>8669</v>
      </c>
      <c r="O79" s="69">
        <f>Storage!H77</f>
        <v>12100</v>
      </c>
      <c r="P79" s="69">
        <f>Species!B76</f>
        <v>13</v>
      </c>
    </row>
    <row r="80" spans="1:16" x14ac:dyDescent="0.3">
      <c r="A80" s="63">
        <v>15070201</v>
      </c>
      <c r="B80" s="4">
        <f>'Physical Supply by HUC 8'!B77</f>
        <v>9520700</v>
      </c>
      <c r="C80" s="4">
        <f>'Physical Supply by HUC 8'!X77</f>
        <v>19560.069</v>
      </c>
      <c r="D80" s="4">
        <f>'Physical Supply by HUC 8'!Z77</f>
        <v>36222.35</v>
      </c>
      <c r="E80" s="4">
        <f>'Physical Supply by HUC 8'!AB77</f>
        <v>40569.031999999999</v>
      </c>
      <c r="F80" s="4">
        <f>'Physical Supply by HUC 8'!AD77</f>
        <v>52160.184000000001</v>
      </c>
      <c r="G80" s="64">
        <f>'Physical Supply by HUC 8'!AR77</f>
        <v>453177.82084999996</v>
      </c>
      <c r="H80" s="63">
        <f>'Water Use Current M&amp;I'!AL78</f>
        <v>6434.9047877776866</v>
      </c>
      <c r="I80" s="4">
        <f>'Water Use Current Agriculture'!W78</f>
        <v>224264.60671709906</v>
      </c>
      <c r="J80" s="64">
        <f>'Water Use Current Thermo'!BJ81</f>
        <v>0</v>
      </c>
      <c r="K80" s="69">
        <f>'Current Groundwater Pumping'!AG78</f>
        <v>89858.873497017208</v>
      </c>
      <c r="L80" s="63">
        <f>'Water Use Future M&amp;I'!BK78</f>
        <v>10784.272748942207</v>
      </c>
      <c r="M80" s="64">
        <f>'Water Use Future Agriculture'!AI78</f>
        <v>224264.60671709903</v>
      </c>
      <c r="N80" s="69">
        <f>Recharge!B77</f>
        <v>17268</v>
      </c>
      <c r="O80" s="69">
        <f>Storage!H78</f>
        <v>0</v>
      </c>
      <c r="P80" s="69">
        <f>Species!B77</f>
        <v>9</v>
      </c>
    </row>
    <row r="81" spans="1:16" x14ac:dyDescent="0.3">
      <c r="A81" s="63">
        <v>15070202</v>
      </c>
      <c r="B81" s="4">
        <f>'Physical Supply by HUC 8'!B78</f>
        <v>9520170</v>
      </c>
      <c r="C81" s="4">
        <f>'Physical Supply by HUC 8'!X78</f>
        <v>0</v>
      </c>
      <c r="D81" s="4">
        <f>'Physical Supply by HUC 8'!Z78</f>
        <v>0</v>
      </c>
      <c r="E81" s="4">
        <f>'Physical Supply by HUC 8'!AB78</f>
        <v>0</v>
      </c>
      <c r="F81" s="4">
        <f>'Physical Supply by HUC 8'!AD78</f>
        <v>0</v>
      </c>
      <c r="G81" s="64">
        <f>'Physical Supply by HUC 8'!AR78</f>
        <v>3157.8644730000001</v>
      </c>
      <c r="H81" s="63">
        <f>'Water Use Current M&amp;I'!AL79</f>
        <v>732.96029842792427</v>
      </c>
      <c r="I81" s="4">
        <f>'Water Use Current Agriculture'!W79</f>
        <v>73935.674909709793</v>
      </c>
      <c r="J81" s="64">
        <f>'Water Use Current Thermo'!BJ82</f>
        <v>0</v>
      </c>
      <c r="K81" s="69">
        <f>'Current Groundwater Pumping'!AG79</f>
        <v>20799.278255693502</v>
      </c>
      <c r="L81" s="63">
        <f>'Water Use Future M&amp;I'!BK79</f>
        <v>1228.3699655364499</v>
      </c>
      <c r="M81" s="64">
        <f>'Water Use Future Agriculture'!AI79</f>
        <v>73935.674909709793</v>
      </c>
      <c r="N81" s="69">
        <f>Recharge!B78</f>
        <v>1354</v>
      </c>
      <c r="O81" s="69">
        <f>Storage!H79</f>
        <v>0</v>
      </c>
      <c r="P81" s="69">
        <f>Species!B78</f>
        <v>15</v>
      </c>
    </row>
    <row r="82" spans="1:16" x14ac:dyDescent="0.3">
      <c r="A82" s="63">
        <v>15070203</v>
      </c>
      <c r="B82" s="4">
        <v>0</v>
      </c>
      <c r="C82" s="4">
        <f>'Physical Supply by HUC 8'!X79</f>
        <v>0</v>
      </c>
      <c r="D82" s="4">
        <f>'Physical Supply by HUC 8'!Z79</f>
        <v>0</v>
      </c>
      <c r="E82" s="4">
        <f>'Physical Supply by HUC 8'!AB79</f>
        <v>0</v>
      </c>
      <c r="F82" s="4">
        <f>'Physical Supply by HUC 8'!AD79</f>
        <v>0</v>
      </c>
      <c r="G82" s="64">
        <f>'Physical Supply by HUC 8'!AR79</f>
        <v>0</v>
      </c>
      <c r="H82" s="63">
        <f>'Water Use Current M&amp;I'!AL80</f>
        <v>45.875680408054507</v>
      </c>
      <c r="I82" s="4">
        <f>'Water Use Current Agriculture'!W80</f>
        <v>116268.33200598067</v>
      </c>
      <c r="J82" s="64">
        <f>'Water Use Current Thermo'!BJ83</f>
        <v>0</v>
      </c>
      <c r="K82" s="69">
        <f>'Current Groundwater Pumping'!AG80</f>
        <v>30222.825062148338</v>
      </c>
      <c r="L82" s="63">
        <f>'Water Use Future M&amp;I'!BK80</f>
        <v>156.27626261083029</v>
      </c>
      <c r="M82" s="64">
        <f>'Water Use Future Agriculture'!AI80</f>
        <v>116268.33200598067</v>
      </c>
      <c r="N82" s="69">
        <f>Recharge!B79</f>
        <v>2223</v>
      </c>
      <c r="O82" s="69">
        <f>Storage!H80</f>
        <v>0</v>
      </c>
      <c r="P82" s="69">
        <f>Species!B79</f>
        <v>15</v>
      </c>
    </row>
    <row r="83" spans="1:16" x14ac:dyDescent="0.3">
      <c r="A83" s="63">
        <v>15080101</v>
      </c>
      <c r="B83" s="4">
        <f>'Physical Supply by HUC 8'!B80</f>
        <v>9535300</v>
      </c>
      <c r="C83" s="4">
        <f>'Physical Supply by HUC 8'!X80</f>
        <v>0</v>
      </c>
      <c r="D83" s="4">
        <f>'Physical Supply by HUC 8'!Z80</f>
        <v>0</v>
      </c>
      <c r="E83" s="4">
        <f>'Physical Supply by HUC 8'!AB80</f>
        <v>0</v>
      </c>
      <c r="F83" s="4">
        <f>'Physical Supply by HUC 8'!AD80</f>
        <v>0</v>
      </c>
      <c r="G83" s="64">
        <f>'Physical Supply by HUC 8'!AR80</f>
        <v>6774.3038970000007</v>
      </c>
      <c r="H83" s="63">
        <f>'Water Use Current M&amp;I'!AL81</f>
        <v>971.17767177390465</v>
      </c>
      <c r="I83" s="4">
        <f>'Water Use Current Agriculture'!W81</f>
        <v>661.20331268054224</v>
      </c>
      <c r="J83" s="64">
        <f>'Water Use Current Thermo'!BJ84</f>
        <v>0</v>
      </c>
      <c r="K83" s="69">
        <f>'Current Groundwater Pumping'!AG81</f>
        <v>1912.3743706260716</v>
      </c>
      <c r="L83" s="63">
        <f>'Water Use Future M&amp;I'!BK81</f>
        <v>1636.4952731756648</v>
      </c>
      <c r="M83" s="64">
        <f>'Water Use Future Agriculture'!AI81</f>
        <v>661.20331268054224</v>
      </c>
      <c r="N83" s="69">
        <f>Recharge!B80</f>
        <v>3630</v>
      </c>
      <c r="O83" s="69">
        <f>Storage!H81</f>
        <v>0</v>
      </c>
      <c r="P83" s="69">
        <f>Species!B80</f>
        <v>15</v>
      </c>
    </row>
    <row r="84" spans="1:16" x14ac:dyDescent="0.3">
      <c r="A84" s="63">
        <v>15080102</v>
      </c>
      <c r="B84" s="4">
        <v>0</v>
      </c>
      <c r="C84" s="4">
        <f>'Physical Supply by HUC 8'!X81</f>
        <v>0</v>
      </c>
      <c r="D84" s="4">
        <f>'Physical Supply by HUC 8'!Z81</f>
        <v>0</v>
      </c>
      <c r="E84" s="4">
        <f>'Physical Supply by HUC 8'!AB81</f>
        <v>0</v>
      </c>
      <c r="F84" s="4">
        <f>'Physical Supply by HUC 8'!AD81</f>
        <v>0</v>
      </c>
      <c r="G84" s="64">
        <f>'Physical Supply by HUC 8'!AR81</f>
        <v>0</v>
      </c>
      <c r="H84" s="63">
        <f>'Water Use Current M&amp;I'!AL82</f>
        <v>337.24462122581809</v>
      </c>
      <c r="I84" s="4">
        <f>'Water Use Current Agriculture'!W82</f>
        <v>59.933751732703975</v>
      </c>
      <c r="J84" s="64">
        <f>'Water Use Current Thermo'!BJ85</f>
        <v>0</v>
      </c>
      <c r="K84" s="69">
        <f>'Current Groundwater Pumping'!AG82</f>
        <v>397.17837295852206</v>
      </c>
      <c r="L84" s="63">
        <f>'Water Use Future M&amp;I'!BK82</f>
        <v>565.18908956055509</v>
      </c>
      <c r="M84" s="64">
        <f>'Water Use Future Agriculture'!AI82</f>
        <v>59.933751732703975</v>
      </c>
      <c r="N84" s="69">
        <f>Recharge!B81</f>
        <v>209</v>
      </c>
      <c r="O84" s="69">
        <f>Storage!H82</f>
        <v>0</v>
      </c>
      <c r="P84" s="69">
        <f>Species!B81</f>
        <v>13</v>
      </c>
    </row>
    <row r="85" spans="1:16" x14ac:dyDescent="0.3">
      <c r="A85" s="63">
        <v>15080103</v>
      </c>
      <c r="B85" s="4">
        <v>0</v>
      </c>
      <c r="C85" s="4">
        <f>'Physical Supply by HUC 8'!X82</f>
        <v>0</v>
      </c>
      <c r="D85" s="4">
        <f>'Physical Supply by HUC 8'!Z82</f>
        <v>0</v>
      </c>
      <c r="E85" s="4">
        <f>'Physical Supply by HUC 8'!AB82</f>
        <v>0</v>
      </c>
      <c r="F85" s="4">
        <f>'Physical Supply by HUC 8'!AD82</f>
        <v>0</v>
      </c>
      <c r="G85" s="64">
        <f>'Physical Supply by HUC 8'!AR82</f>
        <v>0</v>
      </c>
      <c r="H85" s="63">
        <f>'Water Use Current M&amp;I'!AL83</f>
        <v>0</v>
      </c>
      <c r="I85" s="4">
        <f>'Water Use Current Agriculture'!W83</f>
        <v>13345.140864020848</v>
      </c>
      <c r="J85" s="64">
        <f>'Water Use Current Thermo'!BJ86</f>
        <v>0</v>
      </c>
      <c r="K85" s="69">
        <f>'Current Groundwater Pumping'!AG83</f>
        <v>3439.7359203774668</v>
      </c>
      <c r="L85" s="63">
        <f>'Water Use Future M&amp;I'!BK83</f>
        <v>0</v>
      </c>
      <c r="M85" s="64">
        <f>'Water Use Future Agriculture'!AI83</f>
        <v>13345.140864020848</v>
      </c>
      <c r="N85" s="69">
        <f>Recharge!B82</f>
        <v>808</v>
      </c>
      <c r="O85" s="69">
        <f>Storage!H83</f>
        <v>0</v>
      </c>
      <c r="P85" s="69">
        <f>Species!B82</f>
        <v>13</v>
      </c>
    </row>
    <row r="86" spans="1:16" x14ac:dyDescent="0.3">
      <c r="A86" s="63">
        <v>15080200</v>
      </c>
      <c r="B86" s="4">
        <v>0</v>
      </c>
      <c r="C86" s="4">
        <f>'Physical Supply by HUC 8'!X83</f>
        <v>0</v>
      </c>
      <c r="D86" s="4">
        <f>'Physical Supply by HUC 8'!Z83</f>
        <v>0</v>
      </c>
      <c r="E86" s="4">
        <f>'Physical Supply by HUC 8'!AB83</f>
        <v>0</v>
      </c>
      <c r="F86" s="4">
        <f>'Physical Supply by HUC 8'!AD83</f>
        <v>0</v>
      </c>
      <c r="G86" s="64">
        <f>'Physical Supply by HUC 8'!AR83</f>
        <v>0</v>
      </c>
      <c r="H86" s="63">
        <f>'Water Use Current M&amp;I'!AL84</f>
        <v>33.13068999674573</v>
      </c>
      <c r="I86" s="4">
        <f>'Water Use Current Agriculture'!W84</f>
        <v>3277.7425810527679</v>
      </c>
      <c r="J86" s="64">
        <f>'Water Use Current Thermo'!BJ87</f>
        <v>0</v>
      </c>
      <c r="K86" s="69">
        <f>'Current Groundwater Pumping'!AG84</f>
        <v>1992.3344945801568</v>
      </c>
      <c r="L86" s="63">
        <f>'Water Use Future M&amp;I'!BK84</f>
        <v>48.062243691376658</v>
      </c>
      <c r="M86" s="64">
        <f>'Water Use Future Agriculture'!AI84</f>
        <v>2756.0454756190966</v>
      </c>
      <c r="N86" s="69">
        <f>Recharge!B83</f>
        <v>824</v>
      </c>
      <c r="O86" s="69">
        <f>Storage!H84</f>
        <v>0</v>
      </c>
      <c r="P86" s="69">
        <f>Species!B83</f>
        <v>15</v>
      </c>
    </row>
    <row r="87" spans="1:16" x14ac:dyDescent="0.3">
      <c r="A87" s="63">
        <v>15080301</v>
      </c>
      <c r="B87" s="4">
        <f>'Physical Supply by HUC 8'!B84</f>
        <v>9537500</v>
      </c>
      <c r="C87" s="4">
        <f>'Physical Supply by HUC 8'!X84</f>
        <v>0</v>
      </c>
      <c r="D87" s="4">
        <f>'Physical Supply by HUC 8'!Z84</f>
        <v>0</v>
      </c>
      <c r="E87" s="4">
        <f>'Physical Supply by HUC 8'!AB84</f>
        <v>0</v>
      </c>
      <c r="F87" s="4">
        <f>'Physical Supply by HUC 8'!AD84</f>
        <v>0</v>
      </c>
      <c r="G87" s="64">
        <f>'Physical Supply by HUC 8'!AR84</f>
        <v>6860.5130900000004</v>
      </c>
      <c r="H87" s="63">
        <f>'Water Use Current M&amp;I'!AL85</f>
        <v>3002.349307698365</v>
      </c>
      <c r="I87" s="4">
        <f>'Water Use Current Agriculture'!W85</f>
        <v>35863.817493573995</v>
      </c>
      <c r="J87" s="64">
        <f>'Water Use Current Thermo'!BJ88</f>
        <v>0</v>
      </c>
      <c r="K87" s="69">
        <f>'Current Groundwater Pumping'!AG85</f>
        <v>73800.303248328448</v>
      </c>
      <c r="L87" s="63">
        <f>'Water Use Future M&amp;I'!BK85</f>
        <v>5031.6445836642861</v>
      </c>
      <c r="M87" s="64">
        <f>'Water Use Future Agriculture'!AI85</f>
        <v>35863.817493573995</v>
      </c>
      <c r="N87" s="69">
        <f>Recharge!B84</f>
        <v>14999</v>
      </c>
      <c r="O87" s="69">
        <f>Storage!H85</f>
        <v>15</v>
      </c>
      <c r="P87" s="69">
        <f>Species!B84</f>
        <v>15</v>
      </c>
    </row>
    <row r="88" spans="1:16" ht="15" thickBot="1" x14ac:dyDescent="0.35">
      <c r="A88" s="65">
        <v>15080302</v>
      </c>
      <c r="B88" s="66">
        <v>0</v>
      </c>
      <c r="C88" s="66">
        <f>'Physical Supply by HUC 8'!X85</f>
        <v>0</v>
      </c>
      <c r="D88" s="66">
        <f>'Physical Supply by HUC 8'!Z85</f>
        <v>0</v>
      </c>
      <c r="E88" s="66">
        <f>'Physical Supply by HUC 8'!AB85</f>
        <v>0</v>
      </c>
      <c r="F88" s="66">
        <f>'Physical Supply by HUC 8'!AD85</f>
        <v>0</v>
      </c>
      <c r="G88" s="67">
        <f>'Physical Supply by HUC 8'!AR85</f>
        <v>0</v>
      </c>
      <c r="H88" s="65">
        <f>'Water Use Current M&amp;I'!AL86</f>
        <v>150</v>
      </c>
      <c r="I88" s="66">
        <f>'Water Use Current Agriculture'!W86</f>
        <v>0</v>
      </c>
      <c r="J88" s="67">
        <f>'Water Use Current Thermo'!BJ89</f>
        <v>0</v>
      </c>
      <c r="K88" s="70">
        <f>'Current Groundwater Pumping'!AG86</f>
        <v>300</v>
      </c>
      <c r="L88" s="65">
        <f>'Water Use Future M&amp;I'!BK86</f>
        <v>251.38536865593443</v>
      </c>
      <c r="M88" s="67">
        <f>'Water Use Future Agriculture'!AI86</f>
        <v>0</v>
      </c>
      <c r="N88" s="70">
        <f>Recharge!B85</f>
        <v>4514</v>
      </c>
      <c r="O88" s="70">
        <f>Storage!H86</f>
        <v>90</v>
      </c>
      <c r="P88" s="70">
        <f>Species!B85</f>
        <v>15</v>
      </c>
    </row>
    <row r="89" spans="1:16" ht="15" thickTop="1" x14ac:dyDescent="0.3"/>
  </sheetData>
  <mergeCells count="7">
    <mergeCell ref="P1:P3"/>
    <mergeCell ref="A1:G3"/>
    <mergeCell ref="H1:J3"/>
    <mergeCell ref="K1:K3"/>
    <mergeCell ref="L1:M3"/>
    <mergeCell ref="N1:N3"/>
    <mergeCell ref="O1:O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1"/>
  <sheetViews>
    <sheetView workbookViewId="0">
      <selection activeCell="L1" sqref="L1"/>
    </sheetView>
  </sheetViews>
  <sheetFormatPr defaultRowHeight="14.4" x14ac:dyDescent="0.3"/>
  <sheetData>
    <row r="1" spans="1:2" ht="21.6" thickBot="1" x14ac:dyDescent="0.45">
      <c r="A1" s="157" t="s">
        <v>577</v>
      </c>
      <c r="B1" s="158"/>
    </row>
  </sheetData>
  <mergeCells count="1">
    <mergeCell ref="A1:B1"/>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3A3"/>
  </sheetPr>
  <dimension ref="A1:B85"/>
  <sheetViews>
    <sheetView workbookViewId="0">
      <selection activeCell="B27" sqref="B27"/>
    </sheetView>
  </sheetViews>
  <sheetFormatPr defaultRowHeight="14.4" x14ac:dyDescent="0.3"/>
  <cols>
    <col min="1" max="1" width="12" bestFit="1" customWidth="1"/>
    <col min="2" max="2" width="38.6640625" bestFit="1" customWidth="1"/>
  </cols>
  <sheetData>
    <row r="1" spans="1:2" ht="15" thickBot="1" x14ac:dyDescent="0.35">
      <c r="A1" s="56" t="s">
        <v>571</v>
      </c>
      <c r="B1" s="57" t="s">
        <v>572</v>
      </c>
    </row>
    <row r="2" spans="1:2" x14ac:dyDescent="0.3">
      <c r="A2" t="s">
        <v>135</v>
      </c>
      <c r="B2">
        <v>14</v>
      </c>
    </row>
    <row r="3" spans="1:2" x14ac:dyDescent="0.3">
      <c r="A3" t="s">
        <v>136</v>
      </c>
      <c r="B3">
        <v>12</v>
      </c>
    </row>
    <row r="4" spans="1:2" x14ac:dyDescent="0.3">
      <c r="A4" t="s">
        <v>137</v>
      </c>
      <c r="B4">
        <v>7</v>
      </c>
    </row>
    <row r="5" spans="1:2" x14ac:dyDescent="0.3">
      <c r="A5" t="s">
        <v>138</v>
      </c>
      <c r="B5">
        <v>7</v>
      </c>
    </row>
    <row r="6" spans="1:2" x14ac:dyDescent="0.3">
      <c r="A6" t="s">
        <v>139</v>
      </c>
      <c r="B6">
        <v>7</v>
      </c>
    </row>
    <row r="7" spans="1:2" x14ac:dyDescent="0.3">
      <c r="A7" t="s">
        <v>140</v>
      </c>
      <c r="B7">
        <v>9</v>
      </c>
    </row>
    <row r="8" spans="1:2" x14ac:dyDescent="0.3">
      <c r="A8" t="s">
        <v>141</v>
      </c>
      <c r="B8">
        <v>14</v>
      </c>
    </row>
    <row r="9" spans="1:2" x14ac:dyDescent="0.3">
      <c r="A9" t="s">
        <v>142</v>
      </c>
      <c r="B9">
        <v>12</v>
      </c>
    </row>
    <row r="10" spans="1:2" x14ac:dyDescent="0.3">
      <c r="A10" t="s">
        <v>143</v>
      </c>
      <c r="B10">
        <v>17</v>
      </c>
    </row>
    <row r="11" spans="1:2" x14ac:dyDescent="0.3">
      <c r="A11" t="s">
        <v>144</v>
      </c>
      <c r="B11">
        <v>17</v>
      </c>
    </row>
    <row r="12" spans="1:2" x14ac:dyDescent="0.3">
      <c r="A12" t="s">
        <v>145</v>
      </c>
      <c r="B12">
        <v>12</v>
      </c>
    </row>
    <row r="13" spans="1:2" x14ac:dyDescent="0.3">
      <c r="A13" t="s">
        <v>146</v>
      </c>
      <c r="B13">
        <v>12</v>
      </c>
    </row>
    <row r="14" spans="1:2" x14ac:dyDescent="0.3">
      <c r="A14" t="s">
        <v>147</v>
      </c>
      <c r="B14">
        <v>12</v>
      </c>
    </row>
    <row r="15" spans="1:2" x14ac:dyDescent="0.3">
      <c r="A15" t="s">
        <v>148</v>
      </c>
      <c r="B15">
        <v>20</v>
      </c>
    </row>
    <row r="16" spans="1:2" x14ac:dyDescent="0.3">
      <c r="A16" t="s">
        <v>149</v>
      </c>
      <c r="B16">
        <v>12</v>
      </c>
    </row>
    <row r="17" spans="1:2" x14ac:dyDescent="0.3">
      <c r="A17" t="s">
        <v>150</v>
      </c>
      <c r="B17">
        <v>12</v>
      </c>
    </row>
    <row r="18" spans="1:2" x14ac:dyDescent="0.3">
      <c r="A18" t="s">
        <v>151</v>
      </c>
      <c r="B18">
        <v>12</v>
      </c>
    </row>
    <row r="19" spans="1:2" x14ac:dyDescent="0.3">
      <c r="A19" t="s">
        <v>152</v>
      </c>
      <c r="B19">
        <v>7</v>
      </c>
    </row>
    <row r="20" spans="1:2" x14ac:dyDescent="0.3">
      <c r="A20" t="s">
        <v>153</v>
      </c>
      <c r="B20">
        <v>9</v>
      </c>
    </row>
    <row r="21" spans="1:2" x14ac:dyDescent="0.3">
      <c r="A21" t="s">
        <v>154</v>
      </c>
      <c r="B21">
        <v>7</v>
      </c>
    </row>
    <row r="22" spans="1:2" x14ac:dyDescent="0.3">
      <c r="A22" t="s">
        <v>155</v>
      </c>
      <c r="B22">
        <v>7</v>
      </c>
    </row>
    <row r="23" spans="1:2" x14ac:dyDescent="0.3">
      <c r="A23" t="s">
        <v>156</v>
      </c>
      <c r="B23">
        <v>9</v>
      </c>
    </row>
    <row r="24" spans="1:2" x14ac:dyDescent="0.3">
      <c r="A24" t="s">
        <v>157</v>
      </c>
      <c r="B24">
        <v>7</v>
      </c>
    </row>
    <row r="25" spans="1:2" x14ac:dyDescent="0.3">
      <c r="A25" t="s">
        <v>158</v>
      </c>
      <c r="B25">
        <v>9</v>
      </c>
    </row>
    <row r="26" spans="1:2" x14ac:dyDescent="0.3">
      <c r="A26" t="s">
        <v>159</v>
      </c>
      <c r="B26">
        <v>14</v>
      </c>
    </row>
    <row r="27" spans="1:2" x14ac:dyDescent="0.3">
      <c r="A27" t="s">
        <v>160</v>
      </c>
      <c r="B27">
        <v>9</v>
      </c>
    </row>
    <row r="28" spans="1:2" x14ac:dyDescent="0.3">
      <c r="A28" t="s">
        <v>161</v>
      </c>
      <c r="B28">
        <v>14</v>
      </c>
    </row>
    <row r="29" spans="1:2" x14ac:dyDescent="0.3">
      <c r="A29" t="s">
        <v>162</v>
      </c>
      <c r="B29">
        <v>9</v>
      </c>
    </row>
    <row r="30" spans="1:2" x14ac:dyDescent="0.3">
      <c r="A30" t="s">
        <v>163</v>
      </c>
      <c r="B30">
        <v>14</v>
      </c>
    </row>
    <row r="31" spans="1:2" x14ac:dyDescent="0.3">
      <c r="A31" t="s">
        <v>164</v>
      </c>
      <c r="B31">
        <v>14</v>
      </c>
    </row>
    <row r="32" spans="1:2" x14ac:dyDescent="0.3">
      <c r="A32" t="s">
        <v>165</v>
      </c>
      <c r="B32">
        <v>14</v>
      </c>
    </row>
    <row r="33" spans="1:2" x14ac:dyDescent="0.3">
      <c r="A33" t="s">
        <v>166</v>
      </c>
      <c r="B33">
        <v>12</v>
      </c>
    </row>
    <row r="34" spans="1:2" x14ac:dyDescent="0.3">
      <c r="A34" t="s">
        <v>167</v>
      </c>
      <c r="B34">
        <v>12</v>
      </c>
    </row>
    <row r="35" spans="1:2" x14ac:dyDescent="0.3">
      <c r="A35" t="s">
        <v>168</v>
      </c>
      <c r="B35">
        <v>14</v>
      </c>
    </row>
    <row r="36" spans="1:2" x14ac:dyDescent="0.3">
      <c r="A36" t="s">
        <v>169</v>
      </c>
      <c r="B36">
        <v>14</v>
      </c>
    </row>
    <row r="37" spans="1:2" x14ac:dyDescent="0.3">
      <c r="A37" t="s">
        <v>170</v>
      </c>
      <c r="B37">
        <v>13</v>
      </c>
    </row>
    <row r="38" spans="1:2" x14ac:dyDescent="0.3">
      <c r="A38" t="s">
        <v>171</v>
      </c>
      <c r="B38">
        <v>12</v>
      </c>
    </row>
    <row r="39" spans="1:2" x14ac:dyDescent="0.3">
      <c r="A39" t="s">
        <v>172</v>
      </c>
      <c r="B39">
        <v>7</v>
      </c>
    </row>
    <row r="40" spans="1:2" x14ac:dyDescent="0.3">
      <c r="A40" t="s">
        <v>173</v>
      </c>
      <c r="B40">
        <v>7</v>
      </c>
    </row>
    <row r="41" spans="1:2" x14ac:dyDescent="0.3">
      <c r="A41" t="s">
        <v>174</v>
      </c>
      <c r="B41">
        <v>7</v>
      </c>
    </row>
    <row r="42" spans="1:2" x14ac:dyDescent="0.3">
      <c r="A42" t="s">
        <v>175</v>
      </c>
      <c r="B42">
        <v>4</v>
      </c>
    </row>
    <row r="43" spans="1:2" x14ac:dyDescent="0.3">
      <c r="A43" t="s">
        <v>176</v>
      </c>
      <c r="B43">
        <v>4</v>
      </c>
    </row>
    <row r="44" spans="1:2" x14ac:dyDescent="0.3">
      <c r="A44" t="s">
        <v>177</v>
      </c>
      <c r="B44">
        <v>16</v>
      </c>
    </row>
    <row r="45" spans="1:2" x14ac:dyDescent="0.3">
      <c r="A45" t="s">
        <v>178</v>
      </c>
      <c r="B45">
        <v>16</v>
      </c>
    </row>
    <row r="46" spans="1:2" x14ac:dyDescent="0.3">
      <c r="A46" t="s">
        <v>179</v>
      </c>
      <c r="B46">
        <v>16</v>
      </c>
    </row>
    <row r="47" spans="1:2" x14ac:dyDescent="0.3">
      <c r="A47" t="s">
        <v>180</v>
      </c>
      <c r="B47">
        <v>16</v>
      </c>
    </row>
    <row r="48" spans="1:2" x14ac:dyDescent="0.3">
      <c r="A48" t="s">
        <v>181</v>
      </c>
      <c r="B48">
        <v>18</v>
      </c>
    </row>
    <row r="49" spans="1:2" x14ac:dyDescent="0.3">
      <c r="A49" t="s">
        <v>182</v>
      </c>
      <c r="B49">
        <v>18</v>
      </c>
    </row>
    <row r="50" spans="1:2" x14ac:dyDescent="0.3">
      <c r="A50" t="s">
        <v>183</v>
      </c>
      <c r="B50">
        <v>12</v>
      </c>
    </row>
    <row r="51" spans="1:2" x14ac:dyDescent="0.3">
      <c r="A51" t="s">
        <v>184</v>
      </c>
      <c r="B51">
        <v>13</v>
      </c>
    </row>
    <row r="52" spans="1:2" x14ac:dyDescent="0.3">
      <c r="A52" t="s">
        <v>185</v>
      </c>
      <c r="B52">
        <v>18</v>
      </c>
    </row>
    <row r="53" spans="1:2" x14ac:dyDescent="0.3">
      <c r="A53" t="s">
        <v>186</v>
      </c>
      <c r="B53">
        <v>11</v>
      </c>
    </row>
    <row r="54" spans="1:2" x14ac:dyDescent="0.3">
      <c r="A54" t="s">
        <v>187</v>
      </c>
      <c r="B54">
        <v>15</v>
      </c>
    </row>
    <row r="55" spans="1:2" x14ac:dyDescent="0.3">
      <c r="A55" t="s">
        <v>188</v>
      </c>
      <c r="B55">
        <v>17</v>
      </c>
    </row>
    <row r="56" spans="1:2" x14ac:dyDescent="0.3">
      <c r="A56" t="s">
        <v>189</v>
      </c>
      <c r="B56">
        <v>20</v>
      </c>
    </row>
    <row r="57" spans="1:2" x14ac:dyDescent="0.3">
      <c r="A57" t="s">
        <v>190</v>
      </c>
      <c r="B57">
        <v>21</v>
      </c>
    </row>
    <row r="58" spans="1:2" x14ac:dyDescent="0.3">
      <c r="A58" t="s">
        <v>191</v>
      </c>
      <c r="B58">
        <v>21</v>
      </c>
    </row>
    <row r="59" spans="1:2" x14ac:dyDescent="0.3">
      <c r="A59" t="s">
        <v>192</v>
      </c>
      <c r="B59">
        <v>20</v>
      </c>
    </row>
    <row r="60" spans="1:2" x14ac:dyDescent="0.3">
      <c r="A60" t="s">
        <v>193</v>
      </c>
      <c r="B60">
        <v>16</v>
      </c>
    </row>
    <row r="61" spans="1:2" x14ac:dyDescent="0.3">
      <c r="A61" t="s">
        <v>194</v>
      </c>
      <c r="B61">
        <v>17</v>
      </c>
    </row>
    <row r="62" spans="1:2" x14ac:dyDescent="0.3">
      <c r="A62" t="s">
        <v>195</v>
      </c>
      <c r="B62">
        <v>14</v>
      </c>
    </row>
    <row r="63" spans="1:2" x14ac:dyDescent="0.3">
      <c r="A63" t="s">
        <v>196</v>
      </c>
      <c r="B63">
        <v>16</v>
      </c>
    </row>
    <row r="64" spans="1:2" x14ac:dyDescent="0.3">
      <c r="A64" t="s">
        <v>197</v>
      </c>
      <c r="B64">
        <v>14</v>
      </c>
    </row>
    <row r="65" spans="1:2" x14ac:dyDescent="0.3">
      <c r="A65" t="s">
        <v>198</v>
      </c>
      <c r="B65">
        <v>13</v>
      </c>
    </row>
    <row r="66" spans="1:2" x14ac:dyDescent="0.3">
      <c r="A66" t="s">
        <v>199</v>
      </c>
      <c r="B66">
        <v>20</v>
      </c>
    </row>
    <row r="67" spans="1:2" x14ac:dyDescent="0.3">
      <c r="A67" t="s">
        <v>200</v>
      </c>
      <c r="B67">
        <v>13</v>
      </c>
    </row>
    <row r="68" spans="1:2" x14ac:dyDescent="0.3">
      <c r="A68" t="s">
        <v>201</v>
      </c>
      <c r="B68">
        <v>19</v>
      </c>
    </row>
    <row r="69" spans="1:2" x14ac:dyDescent="0.3">
      <c r="A69" t="s">
        <v>202</v>
      </c>
      <c r="B69">
        <v>15</v>
      </c>
    </row>
    <row r="70" spans="1:2" x14ac:dyDescent="0.3">
      <c r="A70" t="s">
        <v>203</v>
      </c>
      <c r="B70">
        <v>17</v>
      </c>
    </row>
    <row r="71" spans="1:2" x14ac:dyDescent="0.3">
      <c r="A71" t="s">
        <v>204</v>
      </c>
      <c r="B71">
        <v>17</v>
      </c>
    </row>
    <row r="72" spans="1:2" x14ac:dyDescent="0.3">
      <c r="A72" t="s">
        <v>205</v>
      </c>
      <c r="B72">
        <v>19</v>
      </c>
    </row>
    <row r="73" spans="1:2" x14ac:dyDescent="0.3">
      <c r="A73" t="s">
        <v>206</v>
      </c>
      <c r="B73">
        <v>12</v>
      </c>
    </row>
    <row r="74" spans="1:2" x14ac:dyDescent="0.3">
      <c r="A74" t="s">
        <v>207</v>
      </c>
      <c r="B74">
        <v>13</v>
      </c>
    </row>
    <row r="75" spans="1:2" x14ac:dyDescent="0.3">
      <c r="A75" t="s">
        <v>208</v>
      </c>
      <c r="B75">
        <v>13</v>
      </c>
    </row>
    <row r="76" spans="1:2" x14ac:dyDescent="0.3">
      <c r="A76" t="s">
        <v>209</v>
      </c>
      <c r="B76">
        <v>13</v>
      </c>
    </row>
    <row r="77" spans="1:2" x14ac:dyDescent="0.3">
      <c r="A77" t="s">
        <v>210</v>
      </c>
      <c r="B77">
        <v>9</v>
      </c>
    </row>
    <row r="78" spans="1:2" x14ac:dyDescent="0.3">
      <c r="A78" t="s">
        <v>211</v>
      </c>
      <c r="B78">
        <v>15</v>
      </c>
    </row>
    <row r="79" spans="1:2" x14ac:dyDescent="0.3">
      <c r="A79" t="s">
        <v>212</v>
      </c>
      <c r="B79">
        <v>15</v>
      </c>
    </row>
    <row r="80" spans="1:2" x14ac:dyDescent="0.3">
      <c r="A80" t="s">
        <v>213</v>
      </c>
      <c r="B80">
        <v>15</v>
      </c>
    </row>
    <row r="81" spans="1:2" x14ac:dyDescent="0.3">
      <c r="A81" t="s">
        <v>214</v>
      </c>
      <c r="B81">
        <v>13</v>
      </c>
    </row>
    <row r="82" spans="1:2" x14ac:dyDescent="0.3">
      <c r="A82" t="s">
        <v>215</v>
      </c>
      <c r="B82">
        <v>13</v>
      </c>
    </row>
    <row r="83" spans="1:2" x14ac:dyDescent="0.3">
      <c r="A83" t="s">
        <v>216</v>
      </c>
      <c r="B83">
        <v>15</v>
      </c>
    </row>
    <row r="84" spans="1:2" x14ac:dyDescent="0.3">
      <c r="A84" t="s">
        <v>217</v>
      </c>
      <c r="B84">
        <v>15</v>
      </c>
    </row>
    <row r="85" spans="1:2" x14ac:dyDescent="0.3">
      <c r="A85" t="s">
        <v>218</v>
      </c>
      <c r="B85">
        <v>15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
  <sheetViews>
    <sheetView topLeftCell="A55" zoomScale="80" zoomScaleNormal="80" workbookViewId="0">
      <selection activeCell="M79" sqref="M79"/>
    </sheetView>
  </sheetViews>
  <sheetFormatPr defaultRowHeight="14.4" x14ac:dyDescent="0.3"/>
  <sheetData>
    <row r="1" spans="1:4" ht="16.2" thickBot="1" x14ac:dyDescent="0.35">
      <c r="A1" s="140" t="s">
        <v>1</v>
      </c>
      <c r="B1" s="141"/>
      <c r="C1" s="141"/>
      <c r="D1" s="142"/>
    </row>
  </sheetData>
  <mergeCells count="1">
    <mergeCell ref="A1:D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1"/>
  <sheetViews>
    <sheetView topLeftCell="A28" zoomScale="80" zoomScaleNormal="80" workbookViewId="0">
      <selection activeCell="D79" sqref="D79"/>
    </sheetView>
  </sheetViews>
  <sheetFormatPr defaultRowHeight="14.4" x14ac:dyDescent="0.3"/>
  <sheetData>
    <row r="1" spans="1:3" ht="18.600000000000001" thickBot="1" x14ac:dyDescent="0.4">
      <c r="A1" s="143" t="s">
        <v>133</v>
      </c>
      <c r="B1" s="144"/>
      <c r="C1" s="145"/>
    </row>
  </sheetData>
  <mergeCells count="1">
    <mergeCell ref="A1:C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
  <sheetViews>
    <sheetView workbookViewId="0">
      <selection activeCell="K4" sqref="K4"/>
    </sheetView>
  </sheetViews>
  <sheetFormatPr defaultRowHeight="14.4" x14ac:dyDescent="0.3"/>
  <sheetData>
    <row r="1" spans="1:3" ht="15" thickBot="1" x14ac:dyDescent="0.35"/>
    <row r="2" spans="1:3" ht="18.600000000000001" thickBot="1" x14ac:dyDescent="0.4">
      <c r="A2" s="146" t="s">
        <v>0</v>
      </c>
      <c r="B2" s="147"/>
      <c r="C2" s="148"/>
    </row>
  </sheetData>
  <mergeCells count="1">
    <mergeCell ref="A2:C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3A3"/>
  </sheetPr>
  <dimension ref="A1:AS85"/>
  <sheetViews>
    <sheetView workbookViewId="0">
      <selection activeCell="D17" sqref="D16:D17"/>
    </sheetView>
  </sheetViews>
  <sheetFormatPr defaultRowHeight="14.4" x14ac:dyDescent="0.3"/>
  <cols>
    <col min="1" max="1" width="9" customWidth="1"/>
    <col min="2" max="2" width="12.44140625" customWidth="1"/>
    <col min="3" max="3" width="52.88671875" customWidth="1"/>
    <col min="4" max="4" width="9.5546875" customWidth="1"/>
    <col min="5" max="5" width="6.21875" customWidth="1"/>
    <col min="6" max="6" width="11.109375" customWidth="1"/>
    <col min="7" max="7" width="12" customWidth="1"/>
    <col min="8" max="8" width="12.6640625" customWidth="1"/>
    <col min="9" max="9" width="12" customWidth="1"/>
    <col min="10" max="10" width="12.6640625" customWidth="1"/>
    <col min="11" max="11" width="12" customWidth="1"/>
    <col min="12" max="12" width="12.6640625" customWidth="1"/>
    <col min="13" max="13" width="9.88671875" customWidth="1"/>
    <col min="14" max="14" width="6.6640625" customWidth="1"/>
    <col min="15" max="15" width="8" customWidth="1"/>
    <col min="16" max="16" width="10" customWidth="1"/>
    <col min="17" max="17" width="7.109375" customWidth="1"/>
    <col min="18" max="19" width="9" customWidth="1"/>
    <col min="20" max="20" width="6.77734375" customWidth="1"/>
    <col min="21" max="21" width="10" customWidth="1"/>
    <col min="22" max="22" width="5.6640625" customWidth="1"/>
    <col min="23" max="23" width="7" bestFit="1" customWidth="1"/>
    <col min="24" max="24" width="8" customWidth="1"/>
    <col min="25" max="25" width="7" bestFit="1" customWidth="1"/>
    <col min="26" max="26" width="11" customWidth="1"/>
    <col min="27" max="27" width="6" bestFit="1" customWidth="1"/>
    <col min="28" max="28" width="11" customWidth="1"/>
    <col min="29" max="29" width="6" bestFit="1" customWidth="1"/>
    <col min="30" max="30" width="8" customWidth="1"/>
    <col min="31" max="31" width="6" customWidth="1"/>
    <col min="32" max="32" width="7" customWidth="1"/>
    <col min="33" max="36" width="6" customWidth="1"/>
    <col min="37" max="37" width="8" customWidth="1"/>
    <col min="38" max="39" width="6" customWidth="1"/>
    <col min="40" max="42" width="7" customWidth="1"/>
    <col min="43" max="43" width="10" bestFit="1" customWidth="1"/>
    <col min="44" max="44" width="11.77734375" customWidth="1"/>
    <col min="45" max="45" width="10" customWidth="1"/>
  </cols>
  <sheetData>
    <row r="1" spans="1:45" s="1" customFormat="1"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c r="U1" s="1" t="s">
        <v>22</v>
      </c>
      <c r="V1" s="1" t="s">
        <v>23</v>
      </c>
      <c r="W1" s="1" t="s">
        <v>24</v>
      </c>
      <c r="X1" s="1" t="s">
        <v>25</v>
      </c>
      <c r="Y1" s="1" t="s">
        <v>26</v>
      </c>
      <c r="Z1" s="1" t="s">
        <v>27</v>
      </c>
      <c r="AA1" s="1" t="s">
        <v>28</v>
      </c>
      <c r="AB1" s="1" t="s">
        <v>29</v>
      </c>
      <c r="AC1" s="1" t="s">
        <v>30</v>
      </c>
      <c r="AD1" s="1" t="s">
        <v>31</v>
      </c>
      <c r="AE1" s="1" t="s">
        <v>32</v>
      </c>
      <c r="AF1" s="1" t="s">
        <v>33</v>
      </c>
      <c r="AG1" s="1" t="s">
        <v>34</v>
      </c>
      <c r="AH1" s="1" t="s">
        <v>35</v>
      </c>
      <c r="AI1" s="1" t="s">
        <v>36</v>
      </c>
      <c r="AJ1" s="1" t="s">
        <v>37</v>
      </c>
      <c r="AK1" s="1" t="s">
        <v>38</v>
      </c>
      <c r="AL1" s="1" t="s">
        <v>39</v>
      </c>
      <c r="AM1" s="1" t="s">
        <v>40</v>
      </c>
      <c r="AN1" s="1" t="s">
        <v>41</v>
      </c>
      <c r="AO1" s="1" t="s">
        <v>42</v>
      </c>
      <c r="AP1" s="1" t="s">
        <v>43</v>
      </c>
      <c r="AQ1" s="1" t="s">
        <v>44</v>
      </c>
      <c r="AR1" s="1" t="s">
        <v>45</v>
      </c>
      <c r="AS1" s="1" t="s">
        <v>46</v>
      </c>
    </row>
    <row r="2" spans="1:45" x14ac:dyDescent="0.3">
      <c r="A2">
        <v>14070006</v>
      </c>
      <c r="B2">
        <v>9379910</v>
      </c>
      <c r="C2" t="s">
        <v>47</v>
      </c>
      <c r="D2">
        <v>4</v>
      </c>
      <c r="E2" t="s">
        <v>48</v>
      </c>
      <c r="F2" t="s">
        <v>49</v>
      </c>
      <c r="G2">
        <v>111700</v>
      </c>
      <c r="H2">
        <v>-111.48349129</v>
      </c>
      <c r="I2">
        <v>36.921655010000002</v>
      </c>
      <c r="J2">
        <v>-111.48468018</v>
      </c>
      <c r="K2">
        <v>36.922325129999997</v>
      </c>
      <c r="L2">
        <v>129.02099999999999</v>
      </c>
      <c r="M2" t="s">
        <v>50</v>
      </c>
      <c r="N2">
        <v>13</v>
      </c>
      <c r="O2">
        <v>0.69099999999999995</v>
      </c>
      <c r="P2">
        <v>0.13100000000000001</v>
      </c>
      <c r="Q2">
        <v>1</v>
      </c>
      <c r="R2">
        <v>19651001</v>
      </c>
      <c r="S2">
        <v>20030930</v>
      </c>
      <c r="T2">
        <v>5084</v>
      </c>
      <c r="U2">
        <v>5084</v>
      </c>
      <c r="V2">
        <v>1610</v>
      </c>
      <c r="W2">
        <f>Input!C3</f>
        <v>3955.5</v>
      </c>
      <c r="X2">
        <f>W2*724.447</f>
        <v>2865550.1085000001</v>
      </c>
      <c r="Y2">
        <f>Input!D3</f>
        <v>6087.5</v>
      </c>
      <c r="Z2">
        <f>Y2*724.447</f>
        <v>4410071.1124999998</v>
      </c>
      <c r="AA2">
        <f>Input!E3</f>
        <v>7515</v>
      </c>
      <c r="AB2">
        <f>AA2*724.447</f>
        <v>5444219.2050000001</v>
      </c>
      <c r="AC2">
        <f>Input!F3</f>
        <v>8450</v>
      </c>
      <c r="AD2">
        <f>AC2*724.447</f>
        <v>6121577.1500000004</v>
      </c>
      <c r="AE2">
        <v>9180</v>
      </c>
      <c r="AF2">
        <v>9740</v>
      </c>
      <c r="AG2">
        <v>10400</v>
      </c>
      <c r="AH2">
        <v>11200</v>
      </c>
      <c r="AI2">
        <v>12200</v>
      </c>
      <c r="AJ2">
        <v>13400</v>
      </c>
      <c r="AK2">
        <v>13900</v>
      </c>
      <c r="AL2">
        <v>14600</v>
      </c>
      <c r="AM2">
        <v>16100</v>
      </c>
      <c r="AN2">
        <v>17300</v>
      </c>
      <c r="AO2">
        <v>19200</v>
      </c>
      <c r="AP2">
        <v>30800</v>
      </c>
      <c r="AQ2">
        <f>Input!G3</f>
        <v>11541.705</v>
      </c>
      <c r="AR2">
        <f>AQ2*724.447</f>
        <v>8361353.5621349998</v>
      </c>
      <c r="AS2">
        <v>3459.3020000000001</v>
      </c>
    </row>
    <row r="3" spans="1:45" x14ac:dyDescent="0.3">
      <c r="A3">
        <v>14070007</v>
      </c>
      <c r="B3">
        <v>9382000</v>
      </c>
      <c r="C3" t="s">
        <v>51</v>
      </c>
      <c r="D3">
        <v>4</v>
      </c>
      <c r="E3" t="s">
        <v>48</v>
      </c>
      <c r="F3" t="s">
        <v>49</v>
      </c>
      <c r="G3">
        <v>1410</v>
      </c>
      <c r="H3">
        <v>-111.59460524000001</v>
      </c>
      <c r="I3">
        <v>36.872209769999998</v>
      </c>
      <c r="J3">
        <v>-111.59484863</v>
      </c>
      <c r="K3">
        <v>36.872089389999999</v>
      </c>
      <c r="L3">
        <v>25.375</v>
      </c>
      <c r="M3" t="s">
        <v>50</v>
      </c>
      <c r="N3">
        <v>81</v>
      </c>
      <c r="O3">
        <v>0.378</v>
      </c>
      <c r="P3">
        <v>0.128</v>
      </c>
      <c r="Q3">
        <v>1</v>
      </c>
      <c r="R3">
        <v>19231001</v>
      </c>
      <c r="S3">
        <v>20040930</v>
      </c>
      <c r="T3">
        <v>29586</v>
      </c>
      <c r="U3">
        <v>29586</v>
      </c>
      <c r="V3">
        <v>1</v>
      </c>
      <c r="W3" s="100">
        <f>Input!C4</f>
        <v>2</v>
      </c>
      <c r="X3" s="100">
        <f t="shared" ref="X3:X66" si="0">W3*724.447</f>
        <v>1448.894</v>
      </c>
      <c r="Y3" s="100">
        <f>Input!D4</f>
        <v>3</v>
      </c>
      <c r="Z3" s="100">
        <f t="shared" ref="Z3:Z66" si="1">Y3*724.447</f>
        <v>2173.3409999999999</v>
      </c>
      <c r="AA3" s="100">
        <f>Input!E4</f>
        <v>3.7</v>
      </c>
      <c r="AB3" s="100">
        <f t="shared" ref="AB3:AB66" si="2">AA3*724.447</f>
        <v>2680.4539</v>
      </c>
      <c r="AC3" s="100">
        <f>Input!F4</f>
        <v>4.8</v>
      </c>
      <c r="AD3" s="100">
        <f t="shared" ref="AD3:AD66" si="3">AC3*724.447</f>
        <v>3477.3456000000001</v>
      </c>
      <c r="AE3">
        <v>5.4</v>
      </c>
      <c r="AF3">
        <v>6.7</v>
      </c>
      <c r="AG3">
        <v>10</v>
      </c>
      <c r="AH3">
        <v>14</v>
      </c>
      <c r="AI3">
        <v>17</v>
      </c>
      <c r="AJ3">
        <v>21</v>
      </c>
      <c r="AK3">
        <v>23</v>
      </c>
      <c r="AL3">
        <v>26</v>
      </c>
      <c r="AM3">
        <v>42</v>
      </c>
      <c r="AN3">
        <v>74</v>
      </c>
      <c r="AO3">
        <v>302.13</v>
      </c>
      <c r="AP3">
        <v>6750</v>
      </c>
      <c r="AQ3" s="100">
        <f>Input!G4</f>
        <v>28.178000000000001</v>
      </c>
      <c r="AR3" s="100">
        <f t="shared" ref="AR3:AR66" si="4">AQ3*724.447</f>
        <v>20413.467565999999</v>
      </c>
      <c r="AS3">
        <v>114.15900000000001</v>
      </c>
    </row>
    <row r="4" spans="1:45" s="2" customFormat="1" x14ac:dyDescent="0.3">
      <c r="A4" s="2">
        <v>14080105</v>
      </c>
      <c r="B4" s="149" t="s">
        <v>52</v>
      </c>
      <c r="C4" s="149"/>
      <c r="W4" s="2">
        <f>Input!C5</f>
        <v>0</v>
      </c>
      <c r="X4" s="2">
        <f t="shared" si="0"/>
        <v>0</v>
      </c>
      <c r="Y4" s="2">
        <f>Input!D5</f>
        <v>0</v>
      </c>
      <c r="Z4" s="2">
        <f t="shared" si="1"/>
        <v>0</v>
      </c>
      <c r="AA4" s="2">
        <f>Input!E5</f>
        <v>0</v>
      </c>
      <c r="AB4" s="2">
        <f t="shared" si="2"/>
        <v>0</v>
      </c>
      <c r="AC4" s="2">
        <f>Input!F5</f>
        <v>0</v>
      </c>
      <c r="AD4" s="2">
        <f t="shared" si="3"/>
        <v>0</v>
      </c>
      <c r="AQ4" s="2">
        <f>Input!G5</f>
        <v>0</v>
      </c>
      <c r="AR4" s="2">
        <f t="shared" si="4"/>
        <v>0</v>
      </c>
    </row>
    <row r="5" spans="1:45" s="2" customFormat="1" x14ac:dyDescent="0.3">
      <c r="A5" s="2">
        <v>14080106</v>
      </c>
      <c r="B5" s="149" t="s">
        <v>52</v>
      </c>
      <c r="C5" s="149"/>
      <c r="W5" s="2">
        <f>Input!C6</f>
        <v>0</v>
      </c>
      <c r="X5" s="2">
        <f t="shared" si="0"/>
        <v>0</v>
      </c>
      <c r="Y5" s="2">
        <f>Input!D6</f>
        <v>0</v>
      </c>
      <c r="Z5" s="2">
        <f t="shared" si="1"/>
        <v>0</v>
      </c>
      <c r="AA5" s="2">
        <f>Input!E6</f>
        <v>0</v>
      </c>
      <c r="AB5" s="2">
        <f t="shared" si="2"/>
        <v>0</v>
      </c>
      <c r="AC5" s="2">
        <f>Input!F6</f>
        <v>0</v>
      </c>
      <c r="AD5" s="2">
        <f t="shared" si="3"/>
        <v>0</v>
      </c>
      <c r="AQ5" s="2">
        <f>Input!G6</f>
        <v>0</v>
      </c>
      <c r="AR5" s="2">
        <f t="shared" si="4"/>
        <v>0</v>
      </c>
    </row>
    <row r="6" spans="1:45" x14ac:dyDescent="0.3">
      <c r="A6">
        <v>14080201</v>
      </c>
      <c r="B6">
        <v>9371010</v>
      </c>
      <c r="C6" t="s">
        <v>53</v>
      </c>
      <c r="D6">
        <v>8</v>
      </c>
      <c r="E6" t="s">
        <v>54</v>
      </c>
      <c r="F6" t="s">
        <v>49</v>
      </c>
      <c r="G6">
        <v>14600</v>
      </c>
      <c r="H6">
        <v>-109.03399233</v>
      </c>
      <c r="I6">
        <v>37.005553169999999</v>
      </c>
      <c r="J6">
        <v>-109.0301922</v>
      </c>
      <c r="K6">
        <v>37.001101550000001</v>
      </c>
      <c r="L6">
        <v>600.85900000000004</v>
      </c>
      <c r="M6" t="s">
        <v>50</v>
      </c>
      <c r="N6">
        <v>25</v>
      </c>
      <c r="O6">
        <v>0.78700000000000003</v>
      </c>
      <c r="P6">
        <v>5.5E-2</v>
      </c>
      <c r="Q6">
        <v>1</v>
      </c>
      <c r="R6">
        <v>19771001</v>
      </c>
      <c r="S6">
        <v>20020930</v>
      </c>
      <c r="T6">
        <v>9131</v>
      </c>
      <c r="U6">
        <v>9131</v>
      </c>
      <c r="V6">
        <v>110</v>
      </c>
      <c r="W6" s="100">
        <f>Input!C7</f>
        <v>309</v>
      </c>
      <c r="X6" s="100">
        <f t="shared" si="0"/>
        <v>223854.12299999999</v>
      </c>
      <c r="Y6" s="100">
        <f>Input!D7</f>
        <v>524</v>
      </c>
      <c r="Z6" s="100">
        <f t="shared" si="1"/>
        <v>379610.228</v>
      </c>
      <c r="AA6" s="100">
        <f>Input!E7</f>
        <v>671.4</v>
      </c>
      <c r="AB6" s="100">
        <f t="shared" si="2"/>
        <v>486393.71580000001</v>
      </c>
      <c r="AC6" s="100">
        <f>Input!F7</f>
        <v>854</v>
      </c>
      <c r="AD6" s="100">
        <f t="shared" si="3"/>
        <v>618677.73800000001</v>
      </c>
      <c r="AE6">
        <v>905</v>
      </c>
      <c r="AF6">
        <v>655220</v>
      </c>
      <c r="AG6">
        <v>963.6</v>
      </c>
      <c r="AH6">
        <v>1100</v>
      </c>
      <c r="AI6">
        <v>1320</v>
      </c>
      <c r="AJ6">
        <v>1710</v>
      </c>
      <c r="AK6">
        <v>1238040</v>
      </c>
      <c r="AL6">
        <v>2300</v>
      </c>
      <c r="AM6">
        <v>2760</v>
      </c>
      <c r="AN6">
        <v>3230</v>
      </c>
      <c r="AO6">
        <v>5400</v>
      </c>
      <c r="AP6">
        <v>7034</v>
      </c>
      <c r="AQ6" s="100">
        <f>Input!G7</f>
        <v>9623.6</v>
      </c>
      <c r="AR6" s="100">
        <f t="shared" si="4"/>
        <v>6971788.1491999999</v>
      </c>
      <c r="AS6">
        <v>2208.5880000000002</v>
      </c>
    </row>
    <row r="7" spans="1:45" x14ac:dyDescent="0.3">
      <c r="A7">
        <v>14080204</v>
      </c>
      <c r="B7">
        <v>9379200</v>
      </c>
      <c r="C7" t="s">
        <v>55</v>
      </c>
      <c r="D7">
        <v>4</v>
      </c>
      <c r="E7" t="s">
        <v>48</v>
      </c>
      <c r="F7" t="s">
        <v>49</v>
      </c>
      <c r="G7">
        <v>3650</v>
      </c>
      <c r="H7">
        <v>-109.71066836999999</v>
      </c>
      <c r="I7">
        <v>36.943891030000003</v>
      </c>
      <c r="J7">
        <v>-109.71052551</v>
      </c>
      <c r="K7">
        <v>36.943878169999998</v>
      </c>
      <c r="L7">
        <v>12.686</v>
      </c>
      <c r="M7" t="s">
        <v>50</v>
      </c>
      <c r="N7">
        <v>40</v>
      </c>
      <c r="O7">
        <v>0.159</v>
      </c>
      <c r="P7">
        <v>0.155</v>
      </c>
      <c r="Q7">
        <v>1</v>
      </c>
      <c r="R7">
        <v>19641001</v>
      </c>
      <c r="S7">
        <v>20040930</v>
      </c>
      <c r="T7">
        <v>14610</v>
      </c>
      <c r="U7">
        <v>12426</v>
      </c>
      <c r="V7">
        <v>0</v>
      </c>
      <c r="W7" s="100">
        <f>Input!C8</f>
        <v>0</v>
      </c>
      <c r="X7" s="100">
        <f t="shared" si="0"/>
        <v>0</v>
      </c>
      <c r="Y7" s="100">
        <f>Input!D8</f>
        <v>0</v>
      </c>
      <c r="Z7" s="100">
        <f t="shared" si="1"/>
        <v>0</v>
      </c>
      <c r="AA7" s="100">
        <f>Input!E8</f>
        <v>0</v>
      </c>
      <c r="AB7" s="100">
        <f t="shared" si="2"/>
        <v>0</v>
      </c>
      <c r="AC7" s="100">
        <f>Input!F8</f>
        <v>0.35</v>
      </c>
      <c r="AD7" s="100">
        <f t="shared" si="3"/>
        <v>253.55644999999998</v>
      </c>
      <c r="AE7">
        <v>0.7</v>
      </c>
      <c r="AF7">
        <v>1</v>
      </c>
      <c r="AG7">
        <v>2</v>
      </c>
      <c r="AH7">
        <v>3</v>
      </c>
      <c r="AI7">
        <v>4.5</v>
      </c>
      <c r="AJ7">
        <v>7</v>
      </c>
      <c r="AK7">
        <v>10</v>
      </c>
      <c r="AL7">
        <v>15</v>
      </c>
      <c r="AM7">
        <v>53</v>
      </c>
      <c r="AN7">
        <v>150</v>
      </c>
      <c r="AO7">
        <v>450.89</v>
      </c>
      <c r="AP7">
        <v>6000</v>
      </c>
      <c r="AQ7" s="100">
        <f>Input!G8</f>
        <v>28.225999999999999</v>
      </c>
      <c r="AR7" s="100">
        <f t="shared" si="4"/>
        <v>20448.241021999998</v>
      </c>
      <c r="AS7">
        <v>122.90900000000001</v>
      </c>
    </row>
    <row r="8" spans="1:45" s="2" customFormat="1" x14ac:dyDescent="0.3">
      <c r="A8" s="2">
        <v>14080205</v>
      </c>
      <c r="B8" s="149" t="s">
        <v>52</v>
      </c>
      <c r="C8" s="149"/>
      <c r="W8" s="2">
        <f>Input!C9</f>
        <v>0</v>
      </c>
      <c r="X8" s="2">
        <f t="shared" si="0"/>
        <v>0</v>
      </c>
      <c r="Y8" s="2">
        <f>Input!D9</f>
        <v>0</v>
      </c>
      <c r="Z8" s="2">
        <f t="shared" si="1"/>
        <v>0</v>
      </c>
      <c r="AA8" s="2">
        <f>Input!E9</f>
        <v>0</v>
      </c>
      <c r="AB8" s="2">
        <f t="shared" si="2"/>
        <v>0</v>
      </c>
      <c r="AC8" s="2">
        <f>Input!F9</f>
        <v>0</v>
      </c>
      <c r="AD8" s="2">
        <f t="shared" si="3"/>
        <v>0</v>
      </c>
      <c r="AQ8" s="2">
        <f>Input!G9</f>
        <v>0</v>
      </c>
      <c r="AR8" s="2">
        <f t="shared" si="4"/>
        <v>0</v>
      </c>
    </row>
    <row r="9" spans="1:45" x14ac:dyDescent="0.3">
      <c r="A9">
        <v>15010001</v>
      </c>
      <c r="B9">
        <v>9402500</v>
      </c>
      <c r="C9" t="s">
        <v>56</v>
      </c>
      <c r="D9">
        <v>4</v>
      </c>
      <c r="E9" t="s">
        <v>48</v>
      </c>
      <c r="F9" t="s">
        <v>49</v>
      </c>
      <c r="G9">
        <v>141600</v>
      </c>
      <c r="H9">
        <v>-112.08627949</v>
      </c>
      <c r="I9">
        <v>36.101371759999999</v>
      </c>
      <c r="J9">
        <v>-112.08621979</v>
      </c>
      <c r="K9">
        <v>36.10108185</v>
      </c>
      <c r="L9">
        <v>32.901000000000003</v>
      </c>
      <c r="M9" t="s">
        <v>50</v>
      </c>
      <c r="N9">
        <v>82</v>
      </c>
      <c r="O9">
        <v>0.752</v>
      </c>
      <c r="P9">
        <v>0.105</v>
      </c>
      <c r="Q9">
        <v>1</v>
      </c>
      <c r="R9">
        <v>19221001</v>
      </c>
      <c r="S9">
        <v>20040930</v>
      </c>
      <c r="T9">
        <v>29951</v>
      </c>
      <c r="U9">
        <v>29951</v>
      </c>
      <c r="V9">
        <v>990</v>
      </c>
      <c r="W9" s="100">
        <f>Input!C10</f>
        <v>1365.2</v>
      </c>
      <c r="X9" s="100">
        <f t="shared" si="0"/>
        <v>989015.04440000001</v>
      </c>
      <c r="Y9" s="100">
        <f>Input!D10</f>
        <v>4140</v>
      </c>
      <c r="Z9" s="100">
        <f t="shared" si="1"/>
        <v>2999210.58</v>
      </c>
      <c r="AA9" s="100">
        <f>Input!E10</f>
        <v>5200</v>
      </c>
      <c r="AB9" s="100">
        <f t="shared" si="2"/>
        <v>3767124.4</v>
      </c>
      <c r="AC9" s="100">
        <f>Input!F10</f>
        <v>6550</v>
      </c>
      <c r="AD9" s="100">
        <f t="shared" si="3"/>
        <v>4745127.8499999996</v>
      </c>
      <c r="AE9">
        <v>7200</v>
      </c>
      <c r="AF9">
        <v>8030</v>
      </c>
      <c r="AG9">
        <v>9650</v>
      </c>
      <c r="AH9">
        <v>11400</v>
      </c>
      <c r="AI9">
        <v>13500</v>
      </c>
      <c r="AJ9">
        <v>15700</v>
      </c>
      <c r="AK9">
        <v>17300</v>
      </c>
      <c r="AL9">
        <v>19300</v>
      </c>
      <c r="AM9">
        <v>28400</v>
      </c>
      <c r="AN9">
        <v>45300</v>
      </c>
      <c r="AO9">
        <v>77900</v>
      </c>
      <c r="AP9">
        <v>124000</v>
      </c>
      <c r="AQ9" s="100">
        <f>Input!G10</f>
        <v>15420.141</v>
      </c>
      <c r="AR9" s="100">
        <f t="shared" si="4"/>
        <v>11171074.887026999</v>
      </c>
      <c r="AS9">
        <v>14246.712</v>
      </c>
    </row>
    <row r="10" spans="1:45" x14ac:dyDescent="0.3">
      <c r="A10">
        <v>15010002</v>
      </c>
      <c r="B10">
        <v>9404200</v>
      </c>
      <c r="C10" t="s">
        <v>57</v>
      </c>
      <c r="D10">
        <v>4</v>
      </c>
      <c r="E10" t="s">
        <v>48</v>
      </c>
      <c r="F10" t="s">
        <v>49</v>
      </c>
      <c r="G10">
        <v>149316</v>
      </c>
      <c r="H10">
        <v>-113.36354396</v>
      </c>
      <c r="I10">
        <v>35.773599429999997</v>
      </c>
      <c r="J10">
        <v>-113.36328888</v>
      </c>
      <c r="K10">
        <v>35.773139950000001</v>
      </c>
      <c r="L10">
        <v>56.293999999999997</v>
      </c>
      <c r="M10" t="s">
        <v>50</v>
      </c>
      <c r="N10">
        <v>15</v>
      </c>
      <c r="O10">
        <v>0.82799999999999996</v>
      </c>
      <c r="P10">
        <v>9.9000000000000005E-2</v>
      </c>
      <c r="Q10">
        <v>1</v>
      </c>
      <c r="R10">
        <v>19830823</v>
      </c>
      <c r="S10">
        <v>20040930</v>
      </c>
      <c r="T10">
        <v>5565</v>
      </c>
      <c r="U10">
        <v>5565</v>
      </c>
      <c r="V10">
        <v>4600</v>
      </c>
      <c r="W10" s="100">
        <f>Input!C11</f>
        <v>6166</v>
      </c>
      <c r="X10" s="100">
        <f t="shared" si="0"/>
        <v>4466940.2019999996</v>
      </c>
      <c r="Y10" s="100">
        <f>Input!D11</f>
        <v>8700</v>
      </c>
      <c r="Z10" s="100">
        <f t="shared" si="1"/>
        <v>6302688.9000000004</v>
      </c>
      <c r="AA10" s="100">
        <f>Input!E11</f>
        <v>9090</v>
      </c>
      <c r="AB10" s="100">
        <f t="shared" si="2"/>
        <v>6585223.2300000004</v>
      </c>
      <c r="AC10" s="100">
        <f>Input!F11</f>
        <v>10700</v>
      </c>
      <c r="AD10" s="100">
        <f t="shared" si="3"/>
        <v>7751582.9000000004</v>
      </c>
      <c r="AE10">
        <v>11000</v>
      </c>
      <c r="AF10">
        <v>11400</v>
      </c>
      <c r="AG10">
        <v>12400</v>
      </c>
      <c r="AH10">
        <v>13800</v>
      </c>
      <c r="AI10">
        <v>14900</v>
      </c>
      <c r="AJ10">
        <v>16000</v>
      </c>
      <c r="AK10">
        <v>16500</v>
      </c>
      <c r="AL10">
        <v>17500</v>
      </c>
      <c r="AM10">
        <v>19800</v>
      </c>
      <c r="AN10">
        <v>21800</v>
      </c>
      <c r="AO10">
        <v>27668</v>
      </c>
      <c r="AP10">
        <v>46700</v>
      </c>
      <c r="AQ10" s="100">
        <f>Input!G11</f>
        <v>14175.01</v>
      </c>
      <c r="AR10" s="100">
        <f t="shared" si="4"/>
        <v>10269043.46947</v>
      </c>
      <c r="AS10">
        <v>4322.5389999999998</v>
      </c>
    </row>
    <row r="11" spans="1:45" x14ac:dyDescent="0.3">
      <c r="A11">
        <v>15010003</v>
      </c>
      <c r="B11">
        <v>9403850</v>
      </c>
      <c r="C11" t="s">
        <v>58</v>
      </c>
      <c r="D11">
        <v>4</v>
      </c>
      <c r="E11" t="s">
        <v>48</v>
      </c>
      <c r="F11" t="s">
        <v>59</v>
      </c>
      <c r="G11">
        <v>-999999</v>
      </c>
      <c r="H11">
        <v>-112.63185659</v>
      </c>
      <c r="I11">
        <v>36.395816240000002</v>
      </c>
      <c r="J11">
        <v>-112.63166046000001</v>
      </c>
      <c r="K11">
        <v>36.395584110000001</v>
      </c>
      <c r="L11">
        <v>31.303000000000001</v>
      </c>
      <c r="M11" t="s">
        <v>50</v>
      </c>
      <c r="N11">
        <v>2</v>
      </c>
      <c r="O11">
        <v>0.73299999999999998</v>
      </c>
      <c r="P11">
        <v>0.21299999999999999</v>
      </c>
      <c r="Q11">
        <v>1</v>
      </c>
      <c r="R11">
        <v>19901102</v>
      </c>
      <c r="S11">
        <v>19930415</v>
      </c>
      <c r="T11">
        <v>850</v>
      </c>
      <c r="U11">
        <v>850</v>
      </c>
      <c r="V11">
        <v>1.1000000000000001</v>
      </c>
      <c r="W11" s="100">
        <f>Input!C12</f>
        <v>2.351</v>
      </c>
      <c r="X11" s="100">
        <f t="shared" si="0"/>
        <v>1703.1748970000001</v>
      </c>
      <c r="Y11" s="100">
        <f>Input!D12</f>
        <v>3.3</v>
      </c>
      <c r="Z11" s="100">
        <f t="shared" si="1"/>
        <v>2390.6750999999999</v>
      </c>
      <c r="AA11" s="100">
        <f>Input!E12</f>
        <v>3.4</v>
      </c>
      <c r="AB11" s="100">
        <f t="shared" si="2"/>
        <v>2463.1197999999999</v>
      </c>
      <c r="AC11" s="100">
        <f>Input!F12</f>
        <v>3.6</v>
      </c>
      <c r="AD11" s="100">
        <f t="shared" si="3"/>
        <v>2608.0092</v>
      </c>
      <c r="AE11">
        <v>3.6</v>
      </c>
      <c r="AF11">
        <v>3.7</v>
      </c>
      <c r="AG11">
        <v>3.9</v>
      </c>
      <c r="AH11">
        <v>4.2</v>
      </c>
      <c r="AI11">
        <v>4.5</v>
      </c>
      <c r="AJ11">
        <v>6.81</v>
      </c>
      <c r="AK11">
        <v>8.1</v>
      </c>
      <c r="AL11">
        <v>8.7799999999999994</v>
      </c>
      <c r="AM11">
        <v>23</v>
      </c>
      <c r="AN11">
        <v>49.35</v>
      </c>
      <c r="AO11">
        <v>94.92</v>
      </c>
      <c r="AP11">
        <v>233</v>
      </c>
      <c r="AQ11" s="100">
        <f>Input!G12</f>
        <v>10.696999999999999</v>
      </c>
      <c r="AR11" s="100">
        <f t="shared" si="4"/>
        <v>7749.4095589999997</v>
      </c>
      <c r="AS11">
        <v>19.623999999999999</v>
      </c>
    </row>
    <row r="12" spans="1:45" x14ac:dyDescent="0.3">
      <c r="A12">
        <v>15010004</v>
      </c>
      <c r="B12">
        <v>9404115</v>
      </c>
      <c r="C12" t="s">
        <v>60</v>
      </c>
      <c r="D12">
        <v>4</v>
      </c>
      <c r="E12" t="s">
        <v>48</v>
      </c>
      <c r="F12" t="s">
        <v>49</v>
      </c>
      <c r="G12">
        <v>-999999</v>
      </c>
      <c r="H12">
        <v>-112.76130503</v>
      </c>
      <c r="I12">
        <v>36.305816180000001</v>
      </c>
      <c r="J12">
        <v>-112.76091003000001</v>
      </c>
      <c r="K12">
        <v>36.3060112</v>
      </c>
      <c r="L12">
        <v>41.381</v>
      </c>
      <c r="M12" t="s">
        <v>50</v>
      </c>
      <c r="N12">
        <v>10</v>
      </c>
      <c r="O12">
        <v>0.96399999999999997</v>
      </c>
      <c r="P12">
        <v>2.9000000000000001E-2</v>
      </c>
      <c r="Q12">
        <v>1</v>
      </c>
      <c r="R12">
        <v>19901105</v>
      </c>
      <c r="S12">
        <v>20040930</v>
      </c>
      <c r="T12">
        <v>3971</v>
      </c>
      <c r="U12">
        <v>3971</v>
      </c>
      <c r="V12">
        <v>63</v>
      </c>
      <c r="W12" s="100">
        <f>Input!C13</f>
        <v>64</v>
      </c>
      <c r="X12" s="100">
        <f t="shared" si="0"/>
        <v>46364.608</v>
      </c>
      <c r="Y12" s="100">
        <f>Input!D13</f>
        <v>66</v>
      </c>
      <c r="Z12" s="100">
        <f t="shared" si="1"/>
        <v>47813.502</v>
      </c>
      <c r="AA12" s="100">
        <f>Input!E13</f>
        <v>67</v>
      </c>
      <c r="AB12" s="100">
        <f t="shared" si="2"/>
        <v>48537.949000000001</v>
      </c>
      <c r="AC12" s="100">
        <f>Input!F13</f>
        <v>68</v>
      </c>
      <c r="AD12" s="100">
        <f t="shared" si="3"/>
        <v>49262.396000000001</v>
      </c>
      <c r="AE12">
        <v>69</v>
      </c>
      <c r="AF12">
        <v>69</v>
      </c>
      <c r="AG12">
        <v>70</v>
      </c>
      <c r="AH12">
        <v>71</v>
      </c>
      <c r="AI12">
        <v>71</v>
      </c>
      <c r="AJ12">
        <v>72</v>
      </c>
      <c r="AK12">
        <v>73</v>
      </c>
      <c r="AL12">
        <v>73</v>
      </c>
      <c r="AM12">
        <v>75</v>
      </c>
      <c r="AN12">
        <v>79</v>
      </c>
      <c r="AO12">
        <v>133.28</v>
      </c>
      <c r="AP12">
        <v>700</v>
      </c>
      <c r="AQ12" s="100">
        <f>Input!G13</f>
        <v>72.731999999999999</v>
      </c>
      <c r="AR12" s="100">
        <f t="shared" si="4"/>
        <v>52690.479204000003</v>
      </c>
      <c r="AS12">
        <v>18.777999999999999</v>
      </c>
    </row>
    <row r="13" spans="1:45" x14ac:dyDescent="0.3">
      <c r="A13">
        <v>15010005</v>
      </c>
      <c r="B13">
        <v>9404222</v>
      </c>
      <c r="C13" t="s">
        <v>61</v>
      </c>
      <c r="D13">
        <v>4</v>
      </c>
      <c r="E13" t="s">
        <v>48</v>
      </c>
      <c r="F13" t="s">
        <v>49</v>
      </c>
      <c r="G13">
        <v>-999999</v>
      </c>
      <c r="H13">
        <v>-113.65883233</v>
      </c>
      <c r="I13">
        <v>35.800821839999998</v>
      </c>
      <c r="J13">
        <v>-113.65792084</v>
      </c>
      <c r="K13">
        <v>35.801200870000002</v>
      </c>
      <c r="L13">
        <v>92.016000000000005</v>
      </c>
      <c r="M13" t="s">
        <v>50</v>
      </c>
      <c r="N13">
        <v>6</v>
      </c>
      <c r="O13">
        <v>0.86799999999999999</v>
      </c>
      <c r="P13">
        <v>0.127</v>
      </c>
      <c r="Q13">
        <v>1</v>
      </c>
      <c r="R13">
        <v>19980326</v>
      </c>
      <c r="S13">
        <v>20040930</v>
      </c>
      <c r="T13">
        <v>2381</v>
      </c>
      <c r="U13">
        <v>2381</v>
      </c>
      <c r="V13">
        <v>0.43</v>
      </c>
      <c r="W13" s="100">
        <f>Input!C14</f>
        <v>0.56999999999999995</v>
      </c>
      <c r="X13" s="100">
        <f t="shared" si="0"/>
        <v>412.93478999999996</v>
      </c>
      <c r="Y13" s="100">
        <f>Input!D14</f>
        <v>0.65</v>
      </c>
      <c r="Z13" s="100">
        <f t="shared" si="1"/>
        <v>470.89055000000002</v>
      </c>
      <c r="AA13" s="100">
        <f>Input!E14</f>
        <v>0.72</v>
      </c>
      <c r="AB13" s="100">
        <f t="shared" si="2"/>
        <v>521.60184000000004</v>
      </c>
      <c r="AC13" s="100">
        <f>Input!F14</f>
        <v>0.9</v>
      </c>
      <c r="AD13" s="100">
        <f t="shared" si="3"/>
        <v>652.00229999999999</v>
      </c>
      <c r="AE13">
        <v>0.97</v>
      </c>
      <c r="AF13">
        <v>1</v>
      </c>
      <c r="AG13">
        <v>1.5</v>
      </c>
      <c r="AH13">
        <v>1.9</v>
      </c>
      <c r="AI13">
        <v>2</v>
      </c>
      <c r="AJ13">
        <v>2.4</v>
      </c>
      <c r="AK13">
        <v>2.6</v>
      </c>
      <c r="AL13">
        <v>2.9</v>
      </c>
      <c r="AM13">
        <v>4.18</v>
      </c>
      <c r="AN13">
        <v>6.4</v>
      </c>
      <c r="AO13">
        <v>8.3179999999999996</v>
      </c>
      <c r="AP13">
        <v>71</v>
      </c>
      <c r="AQ13" s="100">
        <f>Input!G14</f>
        <v>2.3130000000000002</v>
      </c>
      <c r="AR13" s="100">
        <f t="shared" si="4"/>
        <v>1675.6459110000001</v>
      </c>
      <c r="AS13">
        <v>3.1970000000000001</v>
      </c>
    </row>
    <row r="14" spans="1:45" s="2" customFormat="1" x14ac:dyDescent="0.3">
      <c r="A14" s="2">
        <v>15010006</v>
      </c>
      <c r="B14" s="149" t="s">
        <v>52</v>
      </c>
      <c r="C14" s="149"/>
      <c r="W14" s="2">
        <f>Input!C15</f>
        <v>0</v>
      </c>
      <c r="X14" s="2">
        <f t="shared" si="0"/>
        <v>0</v>
      </c>
      <c r="Y14" s="2">
        <f>Input!D15</f>
        <v>0</v>
      </c>
      <c r="Z14" s="2">
        <f t="shared" si="1"/>
        <v>0</v>
      </c>
      <c r="AA14" s="2">
        <f>Input!E15</f>
        <v>0</v>
      </c>
      <c r="AB14" s="2">
        <f t="shared" si="2"/>
        <v>0</v>
      </c>
      <c r="AC14" s="2">
        <f>Input!F15</f>
        <v>0</v>
      </c>
      <c r="AD14" s="2">
        <f t="shared" si="3"/>
        <v>0</v>
      </c>
      <c r="AQ14" s="2">
        <f>Input!G15</f>
        <v>0</v>
      </c>
      <c r="AR14" s="2">
        <f t="shared" si="4"/>
        <v>0</v>
      </c>
    </row>
    <row r="15" spans="1:45" x14ac:dyDescent="0.3">
      <c r="A15">
        <v>15010007</v>
      </c>
      <c r="B15">
        <v>9404343</v>
      </c>
      <c r="C15" t="s">
        <v>62</v>
      </c>
      <c r="D15">
        <v>4</v>
      </c>
      <c r="E15" t="s">
        <v>48</v>
      </c>
      <c r="F15" t="s">
        <v>49</v>
      </c>
      <c r="G15">
        <v>380.3</v>
      </c>
      <c r="H15">
        <v>-113.65771853</v>
      </c>
      <c r="I15">
        <v>35.384161880000001</v>
      </c>
      <c r="J15">
        <v>-113.65802002</v>
      </c>
      <c r="K15">
        <v>35.38418961</v>
      </c>
      <c r="L15">
        <v>27.33</v>
      </c>
      <c r="M15" t="s">
        <v>50</v>
      </c>
      <c r="N15">
        <v>11</v>
      </c>
      <c r="O15">
        <v>0.25</v>
      </c>
      <c r="P15">
        <v>0.28699999999999998</v>
      </c>
      <c r="Q15">
        <v>1</v>
      </c>
      <c r="R15">
        <v>19930312</v>
      </c>
      <c r="S15">
        <v>20040930</v>
      </c>
      <c r="T15">
        <v>4221</v>
      </c>
      <c r="U15">
        <v>3018</v>
      </c>
      <c r="V15">
        <v>0</v>
      </c>
      <c r="W15" s="100">
        <f>Input!C16</f>
        <v>0</v>
      </c>
      <c r="X15" s="100">
        <f t="shared" si="0"/>
        <v>0</v>
      </c>
      <c r="Y15" s="100">
        <f>Input!D16</f>
        <v>0</v>
      </c>
      <c r="Z15" s="100">
        <f t="shared" si="1"/>
        <v>0</v>
      </c>
      <c r="AA15" s="100">
        <f>Input!E16</f>
        <v>0</v>
      </c>
      <c r="AB15" s="100">
        <f t="shared" si="2"/>
        <v>0</v>
      </c>
      <c r="AC15" s="100">
        <f>Input!F16</f>
        <v>0</v>
      </c>
      <c r="AD15" s="100">
        <f t="shared" si="3"/>
        <v>0</v>
      </c>
      <c r="AE15">
        <v>0</v>
      </c>
      <c r="AF15">
        <v>0.02</v>
      </c>
      <c r="AG15">
        <v>0.09</v>
      </c>
      <c r="AH15">
        <v>0.14000000000000001</v>
      </c>
      <c r="AI15">
        <v>0.2</v>
      </c>
      <c r="AJ15">
        <v>0.41</v>
      </c>
      <c r="AK15">
        <v>0.55000000000000004</v>
      </c>
      <c r="AL15">
        <v>0.65</v>
      </c>
      <c r="AM15">
        <v>0.9</v>
      </c>
      <c r="AN15">
        <v>1.1000000000000001</v>
      </c>
      <c r="AO15">
        <v>13.78</v>
      </c>
      <c r="AP15">
        <v>319</v>
      </c>
      <c r="AQ15" s="100">
        <f>Input!G16</f>
        <v>1.2649999999999999</v>
      </c>
      <c r="AR15" s="100">
        <f t="shared" si="4"/>
        <v>916.42545499999994</v>
      </c>
      <c r="AS15">
        <v>12.583</v>
      </c>
    </row>
    <row r="16" spans="1:45" s="58" customFormat="1" x14ac:dyDescent="0.3">
      <c r="A16" s="58">
        <v>15010009</v>
      </c>
      <c r="B16" s="58">
        <v>9408195</v>
      </c>
      <c r="C16" s="58" t="s">
        <v>63</v>
      </c>
      <c r="D16" s="58">
        <v>49</v>
      </c>
      <c r="E16" s="58" t="s">
        <v>64</v>
      </c>
      <c r="F16" s="58" t="s">
        <v>49</v>
      </c>
      <c r="G16" s="58">
        <v>1349</v>
      </c>
      <c r="H16" s="58">
        <v>-113.46884074</v>
      </c>
      <c r="I16" s="58">
        <v>37.001649389999997</v>
      </c>
      <c r="J16" s="58">
        <v>-113.46879577999999</v>
      </c>
      <c r="K16" s="58">
        <v>37.001678470000002</v>
      </c>
      <c r="L16" s="58">
        <v>5.1310000000000002</v>
      </c>
      <c r="M16" s="58" t="s">
        <v>50</v>
      </c>
      <c r="N16" s="58">
        <v>8</v>
      </c>
      <c r="O16" s="58">
        <v>0.03</v>
      </c>
      <c r="P16" s="58">
        <v>0.08</v>
      </c>
      <c r="Q16" s="58">
        <v>1</v>
      </c>
      <c r="R16" s="58">
        <v>19841001</v>
      </c>
      <c r="S16" s="58">
        <v>20040930</v>
      </c>
      <c r="T16" s="58">
        <v>3037</v>
      </c>
      <c r="U16" s="58">
        <v>355</v>
      </c>
      <c r="V16" s="58">
        <v>0</v>
      </c>
      <c r="W16" s="100">
        <f>Input!C17</f>
        <v>0</v>
      </c>
      <c r="X16" s="100">
        <f t="shared" si="0"/>
        <v>0</v>
      </c>
      <c r="Y16" s="100">
        <f>Input!D17</f>
        <v>0</v>
      </c>
      <c r="Z16" s="100">
        <f t="shared" si="1"/>
        <v>0</v>
      </c>
      <c r="AA16" s="100">
        <f>Input!E17</f>
        <v>0</v>
      </c>
      <c r="AB16" s="100">
        <f t="shared" si="2"/>
        <v>0</v>
      </c>
      <c r="AC16" s="100">
        <f>Input!F17</f>
        <v>0</v>
      </c>
      <c r="AD16" s="100">
        <f t="shared" si="3"/>
        <v>0</v>
      </c>
      <c r="AE16" s="58">
        <v>0</v>
      </c>
      <c r="AF16" s="58">
        <v>0</v>
      </c>
      <c r="AG16" s="58">
        <v>0</v>
      </c>
      <c r="AH16" s="58">
        <v>0</v>
      </c>
      <c r="AI16" s="58">
        <v>0</v>
      </c>
      <c r="AJ16" s="58">
        <v>0</v>
      </c>
      <c r="AK16" s="58">
        <v>0</v>
      </c>
      <c r="AL16" s="58">
        <v>0</v>
      </c>
      <c r="AM16" s="58">
        <v>0</v>
      </c>
      <c r="AN16" s="58">
        <v>0</v>
      </c>
      <c r="AO16" s="58">
        <v>0.06</v>
      </c>
      <c r="AP16" s="58">
        <v>0.2</v>
      </c>
      <c r="AQ16" s="100">
        <f>Input!G17</f>
        <v>23.62</v>
      </c>
      <c r="AR16" s="100">
        <f t="shared" si="4"/>
        <v>17111.438140000002</v>
      </c>
      <c r="AS16" s="58">
        <v>1.298</v>
      </c>
    </row>
    <row r="17" spans="1:45" x14ac:dyDescent="0.3">
      <c r="A17">
        <v>15010010</v>
      </c>
      <c r="B17">
        <v>9415000</v>
      </c>
      <c r="C17" t="s">
        <v>65</v>
      </c>
      <c r="D17">
        <v>4</v>
      </c>
      <c r="E17" t="s">
        <v>48</v>
      </c>
      <c r="F17" t="s">
        <v>49</v>
      </c>
      <c r="G17">
        <v>5090</v>
      </c>
      <c r="H17">
        <v>-113.92440980000001</v>
      </c>
      <c r="I17">
        <v>36.891643719999998</v>
      </c>
      <c r="J17">
        <v>-113.92437744</v>
      </c>
      <c r="K17">
        <v>36.891284939999998</v>
      </c>
      <c r="L17">
        <v>40.299999999999997</v>
      </c>
      <c r="M17" t="s">
        <v>50</v>
      </c>
      <c r="N17">
        <v>74</v>
      </c>
      <c r="O17">
        <v>0.67600000000000005</v>
      </c>
      <c r="P17">
        <v>0.113</v>
      </c>
      <c r="Q17">
        <v>1</v>
      </c>
      <c r="R17">
        <v>19291001</v>
      </c>
      <c r="S17">
        <v>20030930</v>
      </c>
      <c r="T17">
        <v>27028</v>
      </c>
      <c r="U17">
        <v>27028</v>
      </c>
      <c r="V17">
        <v>40</v>
      </c>
      <c r="W17" s="100">
        <f>Input!C18</f>
        <v>50</v>
      </c>
      <c r="X17" s="100">
        <f t="shared" si="0"/>
        <v>36222.35</v>
      </c>
      <c r="Y17" s="100">
        <f>Input!D18</f>
        <v>56</v>
      </c>
      <c r="Z17" s="100">
        <f t="shared" si="1"/>
        <v>40569.031999999999</v>
      </c>
      <c r="AA17" s="100">
        <f>Input!E18</f>
        <v>61</v>
      </c>
      <c r="AB17" s="100">
        <f t="shared" si="2"/>
        <v>44191.267</v>
      </c>
      <c r="AC17" s="100">
        <f>Input!F18</f>
        <v>69</v>
      </c>
      <c r="AD17" s="100">
        <f t="shared" si="3"/>
        <v>49986.843000000001</v>
      </c>
      <c r="AE17">
        <v>75</v>
      </c>
      <c r="AF17">
        <v>86</v>
      </c>
      <c r="AG17">
        <v>116</v>
      </c>
      <c r="AH17">
        <v>146</v>
      </c>
      <c r="AI17">
        <v>176</v>
      </c>
      <c r="AJ17">
        <v>211</v>
      </c>
      <c r="AK17">
        <v>234</v>
      </c>
      <c r="AL17">
        <v>262</v>
      </c>
      <c r="AM17">
        <v>415</v>
      </c>
      <c r="AN17">
        <v>753</v>
      </c>
      <c r="AO17">
        <v>1790</v>
      </c>
      <c r="AP17">
        <v>17000</v>
      </c>
      <c r="AQ17" s="100">
        <f>Input!G18</f>
        <v>237.352</v>
      </c>
      <c r="AR17" s="100">
        <f t="shared" si="4"/>
        <v>171948.94434400002</v>
      </c>
      <c r="AS17">
        <v>443.05399999999997</v>
      </c>
    </row>
    <row r="18" spans="1:45" s="2" customFormat="1" x14ac:dyDescent="0.3">
      <c r="A18" s="2">
        <v>15010014</v>
      </c>
      <c r="B18" s="149" t="s">
        <v>52</v>
      </c>
      <c r="C18" s="149"/>
      <c r="W18" s="2">
        <f>Input!C19</f>
        <v>0</v>
      </c>
      <c r="X18" s="2">
        <f t="shared" si="0"/>
        <v>0</v>
      </c>
      <c r="Y18" s="2">
        <f>Input!D19</f>
        <v>0</v>
      </c>
      <c r="Z18" s="2">
        <f t="shared" si="1"/>
        <v>0</v>
      </c>
      <c r="AA18" s="2">
        <f>Input!E19</f>
        <v>0</v>
      </c>
      <c r="AB18" s="2">
        <f t="shared" si="2"/>
        <v>0</v>
      </c>
      <c r="AC18" s="2">
        <f>Input!F19</f>
        <v>0</v>
      </c>
      <c r="AD18" s="2">
        <f t="shared" si="3"/>
        <v>0</v>
      </c>
      <c r="AQ18" s="2">
        <f>Input!G19</f>
        <v>0</v>
      </c>
      <c r="AR18" s="2">
        <f t="shared" si="4"/>
        <v>0</v>
      </c>
    </row>
    <row r="19" spans="1:45" x14ac:dyDescent="0.3">
      <c r="A19">
        <v>15020001</v>
      </c>
      <c r="B19">
        <v>9384000</v>
      </c>
      <c r="C19" t="s">
        <v>66</v>
      </c>
      <c r="D19">
        <v>4</v>
      </c>
      <c r="E19" t="s">
        <v>48</v>
      </c>
      <c r="F19" t="s">
        <v>49</v>
      </c>
      <c r="G19">
        <v>706</v>
      </c>
      <c r="H19">
        <v>-109.36231496000001</v>
      </c>
      <c r="I19">
        <v>34.314486350000003</v>
      </c>
      <c r="J19">
        <v>-109.36218262</v>
      </c>
      <c r="K19">
        <v>34.314525600000003</v>
      </c>
      <c r="L19">
        <v>12.858000000000001</v>
      </c>
      <c r="M19" t="s">
        <v>50</v>
      </c>
      <c r="N19">
        <v>64</v>
      </c>
      <c r="O19">
        <v>0.45100000000000001</v>
      </c>
      <c r="P19">
        <v>0.13</v>
      </c>
      <c r="Q19">
        <v>1</v>
      </c>
      <c r="R19">
        <v>19401001</v>
      </c>
      <c r="S19">
        <v>20040930</v>
      </c>
      <c r="T19">
        <v>23376</v>
      </c>
      <c r="U19">
        <v>23042</v>
      </c>
      <c r="V19">
        <v>0</v>
      </c>
      <c r="W19" s="100">
        <f>Input!C20</f>
        <v>0</v>
      </c>
      <c r="X19" s="100">
        <f t="shared" si="0"/>
        <v>0</v>
      </c>
      <c r="Y19" s="100">
        <f>Input!D20</f>
        <v>0.4</v>
      </c>
      <c r="Z19" s="100">
        <f t="shared" si="1"/>
        <v>289.77879999999999</v>
      </c>
      <c r="AA19" s="100">
        <f>Input!E20</f>
        <v>1</v>
      </c>
      <c r="AB19" s="100">
        <f t="shared" si="2"/>
        <v>724.447</v>
      </c>
      <c r="AC19" s="100">
        <f>Input!F20</f>
        <v>2.2999999999999998</v>
      </c>
      <c r="AD19" s="100">
        <f t="shared" si="3"/>
        <v>1666.2280999999998</v>
      </c>
      <c r="AE19">
        <v>3</v>
      </c>
      <c r="AF19">
        <v>3.6</v>
      </c>
      <c r="AG19">
        <v>5</v>
      </c>
      <c r="AH19">
        <v>6.6</v>
      </c>
      <c r="AI19">
        <v>8.5</v>
      </c>
      <c r="AJ19">
        <v>12</v>
      </c>
      <c r="AK19">
        <v>15</v>
      </c>
      <c r="AL19">
        <v>19</v>
      </c>
      <c r="AM19">
        <v>42</v>
      </c>
      <c r="AN19">
        <v>87</v>
      </c>
      <c r="AO19">
        <v>306</v>
      </c>
      <c r="AP19">
        <v>1660</v>
      </c>
      <c r="AQ19" s="100">
        <f>Input!G20</f>
        <v>21.527999999999999</v>
      </c>
      <c r="AR19" s="100">
        <f t="shared" si="4"/>
        <v>15595.895015999999</v>
      </c>
      <c r="AS19">
        <v>59.271000000000001</v>
      </c>
    </row>
    <row r="20" spans="1:45" x14ac:dyDescent="0.3">
      <c r="A20">
        <v>15020002</v>
      </c>
      <c r="B20">
        <v>9394500</v>
      </c>
      <c r="C20" t="s">
        <v>67</v>
      </c>
      <c r="D20">
        <v>4</v>
      </c>
      <c r="E20" t="s">
        <v>48</v>
      </c>
      <c r="F20" t="s">
        <v>49</v>
      </c>
      <c r="G20">
        <v>8072</v>
      </c>
      <c r="H20">
        <v>-110.04428372</v>
      </c>
      <c r="I20">
        <v>34.782807599999998</v>
      </c>
      <c r="J20">
        <v>-110.04347992</v>
      </c>
      <c r="K20">
        <v>34.782394410000002</v>
      </c>
      <c r="L20">
        <v>86.370999999999995</v>
      </c>
      <c r="M20" t="s">
        <v>50</v>
      </c>
      <c r="N20">
        <v>77</v>
      </c>
      <c r="O20">
        <v>0.18</v>
      </c>
      <c r="P20">
        <v>8.8999999999999996E-2</v>
      </c>
      <c r="Q20">
        <v>1</v>
      </c>
      <c r="R20">
        <v>19050316</v>
      </c>
      <c r="S20">
        <v>20040930</v>
      </c>
      <c r="T20">
        <v>28163</v>
      </c>
      <c r="U20">
        <v>26946</v>
      </c>
      <c r="V20">
        <v>0</v>
      </c>
      <c r="W20" s="100">
        <f>Input!C21</f>
        <v>0</v>
      </c>
      <c r="X20" s="100">
        <f t="shared" si="0"/>
        <v>0</v>
      </c>
      <c r="Y20" s="100">
        <f>Input!D21</f>
        <v>0.1</v>
      </c>
      <c r="Z20" s="100">
        <f t="shared" si="1"/>
        <v>72.444699999999997</v>
      </c>
      <c r="AA20" s="100">
        <f>Input!E21</f>
        <v>0.9</v>
      </c>
      <c r="AB20" s="100">
        <f t="shared" si="2"/>
        <v>652.00229999999999</v>
      </c>
      <c r="AC20" s="100">
        <f>Input!F21</f>
        <v>2.2999999999999998</v>
      </c>
      <c r="AD20" s="100">
        <f t="shared" si="3"/>
        <v>1666.2280999999998</v>
      </c>
      <c r="AE20">
        <v>3</v>
      </c>
      <c r="AF20">
        <v>3.7</v>
      </c>
      <c r="AG20">
        <v>5</v>
      </c>
      <c r="AH20">
        <v>6.8</v>
      </c>
      <c r="AI20">
        <v>9.1999999999999993</v>
      </c>
      <c r="AJ20">
        <v>15</v>
      </c>
      <c r="AK20">
        <v>20</v>
      </c>
      <c r="AL20">
        <v>30</v>
      </c>
      <c r="AM20">
        <v>100</v>
      </c>
      <c r="AN20">
        <v>245</v>
      </c>
      <c r="AO20">
        <v>845.08</v>
      </c>
      <c r="AP20">
        <v>10000</v>
      </c>
      <c r="AQ20" s="100">
        <f>Input!G21</f>
        <v>53.689</v>
      </c>
      <c r="AR20" s="100">
        <f t="shared" si="4"/>
        <v>38894.834983000001</v>
      </c>
      <c r="AS20">
        <v>228.501</v>
      </c>
    </row>
    <row r="21" spans="1:45" x14ac:dyDescent="0.3">
      <c r="A21">
        <v>15020003</v>
      </c>
      <c r="B21">
        <v>9386250</v>
      </c>
      <c r="C21" t="s">
        <v>68</v>
      </c>
      <c r="D21">
        <v>4</v>
      </c>
      <c r="E21" t="s">
        <v>48</v>
      </c>
      <c r="F21" t="s">
        <v>49</v>
      </c>
      <c r="G21">
        <v>-999999</v>
      </c>
      <c r="H21">
        <v>-109.31843057</v>
      </c>
      <c r="I21">
        <v>34.614758709999997</v>
      </c>
      <c r="J21">
        <v>-109.3185043</v>
      </c>
      <c r="K21">
        <v>34.614513500000001</v>
      </c>
      <c r="L21">
        <v>28.233000000000001</v>
      </c>
      <c r="M21" t="s">
        <v>69</v>
      </c>
      <c r="N21">
        <v>1</v>
      </c>
      <c r="O21">
        <v>0</v>
      </c>
      <c r="P21">
        <v>-999999</v>
      </c>
      <c r="Q21">
        <v>1</v>
      </c>
      <c r="R21">
        <v>20031001</v>
      </c>
      <c r="S21">
        <v>20040930</v>
      </c>
      <c r="T21">
        <v>366</v>
      </c>
      <c r="U21">
        <v>3</v>
      </c>
      <c r="V21">
        <v>0</v>
      </c>
      <c r="W21" s="100">
        <f>Input!C22</f>
        <v>0</v>
      </c>
      <c r="X21" s="100">
        <f t="shared" si="0"/>
        <v>0</v>
      </c>
      <c r="Y21" s="100">
        <f>Input!D22</f>
        <v>0</v>
      </c>
      <c r="Z21" s="100">
        <f t="shared" si="1"/>
        <v>0</v>
      </c>
      <c r="AA21" s="100">
        <f>Input!E22</f>
        <v>0</v>
      </c>
      <c r="AB21" s="100">
        <f t="shared" si="2"/>
        <v>0</v>
      </c>
      <c r="AC21" s="100">
        <f>Input!F22</f>
        <v>0</v>
      </c>
      <c r="AD21" s="100">
        <f t="shared" si="3"/>
        <v>0</v>
      </c>
      <c r="AE21">
        <v>0</v>
      </c>
      <c r="AF21">
        <v>0</v>
      </c>
      <c r="AG21">
        <v>0</v>
      </c>
      <c r="AH21">
        <v>0</v>
      </c>
      <c r="AI21">
        <v>0</v>
      </c>
      <c r="AJ21">
        <v>0</v>
      </c>
      <c r="AK21">
        <v>0</v>
      </c>
      <c r="AL21">
        <v>0</v>
      </c>
      <c r="AM21">
        <v>0</v>
      </c>
      <c r="AN21">
        <v>0</v>
      </c>
      <c r="AO21">
        <v>6.3E-2</v>
      </c>
      <c r="AP21">
        <v>19</v>
      </c>
      <c r="AQ21" s="100">
        <f>Input!G22</f>
        <v>7.0999999999999994E-2</v>
      </c>
      <c r="AR21" s="100">
        <f t="shared" si="4"/>
        <v>51.435736999999996</v>
      </c>
      <c r="AS21">
        <v>1.052</v>
      </c>
    </row>
    <row r="22" spans="1:45" x14ac:dyDescent="0.3">
      <c r="A22">
        <v>15020004</v>
      </c>
      <c r="B22">
        <v>9386500</v>
      </c>
      <c r="C22" t="s">
        <v>70</v>
      </c>
      <c r="D22">
        <v>4</v>
      </c>
      <c r="E22" t="s">
        <v>48</v>
      </c>
      <c r="F22" t="s">
        <v>59</v>
      </c>
      <c r="G22">
        <v>3741</v>
      </c>
      <c r="H22">
        <v>-109.67705334</v>
      </c>
      <c r="I22">
        <v>34.641700389999997</v>
      </c>
      <c r="J22">
        <v>-109.67623138</v>
      </c>
      <c r="K22">
        <v>34.641532900000001</v>
      </c>
      <c r="L22">
        <v>77.06</v>
      </c>
      <c r="M22" t="s">
        <v>50</v>
      </c>
      <c r="N22">
        <v>32</v>
      </c>
      <c r="O22">
        <v>0.33700000000000002</v>
      </c>
      <c r="P22">
        <v>0.186</v>
      </c>
      <c r="Q22">
        <v>1</v>
      </c>
      <c r="R22">
        <v>19400301</v>
      </c>
      <c r="S22">
        <v>19720930</v>
      </c>
      <c r="T22">
        <v>11902</v>
      </c>
      <c r="U22">
        <v>7517</v>
      </c>
      <c r="V22">
        <v>0</v>
      </c>
      <c r="W22" s="100">
        <f>Input!C23</f>
        <v>0</v>
      </c>
      <c r="X22" s="100">
        <f t="shared" si="0"/>
        <v>0</v>
      </c>
      <c r="Y22" s="100">
        <f>Input!D23</f>
        <v>0</v>
      </c>
      <c r="Z22" s="100">
        <f t="shared" si="1"/>
        <v>0</v>
      </c>
      <c r="AA22" s="100">
        <f>Input!E23</f>
        <v>0</v>
      </c>
      <c r="AB22" s="100">
        <f t="shared" si="2"/>
        <v>0</v>
      </c>
      <c r="AC22" s="100">
        <f>Input!F23</f>
        <v>0</v>
      </c>
      <c r="AD22" s="100">
        <f t="shared" si="3"/>
        <v>0</v>
      </c>
      <c r="AE22">
        <v>0</v>
      </c>
      <c r="AF22">
        <v>0</v>
      </c>
      <c r="AG22">
        <v>0.1</v>
      </c>
      <c r="AH22">
        <v>0.2</v>
      </c>
      <c r="AI22">
        <v>0.6</v>
      </c>
      <c r="AJ22">
        <v>1.4</v>
      </c>
      <c r="AK22">
        <v>2.4</v>
      </c>
      <c r="AL22">
        <v>3.9</v>
      </c>
      <c r="AM22">
        <v>8</v>
      </c>
      <c r="AN22">
        <v>12</v>
      </c>
      <c r="AO22">
        <v>95.97</v>
      </c>
      <c r="AP22">
        <v>1020</v>
      </c>
      <c r="AQ22" s="100">
        <f>Input!G23</f>
        <v>5.3419999999999996</v>
      </c>
      <c r="AR22" s="100">
        <f t="shared" si="4"/>
        <v>3869.9958739999997</v>
      </c>
      <c r="AS22">
        <v>32.6</v>
      </c>
    </row>
    <row r="23" spans="1:45" x14ac:dyDescent="0.3">
      <c r="A23">
        <v>15020005</v>
      </c>
      <c r="B23">
        <v>9394000</v>
      </c>
      <c r="C23" t="s">
        <v>71</v>
      </c>
      <c r="D23">
        <v>4</v>
      </c>
      <c r="E23" t="s">
        <v>48</v>
      </c>
      <c r="F23" t="s">
        <v>59</v>
      </c>
      <c r="G23">
        <v>966</v>
      </c>
      <c r="H23">
        <v>-110.03400515</v>
      </c>
      <c r="I23">
        <v>34.733364510000001</v>
      </c>
      <c r="J23">
        <v>-110.03410339</v>
      </c>
      <c r="K23">
        <v>34.733177189999999</v>
      </c>
      <c r="L23">
        <v>22.774000000000001</v>
      </c>
      <c r="M23" t="s">
        <v>50</v>
      </c>
      <c r="N23">
        <v>19</v>
      </c>
      <c r="O23">
        <v>0.186</v>
      </c>
      <c r="P23">
        <v>7.6999999999999999E-2</v>
      </c>
      <c r="Q23">
        <v>1</v>
      </c>
      <c r="R23">
        <v>19290420</v>
      </c>
      <c r="S23">
        <v>19520930</v>
      </c>
      <c r="T23">
        <v>7295</v>
      </c>
      <c r="U23">
        <v>6100</v>
      </c>
      <c r="V23">
        <v>0</v>
      </c>
      <c r="W23" s="100">
        <f>Input!C24</f>
        <v>0</v>
      </c>
      <c r="X23" s="100">
        <f t="shared" si="0"/>
        <v>0</v>
      </c>
      <c r="Y23" s="100">
        <f>Input!D24</f>
        <v>0</v>
      </c>
      <c r="Z23" s="100">
        <f t="shared" si="1"/>
        <v>0</v>
      </c>
      <c r="AA23" s="100">
        <f>Input!E24</f>
        <v>0</v>
      </c>
      <c r="AB23" s="100">
        <f t="shared" si="2"/>
        <v>0</v>
      </c>
      <c r="AC23" s="100">
        <f>Input!F24</f>
        <v>0.6</v>
      </c>
      <c r="AD23" s="100">
        <f t="shared" si="3"/>
        <v>434.66820000000001</v>
      </c>
      <c r="AE23">
        <v>1</v>
      </c>
      <c r="AF23">
        <v>2</v>
      </c>
      <c r="AG23">
        <v>3</v>
      </c>
      <c r="AH23">
        <v>5</v>
      </c>
      <c r="AI23">
        <v>7</v>
      </c>
      <c r="AJ23">
        <v>10</v>
      </c>
      <c r="AK23">
        <v>12</v>
      </c>
      <c r="AL23">
        <v>16</v>
      </c>
      <c r="AM23">
        <v>37</v>
      </c>
      <c r="AN23">
        <v>98.4</v>
      </c>
      <c r="AO23">
        <v>411</v>
      </c>
      <c r="AP23">
        <v>6190</v>
      </c>
      <c r="AQ23" s="100">
        <f>Input!G24</f>
        <v>27.321999999999999</v>
      </c>
      <c r="AR23" s="100">
        <f t="shared" si="4"/>
        <v>19793.340934</v>
      </c>
      <c r="AS23">
        <v>153.179</v>
      </c>
    </row>
    <row r="24" spans="1:45" x14ac:dyDescent="0.3">
      <c r="A24">
        <v>15020006</v>
      </c>
      <c r="B24">
        <v>9395650</v>
      </c>
      <c r="C24" t="s">
        <v>72</v>
      </c>
      <c r="D24">
        <v>4</v>
      </c>
      <c r="E24" t="s">
        <v>48</v>
      </c>
      <c r="F24" t="s">
        <v>59</v>
      </c>
      <c r="G24">
        <v>1050</v>
      </c>
      <c r="H24">
        <v>-109.07009076999999</v>
      </c>
      <c r="I24">
        <v>35.327801940000001</v>
      </c>
      <c r="J24">
        <v>-109.07035064999999</v>
      </c>
      <c r="K24">
        <v>35.327407839999999</v>
      </c>
      <c r="L24">
        <v>49.942</v>
      </c>
      <c r="M24" t="s">
        <v>50</v>
      </c>
      <c r="N24">
        <v>1</v>
      </c>
      <c r="O24">
        <v>8.9999999999999993E-3</v>
      </c>
      <c r="P24">
        <v>-999999</v>
      </c>
      <c r="Q24">
        <v>1</v>
      </c>
      <c r="R24">
        <v>19710618</v>
      </c>
      <c r="S24">
        <v>19720930</v>
      </c>
      <c r="T24">
        <v>471</v>
      </c>
      <c r="U24">
        <v>305</v>
      </c>
      <c r="V24">
        <v>0</v>
      </c>
      <c r="W24" s="100">
        <f>Input!C25</f>
        <v>0</v>
      </c>
      <c r="X24" s="100">
        <f t="shared" si="0"/>
        <v>0</v>
      </c>
      <c r="Y24" s="100">
        <f>Input!D25</f>
        <v>0</v>
      </c>
      <c r="Z24" s="100">
        <f t="shared" si="1"/>
        <v>0</v>
      </c>
      <c r="AA24" s="100">
        <f>Input!E25</f>
        <v>0</v>
      </c>
      <c r="AB24" s="100">
        <f t="shared" si="2"/>
        <v>0</v>
      </c>
      <c r="AC24" s="100">
        <f>Input!F25</f>
        <v>0</v>
      </c>
      <c r="AD24" s="100">
        <f t="shared" si="3"/>
        <v>0</v>
      </c>
      <c r="AE24">
        <v>0</v>
      </c>
      <c r="AF24">
        <v>0</v>
      </c>
      <c r="AG24">
        <v>0.25800000000000001</v>
      </c>
      <c r="AH24">
        <v>1</v>
      </c>
      <c r="AI24">
        <v>2</v>
      </c>
      <c r="AJ24">
        <v>3.5</v>
      </c>
      <c r="AK24">
        <v>4</v>
      </c>
      <c r="AL24">
        <v>5.0599999999999996</v>
      </c>
      <c r="AM24">
        <v>39</v>
      </c>
      <c r="AN24">
        <v>129.19999999999999</v>
      </c>
      <c r="AO24">
        <v>1434.8</v>
      </c>
      <c r="AP24">
        <v>5880</v>
      </c>
      <c r="AQ24" s="100">
        <f>Input!G25</f>
        <v>57.31</v>
      </c>
      <c r="AR24" s="100">
        <f t="shared" si="4"/>
        <v>41518.057570000004</v>
      </c>
      <c r="AS24">
        <v>390.00700000000001</v>
      </c>
    </row>
    <row r="25" spans="1:45" x14ac:dyDescent="0.3">
      <c r="A25">
        <v>15020007</v>
      </c>
      <c r="B25">
        <v>9396500</v>
      </c>
      <c r="C25" t="s">
        <v>73</v>
      </c>
      <c r="D25">
        <v>4</v>
      </c>
      <c r="E25" t="s">
        <v>48</v>
      </c>
      <c r="F25" t="s">
        <v>59</v>
      </c>
      <c r="G25">
        <v>2654</v>
      </c>
      <c r="H25">
        <v>-109.79511569</v>
      </c>
      <c r="I25">
        <v>34.979192130000001</v>
      </c>
      <c r="J25">
        <v>-109.79472351</v>
      </c>
      <c r="K25">
        <v>34.977996830000002</v>
      </c>
      <c r="L25">
        <v>138.36799999999999</v>
      </c>
      <c r="M25" t="s">
        <v>50</v>
      </c>
      <c r="N25">
        <v>9</v>
      </c>
      <c r="O25">
        <v>7.4999999999999997E-2</v>
      </c>
      <c r="P25">
        <v>7.4999999999999997E-2</v>
      </c>
      <c r="Q25">
        <v>1</v>
      </c>
      <c r="R25">
        <v>19400401</v>
      </c>
      <c r="S25">
        <v>19490930</v>
      </c>
      <c r="T25">
        <v>3470</v>
      </c>
      <c r="U25">
        <v>1564</v>
      </c>
      <c r="V25">
        <v>0</v>
      </c>
      <c r="W25" s="100">
        <f>Input!C26</f>
        <v>0</v>
      </c>
      <c r="X25" s="100">
        <f t="shared" si="0"/>
        <v>0</v>
      </c>
      <c r="Y25" s="100">
        <f>Input!D26</f>
        <v>0</v>
      </c>
      <c r="Z25" s="100">
        <f t="shared" si="1"/>
        <v>0</v>
      </c>
      <c r="AA25" s="100">
        <f>Input!E26</f>
        <v>0</v>
      </c>
      <c r="AB25" s="100">
        <f t="shared" si="2"/>
        <v>0</v>
      </c>
      <c r="AC25" s="100">
        <f>Input!F26</f>
        <v>0</v>
      </c>
      <c r="AD25" s="100">
        <f t="shared" si="3"/>
        <v>0</v>
      </c>
      <c r="AE25">
        <v>0</v>
      </c>
      <c r="AF25">
        <v>0</v>
      </c>
      <c r="AG25">
        <v>0</v>
      </c>
      <c r="AH25">
        <v>0</v>
      </c>
      <c r="AI25">
        <v>1</v>
      </c>
      <c r="AJ25">
        <v>8.6999999999999993</v>
      </c>
      <c r="AK25">
        <v>19</v>
      </c>
      <c r="AL25">
        <v>32</v>
      </c>
      <c r="AM25">
        <v>115</v>
      </c>
      <c r="AN25">
        <v>269</v>
      </c>
      <c r="AO25">
        <v>1122.9000000000001</v>
      </c>
      <c r="AP25">
        <v>9440</v>
      </c>
      <c r="AQ25" s="100">
        <f>Input!G26</f>
        <v>64.415000000000006</v>
      </c>
      <c r="AR25" s="100">
        <f t="shared" si="4"/>
        <v>46665.253505000008</v>
      </c>
      <c r="AS25">
        <v>338.08300000000003</v>
      </c>
    </row>
    <row r="26" spans="1:45" x14ac:dyDescent="0.3">
      <c r="A26">
        <v>15020008</v>
      </c>
      <c r="B26">
        <v>9400000</v>
      </c>
      <c r="C26" t="s">
        <v>74</v>
      </c>
      <c r="D26">
        <v>4</v>
      </c>
      <c r="E26" t="s">
        <v>48</v>
      </c>
      <c r="F26" t="s">
        <v>59</v>
      </c>
      <c r="G26">
        <v>16100</v>
      </c>
      <c r="H26">
        <v>-110.65068873</v>
      </c>
      <c r="I26">
        <v>35.002799410000002</v>
      </c>
      <c r="J26">
        <v>-110.65142059</v>
      </c>
      <c r="K26">
        <v>35.00165939</v>
      </c>
      <c r="L26">
        <v>143.72800000000001</v>
      </c>
      <c r="M26" t="s">
        <v>50</v>
      </c>
      <c r="N26">
        <v>1</v>
      </c>
      <c r="O26">
        <v>0.58699999999999997</v>
      </c>
      <c r="P26">
        <v>-999999</v>
      </c>
      <c r="Q26">
        <v>1</v>
      </c>
      <c r="R26">
        <v>19540501</v>
      </c>
      <c r="S26">
        <v>19560629</v>
      </c>
      <c r="T26">
        <v>623</v>
      </c>
      <c r="U26">
        <v>623</v>
      </c>
      <c r="V26">
        <v>0.5</v>
      </c>
      <c r="W26" s="100">
        <f>Input!C27</f>
        <v>1.4</v>
      </c>
      <c r="X26" s="100">
        <f t="shared" si="0"/>
        <v>1014.2257999999999</v>
      </c>
      <c r="Y26" s="100">
        <f>Input!D27</f>
        <v>1.9</v>
      </c>
      <c r="Z26" s="100">
        <f t="shared" si="1"/>
        <v>1376.4493</v>
      </c>
      <c r="AA26" s="100">
        <f>Input!E27</f>
        <v>2.2999999999999998</v>
      </c>
      <c r="AB26" s="100">
        <f t="shared" si="2"/>
        <v>1666.2280999999998</v>
      </c>
      <c r="AC26" s="100">
        <f>Input!F27</f>
        <v>3.08</v>
      </c>
      <c r="AD26" s="100">
        <f t="shared" si="3"/>
        <v>2231.2967600000002</v>
      </c>
      <c r="AE26">
        <v>4.0999999999999996</v>
      </c>
      <c r="AF26">
        <v>4.62</v>
      </c>
      <c r="AG26">
        <v>7.36</v>
      </c>
      <c r="AH26">
        <v>14</v>
      </c>
      <c r="AI26">
        <v>18</v>
      </c>
      <c r="AJ26">
        <v>22</v>
      </c>
      <c r="AK26">
        <v>25</v>
      </c>
      <c r="AL26">
        <v>27.2</v>
      </c>
      <c r="AM26">
        <v>44.6</v>
      </c>
      <c r="AN26">
        <v>66</v>
      </c>
      <c r="AO26">
        <v>93.52</v>
      </c>
      <c r="AP26">
        <v>98</v>
      </c>
      <c r="AQ26" s="100">
        <f>Input!G27</f>
        <v>18.553000000000001</v>
      </c>
      <c r="AR26" s="100">
        <f t="shared" si="4"/>
        <v>13440.665191</v>
      </c>
      <c r="AS26">
        <v>19.704000000000001</v>
      </c>
    </row>
    <row r="27" spans="1:45" s="2" customFormat="1" x14ac:dyDescent="0.3">
      <c r="A27" s="2">
        <v>15020009</v>
      </c>
      <c r="B27" s="149" t="s">
        <v>52</v>
      </c>
      <c r="C27" s="149"/>
      <c r="W27" s="2">
        <f>Input!C28</f>
        <v>0</v>
      </c>
      <c r="X27" s="2">
        <f t="shared" si="0"/>
        <v>0</v>
      </c>
      <c r="Y27" s="2">
        <f>Input!D28</f>
        <v>0</v>
      </c>
      <c r="Z27" s="2">
        <f t="shared" si="1"/>
        <v>0</v>
      </c>
      <c r="AA27" s="2">
        <f>Input!E28</f>
        <v>0</v>
      </c>
      <c r="AB27" s="2">
        <f t="shared" si="2"/>
        <v>0</v>
      </c>
      <c r="AC27" s="2">
        <f>Input!F28</f>
        <v>0</v>
      </c>
      <c r="AD27" s="2">
        <f t="shared" si="3"/>
        <v>0</v>
      </c>
      <c r="AQ27" s="2">
        <f>Input!G28</f>
        <v>0</v>
      </c>
      <c r="AR27" s="2">
        <f t="shared" si="4"/>
        <v>0</v>
      </c>
    </row>
    <row r="28" spans="1:45" x14ac:dyDescent="0.3">
      <c r="A28">
        <v>15020010</v>
      </c>
      <c r="B28">
        <v>9398000</v>
      </c>
      <c r="C28" t="s">
        <v>75</v>
      </c>
      <c r="D28">
        <v>4</v>
      </c>
      <c r="E28" t="s">
        <v>48</v>
      </c>
      <c r="F28" t="s">
        <v>59</v>
      </c>
      <c r="G28">
        <v>785</v>
      </c>
      <c r="H28">
        <v>-110.53151760999999</v>
      </c>
      <c r="I28">
        <v>34.926413050000001</v>
      </c>
      <c r="J28">
        <v>-110.53039551000001</v>
      </c>
      <c r="K28">
        <v>34.926738739999998</v>
      </c>
      <c r="L28">
        <v>107.999</v>
      </c>
      <c r="M28" t="s">
        <v>50</v>
      </c>
      <c r="N28">
        <v>46</v>
      </c>
      <c r="O28">
        <v>0.29499999999999998</v>
      </c>
      <c r="P28">
        <v>0.11799999999999999</v>
      </c>
      <c r="Q28">
        <v>1</v>
      </c>
      <c r="R28">
        <v>19060101</v>
      </c>
      <c r="S28">
        <v>19720930</v>
      </c>
      <c r="T28">
        <v>16871</v>
      </c>
      <c r="U28">
        <v>16848</v>
      </c>
      <c r="V28">
        <v>0</v>
      </c>
      <c r="W28" s="100">
        <f>Input!C29</f>
        <v>0.75</v>
      </c>
      <c r="X28" s="100">
        <f t="shared" si="0"/>
        <v>543.33524999999997</v>
      </c>
      <c r="Y28" s="100">
        <f>Input!D29</f>
        <v>2.7</v>
      </c>
      <c r="Z28" s="100">
        <f t="shared" si="1"/>
        <v>1956.0069000000001</v>
      </c>
      <c r="AA28" s="100">
        <f>Input!E29</f>
        <v>3</v>
      </c>
      <c r="AB28" s="100">
        <f t="shared" si="2"/>
        <v>2173.3409999999999</v>
      </c>
      <c r="AC28" s="100">
        <f>Input!F29</f>
        <v>3.7</v>
      </c>
      <c r="AD28" s="100">
        <f t="shared" si="3"/>
        <v>2680.4539</v>
      </c>
      <c r="AE28">
        <v>4</v>
      </c>
      <c r="AF28">
        <v>4</v>
      </c>
      <c r="AG28">
        <v>4.0999999999999996</v>
      </c>
      <c r="AH28">
        <v>4.5999999999999996</v>
      </c>
      <c r="AI28">
        <v>5.5</v>
      </c>
      <c r="AJ28">
        <v>9</v>
      </c>
      <c r="AK28">
        <v>16</v>
      </c>
      <c r="AL28">
        <v>33</v>
      </c>
      <c r="AM28">
        <v>115</v>
      </c>
      <c r="AN28">
        <v>265.39999999999998</v>
      </c>
      <c r="AO28">
        <v>786</v>
      </c>
      <c r="AP28">
        <v>10200</v>
      </c>
      <c r="AQ28" s="100">
        <f>Input!G29</f>
        <v>52.197000000000003</v>
      </c>
      <c r="AR28" s="100">
        <f t="shared" si="4"/>
        <v>37813.960059000005</v>
      </c>
      <c r="AS28">
        <v>208.524</v>
      </c>
    </row>
    <row r="29" spans="1:45" s="2" customFormat="1" x14ac:dyDescent="0.3">
      <c r="A29" s="2">
        <v>15020011</v>
      </c>
      <c r="B29" s="149" t="s">
        <v>52</v>
      </c>
      <c r="C29" s="149"/>
      <c r="W29" s="2">
        <f>Input!C30</f>
        <v>0</v>
      </c>
      <c r="X29" s="2">
        <f t="shared" si="0"/>
        <v>0</v>
      </c>
      <c r="Y29" s="2">
        <f>Input!D30</f>
        <v>0</v>
      </c>
      <c r="Z29" s="2">
        <f t="shared" si="1"/>
        <v>0</v>
      </c>
      <c r="AA29" s="2">
        <f>Input!E30</f>
        <v>0</v>
      </c>
      <c r="AB29" s="2">
        <f t="shared" si="2"/>
        <v>0</v>
      </c>
      <c r="AC29" s="2">
        <f>Input!F30</f>
        <v>0</v>
      </c>
      <c r="AD29" s="2">
        <f t="shared" si="3"/>
        <v>0</v>
      </c>
      <c r="AQ29" s="2">
        <f>Input!G30</f>
        <v>0</v>
      </c>
      <c r="AR29" s="2">
        <f t="shared" si="4"/>
        <v>0</v>
      </c>
    </row>
    <row r="30" spans="1:45" x14ac:dyDescent="0.3">
      <c r="A30">
        <v>15020012</v>
      </c>
      <c r="B30">
        <v>9400562</v>
      </c>
      <c r="C30" t="s">
        <v>76</v>
      </c>
      <c r="D30">
        <v>4</v>
      </c>
      <c r="E30" t="s">
        <v>48</v>
      </c>
      <c r="F30" t="s">
        <v>49</v>
      </c>
      <c r="G30">
        <v>635</v>
      </c>
      <c r="H30">
        <v>-110.77402696</v>
      </c>
      <c r="I30">
        <v>35.579728969999998</v>
      </c>
      <c r="J30">
        <v>-110.77432251</v>
      </c>
      <c r="K30">
        <v>35.579658510000002</v>
      </c>
      <c r="L30">
        <v>27.696999999999999</v>
      </c>
      <c r="M30" t="s">
        <v>50</v>
      </c>
      <c r="N30">
        <v>9</v>
      </c>
      <c r="O30">
        <v>2.7E-2</v>
      </c>
      <c r="P30">
        <v>5.8000000000000003E-2</v>
      </c>
      <c r="Q30">
        <v>1</v>
      </c>
      <c r="R30">
        <v>19950726</v>
      </c>
      <c r="S30">
        <v>20040930</v>
      </c>
      <c r="T30">
        <v>3355</v>
      </c>
      <c r="U30">
        <v>345</v>
      </c>
      <c r="V30">
        <v>0</v>
      </c>
      <c r="W30" s="100">
        <f>Input!C31</f>
        <v>0</v>
      </c>
      <c r="X30" s="100">
        <f t="shared" si="0"/>
        <v>0</v>
      </c>
      <c r="Y30" s="100">
        <f>Input!D31</f>
        <v>0</v>
      </c>
      <c r="Z30" s="100">
        <f t="shared" si="1"/>
        <v>0</v>
      </c>
      <c r="AA30" s="100">
        <f>Input!E31</f>
        <v>0</v>
      </c>
      <c r="AB30" s="100">
        <f t="shared" si="2"/>
        <v>0</v>
      </c>
      <c r="AC30" s="100">
        <f>Input!F31</f>
        <v>0</v>
      </c>
      <c r="AD30" s="100">
        <f t="shared" si="3"/>
        <v>0</v>
      </c>
      <c r="AE30">
        <v>0</v>
      </c>
      <c r="AF30">
        <v>0</v>
      </c>
      <c r="AG30">
        <v>0</v>
      </c>
      <c r="AH30">
        <v>0</v>
      </c>
      <c r="AI30">
        <v>0</v>
      </c>
      <c r="AJ30">
        <v>0</v>
      </c>
      <c r="AK30">
        <v>0</v>
      </c>
      <c r="AL30">
        <v>0</v>
      </c>
      <c r="AM30">
        <v>0.02</v>
      </c>
      <c r="AN30">
        <v>5.62</v>
      </c>
      <c r="AO30">
        <v>80.88</v>
      </c>
      <c r="AP30">
        <v>400</v>
      </c>
      <c r="AQ30" s="100">
        <f>Input!G31</f>
        <v>2.694</v>
      </c>
      <c r="AR30" s="100">
        <f t="shared" si="4"/>
        <v>1951.660218</v>
      </c>
      <c r="AS30">
        <v>18.254999999999999</v>
      </c>
    </row>
    <row r="31" spans="1:45" x14ac:dyDescent="0.3">
      <c r="A31">
        <v>15020013</v>
      </c>
      <c r="B31">
        <v>9400568</v>
      </c>
      <c r="C31" t="s">
        <v>77</v>
      </c>
      <c r="D31">
        <v>4</v>
      </c>
      <c r="E31" t="s">
        <v>48</v>
      </c>
      <c r="F31" t="s">
        <v>49</v>
      </c>
      <c r="G31">
        <v>905</v>
      </c>
      <c r="H31">
        <v>-110.562079</v>
      </c>
      <c r="I31">
        <v>35.655840480000002</v>
      </c>
      <c r="J31">
        <v>-110.56206512999999</v>
      </c>
      <c r="K31">
        <v>35.65584183</v>
      </c>
      <c r="L31">
        <v>1.254</v>
      </c>
      <c r="M31" t="s">
        <v>50</v>
      </c>
      <c r="N31">
        <v>9</v>
      </c>
      <c r="O31">
        <v>0.191</v>
      </c>
      <c r="P31">
        <v>0.28999999999999998</v>
      </c>
      <c r="Q31">
        <v>1</v>
      </c>
      <c r="R31">
        <v>19940421</v>
      </c>
      <c r="S31">
        <v>20040930</v>
      </c>
      <c r="T31">
        <v>3451</v>
      </c>
      <c r="U31">
        <v>3220</v>
      </c>
      <c r="V31">
        <v>0</v>
      </c>
      <c r="W31" s="100">
        <f>Input!C32</f>
        <v>0</v>
      </c>
      <c r="X31" s="100">
        <f t="shared" si="0"/>
        <v>0</v>
      </c>
      <c r="Y31" s="100">
        <f>Input!D32</f>
        <v>0</v>
      </c>
      <c r="Z31" s="100">
        <f t="shared" si="1"/>
        <v>0</v>
      </c>
      <c r="AA31" s="100">
        <f>Input!E32</f>
        <v>0.02</v>
      </c>
      <c r="AB31" s="100">
        <f t="shared" si="2"/>
        <v>14.488939999999999</v>
      </c>
      <c r="AC31" s="100">
        <f>Input!F32</f>
        <v>0.04</v>
      </c>
      <c r="AD31" s="100">
        <f t="shared" si="3"/>
        <v>28.977879999999999</v>
      </c>
      <c r="AE31">
        <v>0.05</v>
      </c>
      <c r="AF31">
        <v>0.06</v>
      </c>
      <c r="AG31">
        <v>0.08</v>
      </c>
      <c r="AH31">
        <v>0.11</v>
      </c>
      <c r="AI31">
        <v>0.15</v>
      </c>
      <c r="AJ31">
        <v>0.19</v>
      </c>
      <c r="AK31">
        <v>0.21</v>
      </c>
      <c r="AL31">
        <v>0.23</v>
      </c>
      <c r="AM31">
        <v>0.34</v>
      </c>
      <c r="AN31">
        <v>1.34</v>
      </c>
      <c r="AO31">
        <v>92.48</v>
      </c>
      <c r="AP31">
        <v>365</v>
      </c>
      <c r="AQ31" s="100">
        <f>Input!G32</f>
        <v>2.5339999999999998</v>
      </c>
      <c r="AR31" s="100">
        <f t="shared" si="4"/>
        <v>1835.7486979999999</v>
      </c>
      <c r="AS31">
        <v>18.995000000000001</v>
      </c>
    </row>
    <row r="32" spans="1:45" x14ac:dyDescent="0.3">
      <c r="A32">
        <v>15020014</v>
      </c>
      <c r="B32">
        <v>9400583</v>
      </c>
      <c r="C32" t="s">
        <v>78</v>
      </c>
      <c r="D32">
        <v>4</v>
      </c>
      <c r="E32" t="s">
        <v>48</v>
      </c>
      <c r="F32" t="s">
        <v>49</v>
      </c>
      <c r="G32">
        <v>147</v>
      </c>
      <c r="H32">
        <v>-110.46235459</v>
      </c>
      <c r="I32">
        <v>35.577508729999998</v>
      </c>
      <c r="J32">
        <v>-110.46216583</v>
      </c>
      <c r="K32">
        <v>35.576457980000001</v>
      </c>
      <c r="L32">
        <v>118.843</v>
      </c>
      <c r="M32" t="s">
        <v>50</v>
      </c>
      <c r="N32">
        <v>11</v>
      </c>
      <c r="O32">
        <v>6.0000000000000001E-3</v>
      </c>
      <c r="P32">
        <v>1.7999999999999999E-2</v>
      </c>
      <c r="Q32">
        <v>1</v>
      </c>
      <c r="R32">
        <v>19930902</v>
      </c>
      <c r="S32">
        <v>20040930</v>
      </c>
      <c r="T32">
        <v>4047</v>
      </c>
      <c r="U32">
        <v>140</v>
      </c>
      <c r="V32">
        <v>0</v>
      </c>
      <c r="W32" s="100">
        <f>Input!C33</f>
        <v>0</v>
      </c>
      <c r="X32" s="100">
        <f t="shared" si="0"/>
        <v>0</v>
      </c>
      <c r="Y32" s="100">
        <f>Input!D33</f>
        <v>0</v>
      </c>
      <c r="Z32" s="100">
        <f t="shared" si="1"/>
        <v>0</v>
      </c>
      <c r="AA32" s="100">
        <f>Input!E33</f>
        <v>0</v>
      </c>
      <c r="AB32" s="100">
        <f t="shared" si="2"/>
        <v>0</v>
      </c>
      <c r="AC32" s="100">
        <f>Input!F33</f>
        <v>0</v>
      </c>
      <c r="AD32" s="100">
        <f t="shared" si="3"/>
        <v>0</v>
      </c>
      <c r="AE32">
        <v>0</v>
      </c>
      <c r="AF32">
        <v>0</v>
      </c>
      <c r="AG32">
        <v>0</v>
      </c>
      <c r="AH32">
        <v>0</v>
      </c>
      <c r="AI32">
        <v>0</v>
      </c>
      <c r="AJ32">
        <v>0</v>
      </c>
      <c r="AK32">
        <v>0</v>
      </c>
      <c r="AL32">
        <v>0</v>
      </c>
      <c r="AM32">
        <v>0</v>
      </c>
      <c r="AN32">
        <v>0</v>
      </c>
      <c r="AO32">
        <v>7.9560000000000004</v>
      </c>
      <c r="AP32">
        <v>290</v>
      </c>
      <c r="AQ32" s="100">
        <f>Input!G33</f>
        <v>0.42899999999999999</v>
      </c>
      <c r="AR32" s="100">
        <f t="shared" si="4"/>
        <v>310.78776299999998</v>
      </c>
      <c r="AS32">
        <v>6.4560000000000004</v>
      </c>
    </row>
    <row r="33" spans="1:45" x14ac:dyDescent="0.3">
      <c r="A33">
        <v>15020015</v>
      </c>
      <c r="B33">
        <v>9400600</v>
      </c>
      <c r="C33" t="s">
        <v>79</v>
      </c>
      <c r="D33">
        <v>4</v>
      </c>
      <c r="E33" t="s">
        <v>48</v>
      </c>
      <c r="F33" t="s">
        <v>59</v>
      </c>
      <c r="G33">
        <v>51</v>
      </c>
      <c r="H33">
        <v>-111.6573843</v>
      </c>
      <c r="I33">
        <v>35.221677419999999</v>
      </c>
      <c r="J33">
        <v>-111.65714264</v>
      </c>
      <c r="K33">
        <v>35.221778870000001</v>
      </c>
      <c r="L33">
        <v>24.588999999999999</v>
      </c>
      <c r="M33" t="s">
        <v>50</v>
      </c>
      <c r="N33">
        <v>2</v>
      </c>
      <c r="O33">
        <v>3.7999999999999999E-2</v>
      </c>
      <c r="P33">
        <v>5.2999999999999999E-2</v>
      </c>
      <c r="Q33">
        <v>1</v>
      </c>
      <c r="R33">
        <v>19571001</v>
      </c>
      <c r="S33">
        <v>19600930</v>
      </c>
      <c r="T33">
        <v>731</v>
      </c>
      <c r="U33">
        <v>70</v>
      </c>
      <c r="V33">
        <v>0</v>
      </c>
      <c r="W33" s="100">
        <f>Input!C34</f>
        <v>0</v>
      </c>
      <c r="X33" s="100">
        <f t="shared" si="0"/>
        <v>0</v>
      </c>
      <c r="Y33" s="100">
        <f>Input!D34</f>
        <v>0</v>
      </c>
      <c r="Z33" s="100">
        <f t="shared" si="1"/>
        <v>0</v>
      </c>
      <c r="AA33" s="100">
        <f>Input!E34</f>
        <v>0</v>
      </c>
      <c r="AB33" s="100">
        <f t="shared" si="2"/>
        <v>0</v>
      </c>
      <c r="AC33" s="100">
        <f>Input!F34</f>
        <v>0</v>
      </c>
      <c r="AD33" s="100">
        <f t="shared" si="3"/>
        <v>0</v>
      </c>
      <c r="AE33">
        <v>0</v>
      </c>
      <c r="AF33">
        <v>0</v>
      </c>
      <c r="AG33">
        <v>0</v>
      </c>
      <c r="AH33">
        <v>0</v>
      </c>
      <c r="AI33">
        <v>0</v>
      </c>
      <c r="AJ33">
        <v>0</v>
      </c>
      <c r="AK33">
        <v>0</v>
      </c>
      <c r="AL33">
        <v>0</v>
      </c>
      <c r="AM33">
        <v>0</v>
      </c>
      <c r="AN33">
        <v>1.28</v>
      </c>
      <c r="AO33">
        <v>13.68</v>
      </c>
      <c r="AP33">
        <v>28</v>
      </c>
      <c r="AQ33" s="100">
        <f>Input!G34</f>
        <v>0.376</v>
      </c>
      <c r="AR33" s="100">
        <f t="shared" si="4"/>
        <v>272.39207199999998</v>
      </c>
      <c r="AS33">
        <v>2.0979999999999999</v>
      </c>
    </row>
    <row r="34" spans="1:45" x14ac:dyDescent="0.3">
      <c r="A34">
        <v>15020016</v>
      </c>
      <c r="B34">
        <v>9402300</v>
      </c>
      <c r="C34" t="s">
        <v>80</v>
      </c>
      <c r="D34">
        <v>4</v>
      </c>
      <c r="E34" t="s">
        <v>48</v>
      </c>
      <c r="F34" t="s">
        <v>49</v>
      </c>
      <c r="G34">
        <v>-999999</v>
      </c>
      <c r="H34">
        <v>-111.77710235000001</v>
      </c>
      <c r="I34">
        <v>36.195264229999999</v>
      </c>
      <c r="J34">
        <v>-111.77684021</v>
      </c>
      <c r="K34">
        <v>36.195194239999999</v>
      </c>
      <c r="L34">
        <v>24.638999999999999</v>
      </c>
      <c r="M34" t="s">
        <v>50</v>
      </c>
      <c r="N34">
        <v>3</v>
      </c>
      <c r="O34">
        <v>0.68799999999999994</v>
      </c>
      <c r="P34">
        <v>0.156</v>
      </c>
      <c r="Q34">
        <v>1</v>
      </c>
      <c r="R34">
        <v>19900504</v>
      </c>
      <c r="S34">
        <v>20040930</v>
      </c>
      <c r="T34">
        <v>1216</v>
      </c>
      <c r="U34">
        <v>1216</v>
      </c>
      <c r="V34">
        <v>194</v>
      </c>
      <c r="W34" s="100">
        <f>Input!C35</f>
        <v>200</v>
      </c>
      <c r="X34" s="100">
        <f t="shared" si="0"/>
        <v>144889.4</v>
      </c>
      <c r="Y34" s="100">
        <f>Input!D35</f>
        <v>204</v>
      </c>
      <c r="Z34" s="100">
        <f t="shared" si="1"/>
        <v>147787.18799999999</v>
      </c>
      <c r="AA34" s="100">
        <f>Input!E35</f>
        <v>210.7</v>
      </c>
      <c r="AB34" s="100">
        <f t="shared" si="2"/>
        <v>152640.9829</v>
      </c>
      <c r="AC34" s="100">
        <f>Input!F35</f>
        <v>221</v>
      </c>
      <c r="AD34" s="100">
        <f t="shared" si="3"/>
        <v>160102.78700000001</v>
      </c>
      <c r="AE34">
        <v>223</v>
      </c>
      <c r="AF34">
        <v>225</v>
      </c>
      <c r="AG34">
        <v>229</v>
      </c>
      <c r="AH34">
        <v>236</v>
      </c>
      <c r="AI34">
        <v>247</v>
      </c>
      <c r="AJ34">
        <v>294.89999999999998</v>
      </c>
      <c r="AK34">
        <v>339.75</v>
      </c>
      <c r="AL34">
        <v>404</v>
      </c>
      <c r="AM34">
        <v>783.3</v>
      </c>
      <c r="AN34">
        <v>1201.5</v>
      </c>
      <c r="AO34">
        <v>2037.9</v>
      </c>
      <c r="AP34">
        <v>4590</v>
      </c>
      <c r="AQ34" s="100">
        <f>Input!G35</f>
        <v>388.26900000000001</v>
      </c>
      <c r="AR34" s="100">
        <f t="shared" si="4"/>
        <v>281280.31224300002</v>
      </c>
      <c r="AS34">
        <v>412.30799999999999</v>
      </c>
    </row>
    <row r="35" spans="1:45" x14ac:dyDescent="0.3">
      <c r="A35">
        <v>15020017</v>
      </c>
      <c r="B35">
        <v>9401110</v>
      </c>
      <c r="C35" t="s">
        <v>81</v>
      </c>
      <c r="D35">
        <v>4</v>
      </c>
      <c r="E35" t="s">
        <v>48</v>
      </c>
      <c r="F35" t="s">
        <v>49</v>
      </c>
      <c r="G35">
        <v>473</v>
      </c>
      <c r="H35">
        <v>-110.93319554</v>
      </c>
      <c r="I35">
        <v>35.78111269</v>
      </c>
      <c r="J35">
        <v>-110.93092346</v>
      </c>
      <c r="K35">
        <v>35.781616210000003</v>
      </c>
      <c r="L35">
        <v>211.233</v>
      </c>
      <c r="M35" t="s">
        <v>50</v>
      </c>
      <c r="N35">
        <v>11</v>
      </c>
      <c r="O35">
        <v>0.23400000000000001</v>
      </c>
      <c r="P35">
        <v>0.26900000000000002</v>
      </c>
      <c r="Q35">
        <v>1</v>
      </c>
      <c r="R35">
        <v>19930609</v>
      </c>
      <c r="S35">
        <v>20040930</v>
      </c>
      <c r="T35">
        <v>4132</v>
      </c>
      <c r="U35">
        <v>4132</v>
      </c>
      <c r="V35">
        <v>0.05</v>
      </c>
      <c r="W35" s="100">
        <f>Input!C36</f>
        <v>7.0000000000000007E-2</v>
      </c>
      <c r="X35" s="100">
        <f t="shared" si="0"/>
        <v>50.711290000000005</v>
      </c>
      <c r="Y35" s="100">
        <f>Input!D36</f>
        <v>0.1</v>
      </c>
      <c r="Z35" s="100">
        <f t="shared" si="1"/>
        <v>72.444699999999997</v>
      </c>
      <c r="AA35" s="100">
        <f>Input!E36</f>
        <v>0.15</v>
      </c>
      <c r="AB35" s="100">
        <f t="shared" si="2"/>
        <v>108.66705</v>
      </c>
      <c r="AC35" s="100">
        <f>Input!F36</f>
        <v>0.2</v>
      </c>
      <c r="AD35" s="100">
        <f t="shared" si="3"/>
        <v>144.88939999999999</v>
      </c>
      <c r="AE35">
        <v>0.23</v>
      </c>
      <c r="AF35">
        <v>0.25</v>
      </c>
      <c r="AG35">
        <v>0.28999999999999998</v>
      </c>
      <c r="AH35">
        <v>0.34</v>
      </c>
      <c r="AI35">
        <v>0.38</v>
      </c>
      <c r="AJ35">
        <v>0.42</v>
      </c>
      <c r="AK35">
        <v>0.44</v>
      </c>
      <c r="AL35">
        <v>0.47</v>
      </c>
      <c r="AM35">
        <v>0.64700000000000002</v>
      </c>
      <c r="AN35">
        <v>5.8</v>
      </c>
      <c r="AO35">
        <v>78</v>
      </c>
      <c r="AP35">
        <v>783</v>
      </c>
      <c r="AQ35" s="100">
        <f>Input!G36</f>
        <v>3.532</v>
      </c>
      <c r="AR35" s="100">
        <f t="shared" si="4"/>
        <v>2558.7468039999999</v>
      </c>
      <c r="AS35">
        <v>28.116</v>
      </c>
    </row>
    <row r="36" spans="1:45" x14ac:dyDescent="0.3">
      <c r="A36">
        <v>15020018</v>
      </c>
      <c r="B36">
        <v>9401500</v>
      </c>
      <c r="C36" t="s">
        <v>82</v>
      </c>
      <c r="D36">
        <v>4</v>
      </c>
      <c r="E36" t="s">
        <v>48</v>
      </c>
      <c r="F36" t="s">
        <v>59</v>
      </c>
      <c r="G36">
        <v>2662</v>
      </c>
      <c r="H36">
        <v>-111.42153116999999</v>
      </c>
      <c r="I36">
        <v>35.92499419</v>
      </c>
      <c r="J36">
        <v>-111.41938782</v>
      </c>
      <c r="K36">
        <v>35.92583466</v>
      </c>
      <c r="L36">
        <v>213.53200000000001</v>
      </c>
      <c r="M36" t="s">
        <v>50</v>
      </c>
      <c r="N36">
        <v>11</v>
      </c>
      <c r="O36">
        <v>4.8000000000000001E-2</v>
      </c>
      <c r="P36">
        <v>2.9000000000000001E-2</v>
      </c>
      <c r="Q36">
        <v>1</v>
      </c>
      <c r="R36">
        <v>19531001</v>
      </c>
      <c r="S36">
        <v>19650131</v>
      </c>
      <c r="T36">
        <v>4141</v>
      </c>
      <c r="U36">
        <v>2115</v>
      </c>
      <c r="V36">
        <v>0</v>
      </c>
      <c r="W36" s="100">
        <f>Input!C37</f>
        <v>0</v>
      </c>
      <c r="X36" s="100">
        <f t="shared" si="0"/>
        <v>0</v>
      </c>
      <c r="Y36" s="100">
        <f>Input!D37</f>
        <v>0</v>
      </c>
      <c r="Z36" s="100">
        <f t="shared" si="1"/>
        <v>0</v>
      </c>
      <c r="AA36" s="100">
        <f>Input!E37</f>
        <v>0</v>
      </c>
      <c r="AB36" s="100">
        <f t="shared" si="2"/>
        <v>0</v>
      </c>
      <c r="AC36" s="100">
        <f>Input!F37</f>
        <v>0</v>
      </c>
      <c r="AD36" s="100">
        <f t="shared" si="3"/>
        <v>0</v>
      </c>
      <c r="AE36">
        <v>0</v>
      </c>
      <c r="AF36">
        <v>0</v>
      </c>
      <c r="AG36">
        <v>0</v>
      </c>
      <c r="AH36">
        <v>0.1</v>
      </c>
      <c r="AI36">
        <v>0.92</v>
      </c>
      <c r="AJ36">
        <v>1.9</v>
      </c>
      <c r="AK36">
        <v>2.2999999999999998</v>
      </c>
      <c r="AL36">
        <v>2.9</v>
      </c>
      <c r="AM36">
        <v>7.58</v>
      </c>
      <c r="AN36">
        <v>34</v>
      </c>
      <c r="AO36">
        <v>300</v>
      </c>
      <c r="AP36">
        <v>2280</v>
      </c>
      <c r="AQ36" s="100">
        <f>Input!G37</f>
        <v>13.445</v>
      </c>
      <c r="AR36" s="100">
        <f t="shared" si="4"/>
        <v>9740.1899150000008</v>
      </c>
      <c r="AS36">
        <v>87.674000000000007</v>
      </c>
    </row>
    <row r="37" spans="1:45" x14ac:dyDescent="0.3">
      <c r="A37">
        <v>15030101</v>
      </c>
      <c r="B37">
        <v>9424000</v>
      </c>
      <c r="C37" t="s">
        <v>83</v>
      </c>
      <c r="D37">
        <v>4</v>
      </c>
      <c r="E37" t="s">
        <v>48</v>
      </c>
      <c r="F37" t="s">
        <v>59</v>
      </c>
      <c r="G37">
        <v>176300</v>
      </c>
      <c r="H37">
        <v>-114.46273819</v>
      </c>
      <c r="I37">
        <v>34.687507879999998</v>
      </c>
      <c r="J37">
        <v>-114.46349864</v>
      </c>
      <c r="K37">
        <v>34.687145379999997</v>
      </c>
      <c r="L37">
        <v>80.129000000000005</v>
      </c>
      <c r="M37" t="s">
        <v>50</v>
      </c>
      <c r="N37">
        <v>65</v>
      </c>
      <c r="O37">
        <v>0.83799999999999997</v>
      </c>
      <c r="P37">
        <v>7.2999999999999995E-2</v>
      </c>
      <c r="Q37">
        <v>1</v>
      </c>
      <c r="R37">
        <v>19170201</v>
      </c>
      <c r="S37">
        <v>19820930</v>
      </c>
      <c r="T37">
        <v>23983</v>
      </c>
      <c r="U37">
        <v>23983</v>
      </c>
      <c r="V37">
        <v>422</v>
      </c>
      <c r="W37" s="100">
        <f>Input!C38</f>
        <v>2520</v>
      </c>
      <c r="X37" s="100">
        <f t="shared" si="0"/>
        <v>1825606.44</v>
      </c>
      <c r="Y37" s="100">
        <f>Input!D38</f>
        <v>4830</v>
      </c>
      <c r="Z37" s="100">
        <f t="shared" si="1"/>
        <v>3499079.0100000002</v>
      </c>
      <c r="AA37" s="100">
        <f>Input!E38</f>
        <v>5990</v>
      </c>
      <c r="AB37" s="100">
        <f t="shared" si="2"/>
        <v>4339437.53</v>
      </c>
      <c r="AC37" s="100">
        <f>Input!F38</f>
        <v>7560</v>
      </c>
      <c r="AD37" s="100">
        <f t="shared" si="3"/>
        <v>5476819.3200000003</v>
      </c>
      <c r="AE37">
        <v>8380</v>
      </c>
      <c r="AF37">
        <v>9140</v>
      </c>
      <c r="AG37">
        <v>10600</v>
      </c>
      <c r="AH37">
        <v>12400</v>
      </c>
      <c r="AI37">
        <v>13900</v>
      </c>
      <c r="AJ37">
        <v>15400</v>
      </c>
      <c r="AK37">
        <v>16300</v>
      </c>
      <c r="AL37">
        <v>17400</v>
      </c>
      <c r="AM37">
        <v>22300</v>
      </c>
      <c r="AN37">
        <v>34000</v>
      </c>
      <c r="AO37">
        <v>79416</v>
      </c>
      <c r="AP37">
        <v>174000</v>
      </c>
      <c r="AQ37" s="100">
        <f>Input!G38</f>
        <v>14878.151</v>
      </c>
      <c r="AR37" s="100">
        <f t="shared" si="4"/>
        <v>10778431.857496999</v>
      </c>
      <c r="AS37">
        <v>13346.339</v>
      </c>
    </row>
    <row r="38" spans="1:45" s="2" customFormat="1" x14ac:dyDescent="0.3">
      <c r="A38" s="2">
        <v>15030103</v>
      </c>
      <c r="B38" s="149" t="s">
        <v>52</v>
      </c>
      <c r="C38" s="149"/>
      <c r="W38" s="2">
        <f>Input!C39</f>
        <v>0</v>
      </c>
      <c r="X38" s="2">
        <f t="shared" si="0"/>
        <v>0</v>
      </c>
      <c r="Y38" s="2">
        <f>Input!D39</f>
        <v>0</v>
      </c>
      <c r="Z38" s="2">
        <f t="shared" si="1"/>
        <v>0</v>
      </c>
      <c r="AA38" s="2">
        <f>Input!E39</f>
        <v>0</v>
      </c>
      <c r="AB38" s="2">
        <f t="shared" si="2"/>
        <v>0</v>
      </c>
      <c r="AC38" s="2">
        <f>Input!F39</f>
        <v>0</v>
      </c>
      <c r="AD38" s="2">
        <f t="shared" si="3"/>
        <v>0</v>
      </c>
      <c r="AQ38" s="2">
        <f>Input!G39</f>
        <v>0</v>
      </c>
      <c r="AR38" s="2">
        <f t="shared" si="4"/>
        <v>0</v>
      </c>
    </row>
    <row r="39" spans="1:45" x14ac:dyDescent="0.3">
      <c r="A39">
        <v>15030104</v>
      </c>
      <c r="B39">
        <v>9429300</v>
      </c>
      <c r="C39" t="s">
        <v>84</v>
      </c>
      <c r="D39">
        <v>4</v>
      </c>
      <c r="E39" t="s">
        <v>48</v>
      </c>
      <c r="F39" t="s">
        <v>59</v>
      </c>
      <c r="G39">
        <v>187800</v>
      </c>
      <c r="H39">
        <v>-114.67245699999999</v>
      </c>
      <c r="I39">
        <v>33.221146349999998</v>
      </c>
      <c r="J39">
        <v>-114.67334747</v>
      </c>
      <c r="K39">
        <v>33.221256259999997</v>
      </c>
      <c r="L39">
        <v>83.373999999999995</v>
      </c>
      <c r="M39" t="s">
        <v>50</v>
      </c>
      <c r="N39">
        <v>32</v>
      </c>
      <c r="O39">
        <v>0.89500000000000002</v>
      </c>
      <c r="P39">
        <v>0.05</v>
      </c>
      <c r="Q39">
        <v>1</v>
      </c>
      <c r="R39">
        <v>19560401</v>
      </c>
      <c r="S39">
        <v>19880930</v>
      </c>
      <c r="T39">
        <v>11871</v>
      </c>
      <c r="U39">
        <v>11871</v>
      </c>
      <c r="V39">
        <v>1900</v>
      </c>
      <c r="W39" s="100">
        <f>Input!C40</f>
        <v>2747.2</v>
      </c>
      <c r="X39" s="100">
        <f t="shared" si="0"/>
        <v>1990200.7984</v>
      </c>
      <c r="Y39" s="100">
        <f>Input!D40</f>
        <v>4100</v>
      </c>
      <c r="Z39" s="100">
        <f t="shared" si="1"/>
        <v>2970232.7</v>
      </c>
      <c r="AA39" s="100">
        <f>Input!E40</f>
        <v>4860</v>
      </c>
      <c r="AB39" s="100">
        <f t="shared" si="2"/>
        <v>3520812.42</v>
      </c>
      <c r="AC39" s="100">
        <f>Input!F40</f>
        <v>6080</v>
      </c>
      <c r="AD39" s="100">
        <f t="shared" si="3"/>
        <v>4404637.76</v>
      </c>
      <c r="AE39">
        <v>6770</v>
      </c>
      <c r="AF39">
        <v>7530</v>
      </c>
      <c r="AG39">
        <v>8850</v>
      </c>
      <c r="AH39">
        <v>9790</v>
      </c>
      <c r="AI39">
        <v>10600</v>
      </c>
      <c r="AJ39">
        <v>11500</v>
      </c>
      <c r="AK39">
        <v>12100</v>
      </c>
      <c r="AL39">
        <v>12800</v>
      </c>
      <c r="AM39">
        <v>19600</v>
      </c>
      <c r="AN39">
        <v>24000</v>
      </c>
      <c r="AO39">
        <v>32728</v>
      </c>
      <c r="AP39">
        <v>40200</v>
      </c>
      <c r="AQ39" s="100">
        <f>Input!G40</f>
        <v>10727.656000000001</v>
      </c>
      <c r="AR39" s="100">
        <f t="shared" si="4"/>
        <v>7771618.2062320011</v>
      </c>
      <c r="AS39">
        <v>5915.5309999999999</v>
      </c>
    </row>
    <row r="40" spans="1:45" s="2" customFormat="1" x14ac:dyDescent="0.3">
      <c r="A40" s="2">
        <v>15030105</v>
      </c>
      <c r="B40" s="149" t="s">
        <v>52</v>
      </c>
      <c r="C40" s="149"/>
      <c r="W40" s="2">
        <f>Input!C41</f>
        <v>0</v>
      </c>
      <c r="X40" s="2">
        <f t="shared" si="0"/>
        <v>0</v>
      </c>
      <c r="Y40" s="2">
        <f>Input!D41</f>
        <v>0</v>
      </c>
      <c r="Z40" s="2">
        <f t="shared" si="1"/>
        <v>0</v>
      </c>
      <c r="AA40" s="2">
        <f>Input!E41</f>
        <v>0</v>
      </c>
      <c r="AB40" s="2">
        <f t="shared" si="2"/>
        <v>0</v>
      </c>
      <c r="AC40" s="2">
        <f>Input!F41</f>
        <v>0</v>
      </c>
      <c r="AD40" s="2">
        <f t="shared" si="3"/>
        <v>0</v>
      </c>
      <c r="AQ40" s="2">
        <f>Input!G41</f>
        <v>0</v>
      </c>
      <c r="AR40" s="2">
        <f t="shared" si="4"/>
        <v>0</v>
      </c>
    </row>
    <row r="41" spans="1:45" x14ac:dyDescent="0.3">
      <c r="A41">
        <v>15030106</v>
      </c>
      <c r="B41">
        <v>9428900</v>
      </c>
      <c r="C41" t="s">
        <v>85</v>
      </c>
      <c r="D41">
        <v>4</v>
      </c>
      <c r="E41" t="s">
        <v>48</v>
      </c>
      <c r="F41" t="s">
        <v>59</v>
      </c>
      <c r="G41">
        <v>421</v>
      </c>
      <c r="H41">
        <v>-114.22078159</v>
      </c>
      <c r="I41">
        <v>33.665858280000002</v>
      </c>
      <c r="J41">
        <v>-114.22106934</v>
      </c>
      <c r="K41">
        <v>33.665859220000002</v>
      </c>
      <c r="L41">
        <v>26.498000000000001</v>
      </c>
      <c r="M41" t="s">
        <v>50</v>
      </c>
      <c r="N41">
        <v>1</v>
      </c>
      <c r="O41">
        <v>1.2999999999999999E-2</v>
      </c>
      <c r="P41">
        <v>-999999</v>
      </c>
      <c r="Q41">
        <v>1</v>
      </c>
      <c r="R41">
        <v>19730125</v>
      </c>
      <c r="S41">
        <v>19740605</v>
      </c>
      <c r="T41">
        <v>497</v>
      </c>
      <c r="U41">
        <v>63</v>
      </c>
      <c r="V41">
        <v>0</v>
      </c>
      <c r="W41" s="100">
        <f>Input!C42</f>
        <v>0</v>
      </c>
      <c r="X41" s="100">
        <f t="shared" si="0"/>
        <v>0</v>
      </c>
      <c r="Y41" s="100">
        <f>Input!D42</f>
        <v>0</v>
      </c>
      <c r="Z41" s="100">
        <f t="shared" si="1"/>
        <v>0</v>
      </c>
      <c r="AA41" s="100">
        <f>Input!E42</f>
        <v>0</v>
      </c>
      <c r="AB41" s="100">
        <f t="shared" si="2"/>
        <v>0</v>
      </c>
      <c r="AC41" s="100">
        <f>Input!F42</f>
        <v>0</v>
      </c>
      <c r="AD41" s="100">
        <f t="shared" si="3"/>
        <v>0</v>
      </c>
      <c r="AE41">
        <v>0</v>
      </c>
      <c r="AF41">
        <v>0</v>
      </c>
      <c r="AG41">
        <v>0</v>
      </c>
      <c r="AH41">
        <v>0</v>
      </c>
      <c r="AI41">
        <v>0</v>
      </c>
      <c r="AJ41">
        <v>0</v>
      </c>
      <c r="AK41">
        <v>0</v>
      </c>
      <c r="AL41">
        <v>0</v>
      </c>
      <c r="AM41">
        <v>0.61599999999999999</v>
      </c>
      <c r="AN41">
        <v>0.9</v>
      </c>
      <c r="AO41">
        <v>16.12</v>
      </c>
      <c r="AP41">
        <v>63</v>
      </c>
      <c r="AQ41" s="100">
        <f>Input!G42</f>
        <v>0.51300000000000001</v>
      </c>
      <c r="AR41" s="100">
        <f t="shared" si="4"/>
        <v>371.64131100000003</v>
      </c>
      <c r="AS41">
        <v>3.6440000000000001</v>
      </c>
    </row>
    <row r="42" spans="1:45" x14ac:dyDescent="0.3">
      <c r="A42">
        <v>15030107</v>
      </c>
      <c r="B42">
        <v>9522200</v>
      </c>
      <c r="C42" t="s">
        <v>86</v>
      </c>
      <c r="D42">
        <v>4</v>
      </c>
      <c r="E42" t="s">
        <v>48</v>
      </c>
      <c r="F42" t="s">
        <v>59</v>
      </c>
      <c r="G42">
        <v>246700</v>
      </c>
      <c r="H42">
        <v>-114.81412561</v>
      </c>
      <c r="I42">
        <v>32.496721630000003</v>
      </c>
      <c r="J42">
        <v>-114.81407929</v>
      </c>
      <c r="K42">
        <v>32.496715549999998</v>
      </c>
      <c r="L42">
        <v>4.3819999999999997</v>
      </c>
      <c r="M42" t="s">
        <v>50</v>
      </c>
      <c r="N42">
        <v>25</v>
      </c>
      <c r="O42">
        <v>0.65400000000000003</v>
      </c>
      <c r="P42">
        <v>0.28100000000000003</v>
      </c>
      <c r="Q42">
        <v>1</v>
      </c>
      <c r="R42">
        <v>19601001</v>
      </c>
      <c r="S42">
        <v>19850930</v>
      </c>
      <c r="T42">
        <v>9131</v>
      </c>
      <c r="U42">
        <v>7499</v>
      </c>
      <c r="V42">
        <v>0</v>
      </c>
      <c r="W42" s="100">
        <f>Input!C43</f>
        <v>0</v>
      </c>
      <c r="X42" s="100">
        <f t="shared" si="0"/>
        <v>0</v>
      </c>
      <c r="Y42" s="100">
        <f>Input!D43</f>
        <v>0</v>
      </c>
      <c r="Z42" s="100">
        <f t="shared" si="1"/>
        <v>0</v>
      </c>
      <c r="AA42" s="100">
        <f>Input!E43</f>
        <v>0</v>
      </c>
      <c r="AB42" s="100">
        <f t="shared" si="2"/>
        <v>0</v>
      </c>
      <c r="AC42" s="100">
        <f>Input!F43</f>
        <v>8</v>
      </c>
      <c r="AD42" s="100">
        <f t="shared" si="3"/>
        <v>5795.576</v>
      </c>
      <c r="AE42">
        <v>21</v>
      </c>
      <c r="AF42">
        <v>37</v>
      </c>
      <c r="AG42">
        <v>84</v>
      </c>
      <c r="AH42">
        <v>184</v>
      </c>
      <c r="AI42">
        <v>215</v>
      </c>
      <c r="AJ42">
        <v>243</v>
      </c>
      <c r="AK42">
        <v>276</v>
      </c>
      <c r="AL42">
        <v>775.8</v>
      </c>
      <c r="AM42">
        <v>7600</v>
      </c>
      <c r="AN42">
        <v>16900</v>
      </c>
      <c r="AO42">
        <v>24600</v>
      </c>
      <c r="AP42">
        <v>33000</v>
      </c>
      <c r="AQ42" s="100">
        <f>Input!G43</f>
        <v>2145.614</v>
      </c>
      <c r="AR42" s="100">
        <f t="shared" si="4"/>
        <v>1554383.625458</v>
      </c>
      <c r="AS42">
        <v>5437.0460000000003</v>
      </c>
    </row>
    <row r="43" spans="1:45" x14ac:dyDescent="0.3">
      <c r="A43">
        <v>15030108</v>
      </c>
      <c r="B43">
        <v>9534000</v>
      </c>
      <c r="C43" t="s">
        <v>87</v>
      </c>
      <c r="D43">
        <v>4</v>
      </c>
      <c r="E43" t="s">
        <v>48</v>
      </c>
      <c r="F43" t="s">
        <v>59</v>
      </c>
      <c r="G43">
        <v>-999999</v>
      </c>
      <c r="H43">
        <v>-114.78856878000001</v>
      </c>
      <c r="I43">
        <v>32.488110730000002</v>
      </c>
      <c r="J43">
        <v>-114.78863525</v>
      </c>
      <c r="K43">
        <v>32.4881897</v>
      </c>
      <c r="L43">
        <v>10.776999999999999</v>
      </c>
      <c r="M43" t="s">
        <v>50</v>
      </c>
      <c r="N43">
        <v>7</v>
      </c>
      <c r="O43">
        <v>0.91500000000000004</v>
      </c>
      <c r="P43">
        <v>8.9999999999999993E-3</v>
      </c>
      <c r="Q43">
        <v>1</v>
      </c>
      <c r="R43">
        <v>19791001</v>
      </c>
      <c r="S43">
        <v>19860930</v>
      </c>
      <c r="T43">
        <v>2557</v>
      </c>
      <c r="U43">
        <v>2557</v>
      </c>
      <c r="V43">
        <v>69</v>
      </c>
      <c r="W43" s="100">
        <f>Input!C44</f>
        <v>82.58</v>
      </c>
      <c r="X43" s="100">
        <f t="shared" si="0"/>
        <v>59824.833259999999</v>
      </c>
      <c r="Y43" s="100">
        <f>Input!D44</f>
        <v>93</v>
      </c>
      <c r="Z43" s="100">
        <f t="shared" si="1"/>
        <v>67373.570999999996</v>
      </c>
      <c r="AA43" s="100">
        <f>Input!E44</f>
        <v>99</v>
      </c>
      <c r="AB43" s="100">
        <f t="shared" si="2"/>
        <v>71720.252999999997</v>
      </c>
      <c r="AC43" s="100">
        <f>Input!F44</f>
        <v>107</v>
      </c>
      <c r="AD43" s="100">
        <f t="shared" si="3"/>
        <v>77515.828999999998</v>
      </c>
      <c r="AE43">
        <v>111</v>
      </c>
      <c r="AF43">
        <v>114</v>
      </c>
      <c r="AG43">
        <v>121</v>
      </c>
      <c r="AH43">
        <v>127</v>
      </c>
      <c r="AI43">
        <v>133</v>
      </c>
      <c r="AJ43">
        <v>138</v>
      </c>
      <c r="AK43">
        <v>141</v>
      </c>
      <c r="AL43">
        <v>144</v>
      </c>
      <c r="AM43">
        <v>153</v>
      </c>
      <c r="AN43">
        <v>161</v>
      </c>
      <c r="AO43">
        <v>177</v>
      </c>
      <c r="AP43">
        <v>219</v>
      </c>
      <c r="AQ43" s="100">
        <f>Input!G44</f>
        <v>126.488</v>
      </c>
      <c r="AR43" s="100">
        <f t="shared" si="4"/>
        <v>91633.852136000001</v>
      </c>
      <c r="AS43">
        <v>20.975999999999999</v>
      </c>
    </row>
    <row r="44" spans="1:45" x14ac:dyDescent="0.3">
      <c r="A44">
        <v>15030201</v>
      </c>
      <c r="B44">
        <v>9424450</v>
      </c>
      <c r="C44" t="s">
        <v>88</v>
      </c>
      <c r="D44">
        <v>4</v>
      </c>
      <c r="E44" t="s">
        <v>48</v>
      </c>
      <c r="F44" t="s">
        <v>49</v>
      </c>
      <c r="G44">
        <v>2742</v>
      </c>
      <c r="H44">
        <v>-113.6243774</v>
      </c>
      <c r="I44">
        <v>34.462516639999997</v>
      </c>
      <c r="J44">
        <v>-113.62306212999999</v>
      </c>
      <c r="K44">
        <v>34.462993619999999</v>
      </c>
      <c r="L44">
        <v>131.215</v>
      </c>
      <c r="M44" t="s">
        <v>50</v>
      </c>
      <c r="N44">
        <v>38</v>
      </c>
      <c r="O44">
        <v>0.34300000000000003</v>
      </c>
      <c r="P44">
        <v>0.29299999999999998</v>
      </c>
      <c r="Q44">
        <v>1</v>
      </c>
      <c r="R44">
        <v>19660329</v>
      </c>
      <c r="S44">
        <v>20040930</v>
      </c>
      <c r="T44">
        <v>14066</v>
      </c>
      <c r="U44">
        <v>14066</v>
      </c>
      <c r="V44">
        <v>1.2</v>
      </c>
      <c r="W44" s="100">
        <f>Input!C45</f>
        <v>1.7</v>
      </c>
      <c r="X44" s="100">
        <f t="shared" si="0"/>
        <v>1231.5599</v>
      </c>
      <c r="Y44" s="100">
        <f>Input!D45</f>
        <v>2.2999999999999998</v>
      </c>
      <c r="Z44" s="100">
        <f t="shared" si="1"/>
        <v>1666.2280999999998</v>
      </c>
      <c r="AA44" s="100">
        <f>Input!E45</f>
        <v>2.7</v>
      </c>
      <c r="AB44" s="100">
        <f t="shared" si="2"/>
        <v>1956.0069000000001</v>
      </c>
      <c r="AC44" s="100">
        <f>Input!F45</f>
        <v>3.3</v>
      </c>
      <c r="AD44" s="100">
        <f t="shared" si="3"/>
        <v>2390.6750999999999</v>
      </c>
      <c r="AE44">
        <v>3.6</v>
      </c>
      <c r="AF44">
        <v>3.9</v>
      </c>
      <c r="AG44">
        <v>4.3</v>
      </c>
      <c r="AH44">
        <v>4.8</v>
      </c>
      <c r="AI44">
        <v>5.3</v>
      </c>
      <c r="AJ44">
        <v>6.8</v>
      </c>
      <c r="AK44">
        <v>8.8249999999999993</v>
      </c>
      <c r="AL44">
        <v>13</v>
      </c>
      <c r="AM44">
        <v>48</v>
      </c>
      <c r="AN44">
        <v>176.95</v>
      </c>
      <c r="AO44">
        <v>1593.3</v>
      </c>
      <c r="AP44">
        <v>26100</v>
      </c>
      <c r="AQ44" s="100">
        <f>Input!G45</f>
        <v>78.465000000000003</v>
      </c>
      <c r="AR44" s="100">
        <f t="shared" si="4"/>
        <v>56843.733855000006</v>
      </c>
      <c r="AS44">
        <v>643.05600000000004</v>
      </c>
    </row>
    <row r="45" spans="1:45" x14ac:dyDescent="0.3">
      <c r="A45">
        <v>15030202</v>
      </c>
      <c r="B45">
        <v>9424447</v>
      </c>
      <c r="C45" t="s">
        <v>89</v>
      </c>
      <c r="D45">
        <v>4</v>
      </c>
      <c r="E45" t="s">
        <v>48</v>
      </c>
      <c r="F45" t="s">
        <v>49</v>
      </c>
      <c r="G45">
        <v>611</v>
      </c>
      <c r="H45">
        <v>-113.44520531000001</v>
      </c>
      <c r="I45">
        <v>34.541683810000002</v>
      </c>
      <c r="J45">
        <v>-113.44480133</v>
      </c>
      <c r="K45">
        <v>34.54118347</v>
      </c>
      <c r="L45">
        <v>66.962000000000003</v>
      </c>
      <c r="M45" t="s">
        <v>50</v>
      </c>
      <c r="N45">
        <v>13</v>
      </c>
      <c r="O45">
        <v>0.17599999999999999</v>
      </c>
      <c r="P45">
        <v>0.187</v>
      </c>
      <c r="Q45">
        <v>1</v>
      </c>
      <c r="R45">
        <v>19800725</v>
      </c>
      <c r="S45">
        <v>20040930</v>
      </c>
      <c r="T45">
        <v>5001</v>
      </c>
      <c r="U45">
        <v>4643</v>
      </c>
      <c r="V45">
        <v>0</v>
      </c>
      <c r="W45" s="100">
        <f>Input!C46</f>
        <v>0</v>
      </c>
      <c r="X45" s="100">
        <f t="shared" si="0"/>
        <v>0</v>
      </c>
      <c r="Y45" s="100">
        <f>Input!D46</f>
        <v>0</v>
      </c>
      <c r="Z45" s="100">
        <f t="shared" si="1"/>
        <v>0</v>
      </c>
      <c r="AA45" s="100">
        <f>Input!E46</f>
        <v>0.05</v>
      </c>
      <c r="AB45" s="100">
        <f t="shared" si="2"/>
        <v>36.222349999999999</v>
      </c>
      <c r="AC45" s="100">
        <f>Input!F46</f>
        <v>0.28000000000000003</v>
      </c>
      <c r="AD45" s="100">
        <f t="shared" si="3"/>
        <v>202.84516000000002</v>
      </c>
      <c r="AE45">
        <v>0.4</v>
      </c>
      <c r="AF45">
        <v>0.60599999999999998</v>
      </c>
      <c r="AG45">
        <v>1.2</v>
      </c>
      <c r="AH45">
        <v>2.4</v>
      </c>
      <c r="AI45">
        <v>5.0999999999999996</v>
      </c>
      <c r="AJ45">
        <v>9.1</v>
      </c>
      <c r="AK45">
        <v>11</v>
      </c>
      <c r="AL45">
        <v>16</v>
      </c>
      <c r="AM45">
        <v>55</v>
      </c>
      <c r="AN45">
        <v>210</v>
      </c>
      <c r="AO45">
        <v>1789.6</v>
      </c>
      <c r="AP45">
        <v>19400</v>
      </c>
      <c r="AQ45" s="100">
        <f>Input!G46</f>
        <v>91.39</v>
      </c>
      <c r="AR45" s="100">
        <f t="shared" si="4"/>
        <v>66207.211330000006</v>
      </c>
      <c r="AS45">
        <v>687.34100000000001</v>
      </c>
    </row>
    <row r="46" spans="1:45" x14ac:dyDescent="0.3">
      <c r="A46">
        <v>15030203</v>
      </c>
      <c r="B46">
        <v>9424900</v>
      </c>
      <c r="C46" t="s">
        <v>90</v>
      </c>
      <c r="D46">
        <v>4</v>
      </c>
      <c r="E46" t="s">
        <v>48</v>
      </c>
      <c r="F46" t="s">
        <v>49</v>
      </c>
      <c r="G46">
        <v>1129</v>
      </c>
      <c r="H46">
        <v>-113.34714413</v>
      </c>
      <c r="I46">
        <v>34.305854009999997</v>
      </c>
      <c r="J46">
        <v>-113.34688568</v>
      </c>
      <c r="K46">
        <v>34.305736539999998</v>
      </c>
      <c r="L46">
        <v>27.013000000000002</v>
      </c>
      <c r="M46" t="s">
        <v>50</v>
      </c>
      <c r="N46">
        <v>35</v>
      </c>
      <c r="O46">
        <v>0.16</v>
      </c>
      <c r="P46">
        <v>0.19700000000000001</v>
      </c>
      <c r="Q46">
        <v>1</v>
      </c>
      <c r="R46">
        <v>19660418</v>
      </c>
      <c r="S46">
        <v>20040930</v>
      </c>
      <c r="T46">
        <v>12950</v>
      </c>
      <c r="U46">
        <v>3815</v>
      </c>
      <c r="V46">
        <v>0</v>
      </c>
      <c r="W46" s="100">
        <f>Input!C47</f>
        <v>0</v>
      </c>
      <c r="X46" s="100">
        <f t="shared" si="0"/>
        <v>0</v>
      </c>
      <c r="Y46" s="100">
        <f>Input!D47</f>
        <v>0</v>
      </c>
      <c r="Z46" s="100">
        <f t="shared" si="1"/>
        <v>0</v>
      </c>
      <c r="AA46" s="100">
        <f>Input!E47</f>
        <v>0</v>
      </c>
      <c r="AB46" s="100">
        <f t="shared" si="2"/>
        <v>0</v>
      </c>
      <c r="AC46" s="100">
        <f>Input!F47</f>
        <v>0</v>
      </c>
      <c r="AD46" s="100">
        <f t="shared" si="3"/>
        <v>0</v>
      </c>
      <c r="AE46">
        <v>0</v>
      </c>
      <c r="AF46">
        <v>0</v>
      </c>
      <c r="AG46">
        <v>0</v>
      </c>
      <c r="AH46">
        <v>0</v>
      </c>
      <c r="AI46">
        <v>0</v>
      </c>
      <c r="AJ46">
        <v>0</v>
      </c>
      <c r="AK46">
        <v>3.8</v>
      </c>
      <c r="AL46">
        <v>13</v>
      </c>
      <c r="AM46">
        <v>60</v>
      </c>
      <c r="AN46">
        <v>191.45</v>
      </c>
      <c r="AO46">
        <v>1284.9000000000001</v>
      </c>
      <c r="AP46">
        <v>8410</v>
      </c>
      <c r="AQ46" s="100">
        <f>Input!G47</f>
        <v>54.503999999999998</v>
      </c>
      <c r="AR46" s="100">
        <f t="shared" si="4"/>
        <v>39485.259288000001</v>
      </c>
      <c r="AS46">
        <v>319.32400000000001</v>
      </c>
    </row>
    <row r="47" spans="1:45" x14ac:dyDescent="0.3">
      <c r="A47">
        <v>15030204</v>
      </c>
      <c r="B47">
        <v>9426620</v>
      </c>
      <c r="C47" t="s">
        <v>91</v>
      </c>
      <c r="D47">
        <v>4</v>
      </c>
      <c r="E47" t="s">
        <v>48</v>
      </c>
      <c r="F47" t="s">
        <v>49</v>
      </c>
      <c r="G47">
        <v>5337</v>
      </c>
      <c r="H47">
        <v>-114.02772093</v>
      </c>
      <c r="I47">
        <v>34.262515520000001</v>
      </c>
      <c r="J47">
        <v>-114.0276947</v>
      </c>
      <c r="K47">
        <v>34.262508390000001</v>
      </c>
      <c r="L47">
        <v>2.5259999999999998</v>
      </c>
      <c r="M47" t="s">
        <v>50</v>
      </c>
      <c r="N47">
        <v>16</v>
      </c>
      <c r="O47">
        <v>0.68799999999999994</v>
      </c>
      <c r="P47">
        <v>0.33900000000000002</v>
      </c>
      <c r="Q47">
        <v>1</v>
      </c>
      <c r="R47">
        <v>19881001</v>
      </c>
      <c r="S47">
        <v>20040930</v>
      </c>
      <c r="T47">
        <v>5844</v>
      </c>
      <c r="U47">
        <v>4058</v>
      </c>
      <c r="V47">
        <v>0</v>
      </c>
      <c r="W47" s="100">
        <f>Input!C48</f>
        <v>0</v>
      </c>
      <c r="X47" s="100">
        <f t="shared" si="0"/>
        <v>0</v>
      </c>
      <c r="Y47" s="100">
        <f>Input!D48</f>
        <v>0</v>
      </c>
      <c r="Z47" s="100">
        <f t="shared" si="1"/>
        <v>0</v>
      </c>
      <c r="AA47" s="100">
        <f>Input!E48</f>
        <v>0</v>
      </c>
      <c r="AB47" s="100">
        <f t="shared" si="2"/>
        <v>0</v>
      </c>
      <c r="AC47" s="100">
        <f>Input!F48</f>
        <v>0</v>
      </c>
      <c r="AD47" s="100">
        <f t="shared" si="3"/>
        <v>0</v>
      </c>
      <c r="AE47">
        <v>0</v>
      </c>
      <c r="AF47">
        <v>0</v>
      </c>
      <c r="AG47">
        <v>3.3</v>
      </c>
      <c r="AH47">
        <v>5.5</v>
      </c>
      <c r="AI47">
        <v>7.7</v>
      </c>
      <c r="AJ47">
        <v>9.3000000000000007</v>
      </c>
      <c r="AK47">
        <v>11</v>
      </c>
      <c r="AL47">
        <v>12</v>
      </c>
      <c r="AM47">
        <v>19</v>
      </c>
      <c r="AN47">
        <v>181</v>
      </c>
      <c r="AO47">
        <v>2100</v>
      </c>
      <c r="AP47">
        <v>6800</v>
      </c>
      <c r="AQ47" s="100">
        <f>Input!G48</f>
        <v>84.070999999999998</v>
      </c>
      <c r="AR47" s="100">
        <f t="shared" si="4"/>
        <v>60904.983737000002</v>
      </c>
      <c r="AS47">
        <v>526.70600000000002</v>
      </c>
    </row>
    <row r="48" spans="1:45" x14ac:dyDescent="0.3">
      <c r="A48">
        <v>15040002</v>
      </c>
      <c r="B48">
        <v>9442000</v>
      </c>
      <c r="C48" t="s">
        <v>92</v>
      </c>
      <c r="D48">
        <v>4</v>
      </c>
      <c r="E48" t="s">
        <v>48</v>
      </c>
      <c r="F48" t="s">
        <v>49</v>
      </c>
      <c r="G48">
        <v>4010</v>
      </c>
      <c r="H48">
        <v>-109.3103484</v>
      </c>
      <c r="I48">
        <v>32.965897439999999</v>
      </c>
      <c r="J48">
        <v>-109.31034851</v>
      </c>
      <c r="K48">
        <v>32.965900419999997</v>
      </c>
      <c r="L48">
        <v>0.33300000000000002</v>
      </c>
      <c r="M48" t="s">
        <v>50</v>
      </c>
      <c r="N48">
        <v>75</v>
      </c>
      <c r="O48">
        <v>0.52</v>
      </c>
      <c r="P48">
        <v>0.13800000000000001</v>
      </c>
      <c r="Q48">
        <v>1</v>
      </c>
      <c r="R48">
        <v>19101101</v>
      </c>
      <c r="S48">
        <v>20040930</v>
      </c>
      <c r="T48">
        <v>27668</v>
      </c>
      <c r="U48">
        <v>27668</v>
      </c>
      <c r="V48">
        <v>3.7</v>
      </c>
      <c r="W48" s="100">
        <f>Input!C49</f>
        <v>9.3689999999999998</v>
      </c>
      <c r="X48" s="100">
        <f t="shared" si="0"/>
        <v>6787.3439429999999</v>
      </c>
      <c r="Y48" s="100">
        <f>Input!D49</f>
        <v>13</v>
      </c>
      <c r="Z48" s="100">
        <f t="shared" si="1"/>
        <v>9417.8109999999997</v>
      </c>
      <c r="AA48" s="100">
        <f>Input!E49</f>
        <v>18</v>
      </c>
      <c r="AB48" s="100">
        <f t="shared" si="2"/>
        <v>13040.046</v>
      </c>
      <c r="AC48" s="100">
        <f>Input!F49</f>
        <v>28</v>
      </c>
      <c r="AD48" s="100">
        <f t="shared" si="3"/>
        <v>20284.516</v>
      </c>
      <c r="AE48">
        <v>34</v>
      </c>
      <c r="AF48">
        <v>42</v>
      </c>
      <c r="AG48">
        <v>60</v>
      </c>
      <c r="AH48">
        <v>77</v>
      </c>
      <c r="AI48">
        <v>99</v>
      </c>
      <c r="AJ48">
        <v>134</v>
      </c>
      <c r="AK48">
        <v>165</v>
      </c>
      <c r="AL48">
        <v>210</v>
      </c>
      <c r="AM48">
        <v>420</v>
      </c>
      <c r="AN48">
        <v>751.55</v>
      </c>
      <c r="AO48">
        <v>1850</v>
      </c>
      <c r="AP48">
        <v>27100</v>
      </c>
      <c r="AQ48" s="100">
        <f>Input!G49</f>
        <v>194.10599999999999</v>
      </c>
      <c r="AR48" s="100">
        <f t="shared" si="4"/>
        <v>140619.50938199999</v>
      </c>
      <c r="AS48">
        <v>521.23800000000006</v>
      </c>
    </row>
    <row r="49" spans="1:45" s="2" customFormat="1" x14ac:dyDescent="0.3">
      <c r="A49" s="2">
        <v>15040003</v>
      </c>
      <c r="B49" s="149" t="s">
        <v>52</v>
      </c>
      <c r="C49" s="149"/>
      <c r="W49" s="2">
        <f>Input!C50</f>
        <v>0</v>
      </c>
      <c r="X49" s="2">
        <f t="shared" si="0"/>
        <v>0</v>
      </c>
      <c r="Y49" s="2">
        <f>Input!D50</f>
        <v>0</v>
      </c>
      <c r="Z49" s="2">
        <f t="shared" si="1"/>
        <v>0</v>
      </c>
      <c r="AA49" s="2">
        <f>Input!E50</f>
        <v>0</v>
      </c>
      <c r="AB49" s="2">
        <f t="shared" si="2"/>
        <v>0</v>
      </c>
      <c r="AC49" s="2">
        <f>Input!F50</f>
        <v>0</v>
      </c>
      <c r="AD49" s="2">
        <f t="shared" si="3"/>
        <v>0</v>
      </c>
      <c r="AQ49" s="2">
        <f>Input!G50</f>
        <v>0</v>
      </c>
      <c r="AR49" s="2">
        <f t="shared" si="4"/>
        <v>0</v>
      </c>
    </row>
    <row r="50" spans="1:45" x14ac:dyDescent="0.3">
      <c r="A50">
        <v>15040004</v>
      </c>
      <c r="B50">
        <v>9444500</v>
      </c>
      <c r="C50" t="s">
        <v>93</v>
      </c>
      <c r="D50">
        <v>4</v>
      </c>
      <c r="E50" t="s">
        <v>48</v>
      </c>
      <c r="F50" t="s">
        <v>49</v>
      </c>
      <c r="G50">
        <v>2766</v>
      </c>
      <c r="H50">
        <v>-109.29590471</v>
      </c>
      <c r="I50">
        <v>33.049507759999997</v>
      </c>
      <c r="J50">
        <v>-109.29579163</v>
      </c>
      <c r="K50">
        <v>33.04945755</v>
      </c>
      <c r="L50">
        <v>11.897</v>
      </c>
      <c r="M50" t="s">
        <v>50</v>
      </c>
      <c r="N50">
        <v>81</v>
      </c>
      <c r="O50">
        <v>0.58699999999999997</v>
      </c>
      <c r="P50">
        <v>0.14000000000000001</v>
      </c>
      <c r="Q50">
        <v>1</v>
      </c>
      <c r="R50">
        <v>19101023</v>
      </c>
      <c r="S50">
        <v>20040930</v>
      </c>
      <c r="T50">
        <v>29729</v>
      </c>
      <c r="U50">
        <v>29729</v>
      </c>
      <c r="V50">
        <v>6.1</v>
      </c>
      <c r="W50" s="100">
        <f>Input!C51</f>
        <v>17</v>
      </c>
      <c r="X50" s="100">
        <f t="shared" si="0"/>
        <v>12315.599</v>
      </c>
      <c r="Y50" s="100">
        <f>Input!D51</f>
        <v>26</v>
      </c>
      <c r="Z50" s="100">
        <f t="shared" si="1"/>
        <v>18835.621999999999</v>
      </c>
      <c r="AA50" s="100">
        <f>Input!E51</f>
        <v>34</v>
      </c>
      <c r="AB50" s="100">
        <f t="shared" si="2"/>
        <v>24631.198</v>
      </c>
      <c r="AC50" s="100">
        <f>Input!F51</f>
        <v>46</v>
      </c>
      <c r="AD50" s="100">
        <f t="shared" si="3"/>
        <v>33324.561999999998</v>
      </c>
      <c r="AE50">
        <v>50</v>
      </c>
      <c r="AF50">
        <v>55</v>
      </c>
      <c r="AG50">
        <v>64</v>
      </c>
      <c r="AH50">
        <v>75</v>
      </c>
      <c r="AI50">
        <v>97</v>
      </c>
      <c r="AJ50">
        <v>131</v>
      </c>
      <c r="AK50">
        <v>160</v>
      </c>
      <c r="AL50">
        <v>206</v>
      </c>
      <c r="AM50">
        <v>423</v>
      </c>
      <c r="AN50">
        <v>791</v>
      </c>
      <c r="AO50">
        <v>2110</v>
      </c>
      <c r="AP50">
        <v>52200</v>
      </c>
      <c r="AQ50" s="100">
        <f>Input!G51</f>
        <v>219.02199999999999</v>
      </c>
      <c r="AR50" s="100">
        <f t="shared" si="4"/>
        <v>158669.83083399999</v>
      </c>
      <c r="AS50">
        <v>786.58799999999997</v>
      </c>
    </row>
    <row r="51" spans="1:45" x14ac:dyDescent="0.3">
      <c r="A51">
        <v>15040005</v>
      </c>
      <c r="B51">
        <v>9466500</v>
      </c>
      <c r="C51" t="s">
        <v>94</v>
      </c>
      <c r="D51">
        <v>4</v>
      </c>
      <c r="E51" t="s">
        <v>48</v>
      </c>
      <c r="F51" t="s">
        <v>49</v>
      </c>
      <c r="G51">
        <v>11470</v>
      </c>
      <c r="H51">
        <v>-110.22009029</v>
      </c>
      <c r="I51">
        <v>33.18561278</v>
      </c>
      <c r="J51">
        <v>-110.21936798</v>
      </c>
      <c r="K51">
        <v>33.185203549999997</v>
      </c>
      <c r="L51">
        <v>81.028999999999996</v>
      </c>
      <c r="M51" t="s">
        <v>50</v>
      </c>
      <c r="N51">
        <v>75</v>
      </c>
      <c r="O51">
        <v>0.42599999999999999</v>
      </c>
      <c r="P51">
        <v>0.16900000000000001</v>
      </c>
      <c r="Q51">
        <v>1</v>
      </c>
      <c r="R51">
        <v>19291001</v>
      </c>
      <c r="S51">
        <v>20040930</v>
      </c>
      <c r="T51">
        <v>27394</v>
      </c>
      <c r="U51">
        <v>25471</v>
      </c>
      <c r="V51">
        <v>0</v>
      </c>
      <c r="W51" s="100">
        <f>Input!C52</f>
        <v>0</v>
      </c>
      <c r="X51" s="100">
        <f t="shared" si="0"/>
        <v>0</v>
      </c>
      <c r="Y51" s="100">
        <f>Input!D52</f>
        <v>0</v>
      </c>
      <c r="Z51" s="100">
        <f t="shared" si="1"/>
        <v>0</v>
      </c>
      <c r="AA51" s="100">
        <f>Input!E52</f>
        <v>2.2000000000000002</v>
      </c>
      <c r="AB51" s="100">
        <f t="shared" si="2"/>
        <v>1593.7834</v>
      </c>
      <c r="AC51" s="100">
        <f>Input!F52</f>
        <v>12</v>
      </c>
      <c r="AD51" s="100">
        <f t="shared" si="3"/>
        <v>8693.3639999999996</v>
      </c>
      <c r="AE51">
        <v>18</v>
      </c>
      <c r="AF51">
        <v>25</v>
      </c>
      <c r="AG51">
        <v>43</v>
      </c>
      <c r="AH51">
        <v>69</v>
      </c>
      <c r="AI51">
        <v>114</v>
      </c>
      <c r="AJ51">
        <v>189</v>
      </c>
      <c r="AK51">
        <v>249</v>
      </c>
      <c r="AL51">
        <v>341</v>
      </c>
      <c r="AM51">
        <v>760</v>
      </c>
      <c r="AN51">
        <v>1630</v>
      </c>
      <c r="AO51">
        <v>4170.5</v>
      </c>
      <c r="AP51">
        <v>90000</v>
      </c>
      <c r="AQ51" s="100">
        <f>Input!G52</f>
        <v>368.80200000000002</v>
      </c>
      <c r="AR51" s="100">
        <f t="shared" si="4"/>
        <v>267177.50249400001</v>
      </c>
      <c r="AS51">
        <v>1658.2149999999999</v>
      </c>
    </row>
    <row r="52" spans="1:45" x14ac:dyDescent="0.3">
      <c r="A52">
        <v>15040006</v>
      </c>
      <c r="B52">
        <v>9457000</v>
      </c>
      <c r="C52" t="s">
        <v>95</v>
      </c>
      <c r="D52">
        <v>4</v>
      </c>
      <c r="E52" t="s">
        <v>48</v>
      </c>
      <c r="F52" t="s">
        <v>59</v>
      </c>
      <c r="G52">
        <v>2192</v>
      </c>
      <c r="H52">
        <v>-109.63924459</v>
      </c>
      <c r="I52">
        <v>32.801732719999997</v>
      </c>
      <c r="J52">
        <v>-109.63941192999999</v>
      </c>
      <c r="K52">
        <v>32.801490780000002</v>
      </c>
      <c r="L52">
        <v>31.166</v>
      </c>
      <c r="M52" t="s">
        <v>50</v>
      </c>
      <c r="N52">
        <v>48</v>
      </c>
      <c r="O52">
        <v>4.0000000000000001E-3</v>
      </c>
      <c r="P52">
        <v>8.9999999999999993E-3</v>
      </c>
      <c r="Q52">
        <v>1</v>
      </c>
      <c r="R52">
        <v>19310601</v>
      </c>
      <c r="S52">
        <v>19820930</v>
      </c>
      <c r="T52">
        <v>17808</v>
      </c>
      <c r="U52">
        <v>1895</v>
      </c>
      <c r="V52">
        <v>0</v>
      </c>
      <c r="W52" s="100">
        <f>Input!C53</f>
        <v>0</v>
      </c>
      <c r="X52" s="100">
        <f t="shared" si="0"/>
        <v>0</v>
      </c>
      <c r="Y52" s="100">
        <f>Input!D53</f>
        <v>0</v>
      </c>
      <c r="Z52" s="100">
        <f t="shared" si="1"/>
        <v>0</v>
      </c>
      <c r="AA52" s="100">
        <f>Input!E53</f>
        <v>0</v>
      </c>
      <c r="AB52" s="100">
        <f t="shared" si="2"/>
        <v>0</v>
      </c>
      <c r="AC52" s="100">
        <f>Input!F53</f>
        <v>0</v>
      </c>
      <c r="AD52" s="100">
        <f t="shared" si="3"/>
        <v>0</v>
      </c>
      <c r="AE52">
        <v>0</v>
      </c>
      <c r="AF52">
        <v>0</v>
      </c>
      <c r="AG52">
        <v>0</v>
      </c>
      <c r="AH52">
        <v>0</v>
      </c>
      <c r="AI52">
        <v>0</v>
      </c>
      <c r="AJ52">
        <v>0</v>
      </c>
      <c r="AK52">
        <v>0</v>
      </c>
      <c r="AL52">
        <v>0</v>
      </c>
      <c r="AM52">
        <v>0.81</v>
      </c>
      <c r="AN52">
        <v>27</v>
      </c>
      <c r="AO52">
        <v>349.82</v>
      </c>
      <c r="AP52">
        <v>3210</v>
      </c>
      <c r="AQ52" s="100">
        <f>Input!G53</f>
        <v>12.622</v>
      </c>
      <c r="AR52" s="100">
        <f t="shared" si="4"/>
        <v>9143.9700339999999</v>
      </c>
      <c r="AS52">
        <v>91.364999999999995</v>
      </c>
    </row>
    <row r="53" spans="1:45" x14ac:dyDescent="0.3">
      <c r="A53">
        <v>15040007</v>
      </c>
      <c r="B53">
        <v>9468500</v>
      </c>
      <c r="C53" t="s">
        <v>96</v>
      </c>
      <c r="D53">
        <v>4</v>
      </c>
      <c r="E53" t="s">
        <v>48</v>
      </c>
      <c r="F53" t="s">
        <v>49</v>
      </c>
      <c r="G53">
        <v>1026</v>
      </c>
      <c r="H53">
        <v>-110.45148765</v>
      </c>
      <c r="I53">
        <v>33.296446779999997</v>
      </c>
      <c r="J53">
        <v>-110.45149231000001</v>
      </c>
      <c r="K53">
        <v>33.297042849999997</v>
      </c>
      <c r="L53">
        <v>66.552999999999997</v>
      </c>
      <c r="M53" t="s">
        <v>50</v>
      </c>
      <c r="N53">
        <v>76</v>
      </c>
      <c r="O53">
        <v>0.308</v>
      </c>
      <c r="P53">
        <v>0.192</v>
      </c>
      <c r="Q53">
        <v>1</v>
      </c>
      <c r="R53">
        <v>19140401</v>
      </c>
      <c r="S53">
        <v>20040930</v>
      </c>
      <c r="T53">
        <v>27832</v>
      </c>
      <c r="U53">
        <v>25656</v>
      </c>
      <c r="V53">
        <v>0</v>
      </c>
      <c r="W53" s="100">
        <f>Input!C54</f>
        <v>0</v>
      </c>
      <c r="X53" s="100">
        <f t="shared" si="0"/>
        <v>0</v>
      </c>
      <c r="Y53" s="100">
        <f>Input!D54</f>
        <v>0</v>
      </c>
      <c r="Z53" s="100">
        <f t="shared" si="1"/>
        <v>0</v>
      </c>
      <c r="AA53" s="100">
        <f>Input!E54</f>
        <v>0.6</v>
      </c>
      <c r="AB53" s="100">
        <f t="shared" si="2"/>
        <v>434.66820000000001</v>
      </c>
      <c r="AC53" s="100">
        <f>Input!F54</f>
        <v>3</v>
      </c>
      <c r="AD53" s="100">
        <f t="shared" si="3"/>
        <v>2173.3409999999999</v>
      </c>
      <c r="AE53">
        <v>4</v>
      </c>
      <c r="AF53">
        <v>5.0999999999999996</v>
      </c>
      <c r="AG53">
        <v>7.3</v>
      </c>
      <c r="AH53">
        <v>9.5</v>
      </c>
      <c r="AI53">
        <v>12</v>
      </c>
      <c r="AJ53">
        <v>17</v>
      </c>
      <c r="AK53">
        <v>20</v>
      </c>
      <c r="AL53">
        <v>26</v>
      </c>
      <c r="AM53">
        <v>66</v>
      </c>
      <c r="AN53">
        <v>146</v>
      </c>
      <c r="AO53">
        <v>970.34</v>
      </c>
      <c r="AP53">
        <v>20000</v>
      </c>
      <c r="AQ53" s="100">
        <f>Input!G54</f>
        <v>58.767000000000003</v>
      </c>
      <c r="AR53" s="100">
        <f t="shared" si="4"/>
        <v>42573.576849000005</v>
      </c>
      <c r="AS53">
        <v>421.262</v>
      </c>
    </row>
    <row r="54" spans="1:45" x14ac:dyDescent="0.3">
      <c r="A54">
        <v>15050100</v>
      </c>
      <c r="B54">
        <v>9479500</v>
      </c>
      <c r="C54" t="s">
        <v>97</v>
      </c>
      <c r="D54">
        <v>4</v>
      </c>
      <c r="E54" t="s">
        <v>48</v>
      </c>
      <c r="F54" t="s">
        <v>59</v>
      </c>
      <c r="G54">
        <v>20615</v>
      </c>
      <c r="H54">
        <v>-112.1670934</v>
      </c>
      <c r="I54">
        <v>33.2569917</v>
      </c>
      <c r="J54">
        <v>-112.16684723</v>
      </c>
      <c r="K54">
        <v>33.257446289999997</v>
      </c>
      <c r="L54">
        <v>55.634</v>
      </c>
      <c r="M54" t="s">
        <v>50</v>
      </c>
      <c r="N54">
        <v>54</v>
      </c>
      <c r="O54">
        <v>0.13</v>
      </c>
      <c r="P54">
        <v>0.185</v>
      </c>
      <c r="Q54">
        <v>1</v>
      </c>
      <c r="R54">
        <v>19400101</v>
      </c>
      <c r="S54">
        <v>19950618</v>
      </c>
      <c r="T54">
        <v>19832</v>
      </c>
      <c r="U54">
        <v>7865</v>
      </c>
      <c r="V54">
        <v>0</v>
      </c>
      <c r="W54" s="100">
        <f>Input!C55</f>
        <v>0</v>
      </c>
      <c r="X54" s="100">
        <f t="shared" si="0"/>
        <v>0</v>
      </c>
      <c r="Y54" s="100">
        <f>Input!D55</f>
        <v>0</v>
      </c>
      <c r="Z54" s="100">
        <f t="shared" si="1"/>
        <v>0</v>
      </c>
      <c r="AA54" s="100">
        <f>Input!E55</f>
        <v>0</v>
      </c>
      <c r="AB54" s="100">
        <f t="shared" si="2"/>
        <v>0</v>
      </c>
      <c r="AC54" s="100">
        <f>Input!F55</f>
        <v>0</v>
      </c>
      <c r="AD54" s="100">
        <f t="shared" si="3"/>
        <v>0</v>
      </c>
      <c r="AE54">
        <v>0</v>
      </c>
      <c r="AF54">
        <v>0</v>
      </c>
      <c r="AG54">
        <v>0</v>
      </c>
      <c r="AH54">
        <v>0</v>
      </c>
      <c r="AI54">
        <v>0</v>
      </c>
      <c r="AJ54">
        <v>2</v>
      </c>
      <c r="AK54">
        <v>3.8</v>
      </c>
      <c r="AL54">
        <v>5.9</v>
      </c>
      <c r="AM54">
        <v>15</v>
      </c>
      <c r="AN54">
        <v>48</v>
      </c>
      <c r="AO54">
        <v>1333.4</v>
      </c>
      <c r="AP54">
        <v>36500</v>
      </c>
      <c r="AQ54" s="100">
        <f>Input!G55</f>
        <v>60.988</v>
      </c>
      <c r="AR54" s="100">
        <f t="shared" si="4"/>
        <v>44182.573636000001</v>
      </c>
      <c r="AS54">
        <v>683.32100000000003</v>
      </c>
    </row>
    <row r="55" spans="1:45" x14ac:dyDescent="0.3">
      <c r="A55">
        <v>15050201</v>
      </c>
      <c r="B55">
        <v>9434500</v>
      </c>
      <c r="C55" t="s">
        <v>98</v>
      </c>
      <c r="D55">
        <v>4</v>
      </c>
      <c r="E55" t="s">
        <v>48</v>
      </c>
      <c r="F55" t="s">
        <v>59</v>
      </c>
      <c r="G55">
        <v>3290</v>
      </c>
      <c r="H55">
        <v>-109.95618981</v>
      </c>
      <c r="I55">
        <v>32.655624850000002</v>
      </c>
      <c r="J55">
        <v>-109.95313263</v>
      </c>
      <c r="K55">
        <v>32.655139920000003</v>
      </c>
      <c r="L55">
        <v>290.23899999999998</v>
      </c>
      <c r="M55" t="s">
        <v>50</v>
      </c>
      <c r="N55">
        <v>4</v>
      </c>
      <c r="O55">
        <v>0.41499999999999998</v>
      </c>
      <c r="P55">
        <v>6.3E-2</v>
      </c>
      <c r="Q55">
        <v>1</v>
      </c>
      <c r="R55">
        <v>19261013</v>
      </c>
      <c r="S55">
        <v>19310930</v>
      </c>
      <c r="T55">
        <v>1580</v>
      </c>
      <c r="U55">
        <v>1449</v>
      </c>
      <c r="V55">
        <v>0</v>
      </c>
      <c r="W55" s="100">
        <f>Input!C56</f>
        <v>0</v>
      </c>
      <c r="X55" s="100">
        <f t="shared" si="0"/>
        <v>0</v>
      </c>
      <c r="Y55" s="100">
        <f>Input!D56</f>
        <v>0</v>
      </c>
      <c r="Z55" s="100">
        <f t="shared" si="1"/>
        <v>0</v>
      </c>
      <c r="AA55" s="100">
        <f>Input!E56</f>
        <v>1</v>
      </c>
      <c r="AB55" s="100">
        <f t="shared" si="2"/>
        <v>724.447</v>
      </c>
      <c r="AC55" s="100">
        <f>Input!F56</f>
        <v>25.2</v>
      </c>
      <c r="AD55" s="100">
        <f t="shared" si="3"/>
        <v>18256.064399999999</v>
      </c>
      <c r="AE55">
        <v>38</v>
      </c>
      <c r="AF55">
        <v>43.3</v>
      </c>
      <c r="AG55">
        <v>53</v>
      </c>
      <c r="AH55">
        <v>60.5</v>
      </c>
      <c r="AI55">
        <v>74</v>
      </c>
      <c r="AJ55">
        <v>101</v>
      </c>
      <c r="AK55">
        <v>137</v>
      </c>
      <c r="AL55">
        <v>184.8</v>
      </c>
      <c r="AM55">
        <v>294.7</v>
      </c>
      <c r="AN55">
        <v>504</v>
      </c>
      <c r="AO55">
        <v>1000</v>
      </c>
      <c r="AP55">
        <v>2890</v>
      </c>
      <c r="AQ55" s="100">
        <f>Input!G56</f>
        <v>130.21799999999999</v>
      </c>
      <c r="AR55" s="100">
        <f t="shared" si="4"/>
        <v>94336.039445999995</v>
      </c>
      <c r="AS55">
        <v>218.83699999999999</v>
      </c>
    </row>
    <row r="56" spans="1:45" x14ac:dyDescent="0.3">
      <c r="A56">
        <v>15050202</v>
      </c>
      <c r="B56">
        <v>9471800</v>
      </c>
      <c r="C56" t="s">
        <v>99</v>
      </c>
      <c r="D56">
        <v>4</v>
      </c>
      <c r="E56" t="s">
        <v>48</v>
      </c>
      <c r="F56" t="s">
        <v>59</v>
      </c>
      <c r="G56">
        <v>2490</v>
      </c>
      <c r="H56">
        <v>-110.29007309000001</v>
      </c>
      <c r="I56">
        <v>32.12646702</v>
      </c>
      <c r="J56">
        <v>-110.29054259999999</v>
      </c>
      <c r="K56">
        <v>32.126670840000003</v>
      </c>
      <c r="L56">
        <v>49.591999999999999</v>
      </c>
      <c r="M56" t="s">
        <v>50</v>
      </c>
      <c r="N56">
        <v>10</v>
      </c>
      <c r="O56">
        <v>8.4000000000000005E-2</v>
      </c>
      <c r="P56">
        <v>7.6999999999999999E-2</v>
      </c>
      <c r="Q56">
        <v>1</v>
      </c>
      <c r="R56">
        <v>19660303</v>
      </c>
      <c r="S56">
        <v>19760930</v>
      </c>
      <c r="T56">
        <v>3865</v>
      </c>
      <c r="U56">
        <v>919</v>
      </c>
      <c r="V56">
        <v>0</v>
      </c>
      <c r="W56" s="100">
        <f>Input!C57</f>
        <v>0</v>
      </c>
      <c r="X56" s="100">
        <f t="shared" si="0"/>
        <v>0</v>
      </c>
      <c r="Y56" s="100">
        <f>Input!D57</f>
        <v>0</v>
      </c>
      <c r="Z56" s="100">
        <f t="shared" si="1"/>
        <v>0</v>
      </c>
      <c r="AA56" s="100">
        <f>Input!E57</f>
        <v>0</v>
      </c>
      <c r="AB56" s="100">
        <f t="shared" si="2"/>
        <v>0</v>
      </c>
      <c r="AC56" s="100">
        <f>Input!F57</f>
        <v>0</v>
      </c>
      <c r="AD56" s="100">
        <f t="shared" si="3"/>
        <v>0</v>
      </c>
      <c r="AE56">
        <v>0</v>
      </c>
      <c r="AF56">
        <v>0</v>
      </c>
      <c r="AG56">
        <v>0</v>
      </c>
      <c r="AH56">
        <v>0</v>
      </c>
      <c r="AI56">
        <v>0</v>
      </c>
      <c r="AJ56">
        <v>0</v>
      </c>
      <c r="AK56">
        <v>0</v>
      </c>
      <c r="AL56">
        <v>3.28</v>
      </c>
      <c r="AM56">
        <v>44.4</v>
      </c>
      <c r="AN56">
        <v>141.4</v>
      </c>
      <c r="AO56">
        <v>882.34</v>
      </c>
      <c r="AP56">
        <v>3430</v>
      </c>
      <c r="AQ56" s="100">
        <f>Input!G57</f>
        <v>35.287999999999997</v>
      </c>
      <c r="AR56" s="100">
        <f t="shared" si="4"/>
        <v>25564.285735999998</v>
      </c>
      <c r="AS56">
        <v>184.72499999999999</v>
      </c>
    </row>
    <row r="57" spans="1:45" x14ac:dyDescent="0.3">
      <c r="A57">
        <v>15050203</v>
      </c>
      <c r="B57">
        <v>9473500</v>
      </c>
      <c r="C57" t="s">
        <v>100</v>
      </c>
      <c r="D57">
        <v>4</v>
      </c>
      <c r="E57" t="s">
        <v>48</v>
      </c>
      <c r="F57" t="s">
        <v>59</v>
      </c>
      <c r="G57">
        <v>4453</v>
      </c>
      <c r="H57">
        <v>-110.77038311</v>
      </c>
      <c r="I57">
        <v>32.977288170000001</v>
      </c>
      <c r="J57">
        <v>-110.77059936000001</v>
      </c>
      <c r="K57">
        <v>32.977825160000002</v>
      </c>
      <c r="L57">
        <v>63.204999999999998</v>
      </c>
      <c r="M57" t="s">
        <v>50</v>
      </c>
      <c r="N57">
        <v>13</v>
      </c>
      <c r="O57">
        <v>9.0999999999999998E-2</v>
      </c>
      <c r="P57">
        <v>6.3E-2</v>
      </c>
      <c r="Q57">
        <v>1</v>
      </c>
      <c r="R57">
        <v>19660101</v>
      </c>
      <c r="S57">
        <v>19781231</v>
      </c>
      <c r="T57">
        <v>4748</v>
      </c>
      <c r="U57">
        <v>3517</v>
      </c>
      <c r="V57">
        <v>0</v>
      </c>
      <c r="W57" s="100">
        <f>Input!C58</f>
        <v>0</v>
      </c>
      <c r="X57" s="100">
        <f t="shared" si="0"/>
        <v>0</v>
      </c>
      <c r="Y57" s="100">
        <f>Input!D58</f>
        <v>0</v>
      </c>
      <c r="Z57" s="100">
        <f t="shared" si="1"/>
        <v>0</v>
      </c>
      <c r="AA57" s="100">
        <f>Input!E58</f>
        <v>0</v>
      </c>
      <c r="AB57" s="100">
        <f t="shared" si="2"/>
        <v>0</v>
      </c>
      <c r="AC57" s="100">
        <f>Input!F58</f>
        <v>0</v>
      </c>
      <c r="AD57" s="100">
        <f t="shared" si="3"/>
        <v>0</v>
      </c>
      <c r="AE57">
        <v>0</v>
      </c>
      <c r="AF57">
        <v>0.3</v>
      </c>
      <c r="AG57">
        <v>1.6</v>
      </c>
      <c r="AH57">
        <v>3.4</v>
      </c>
      <c r="AI57">
        <v>6.1</v>
      </c>
      <c r="AJ57">
        <v>11</v>
      </c>
      <c r="AK57">
        <v>16</v>
      </c>
      <c r="AL57">
        <v>20</v>
      </c>
      <c r="AM57">
        <v>58</v>
      </c>
      <c r="AN57">
        <v>189.55</v>
      </c>
      <c r="AO57">
        <v>872.12</v>
      </c>
      <c r="AP57">
        <v>9980</v>
      </c>
      <c r="AQ57" s="100">
        <f>Input!G58</f>
        <v>52.2</v>
      </c>
      <c r="AR57" s="100">
        <f t="shared" si="4"/>
        <v>37816.133399999999</v>
      </c>
      <c r="AS57">
        <v>340.971</v>
      </c>
    </row>
    <row r="58" spans="1:45" x14ac:dyDescent="0.3">
      <c r="A58">
        <v>15050301</v>
      </c>
      <c r="B58">
        <v>9486500</v>
      </c>
      <c r="C58" t="s">
        <v>101</v>
      </c>
      <c r="D58">
        <v>4</v>
      </c>
      <c r="E58" t="s">
        <v>48</v>
      </c>
      <c r="F58" t="s">
        <v>49</v>
      </c>
      <c r="G58">
        <v>3503</v>
      </c>
      <c r="H58">
        <v>-111.09454468</v>
      </c>
      <c r="I58">
        <v>32.351184910000001</v>
      </c>
      <c r="J58">
        <v>-111.09466553</v>
      </c>
      <c r="K58">
        <v>32.351055150000001</v>
      </c>
      <c r="L58">
        <v>18.366</v>
      </c>
      <c r="M58" t="s">
        <v>50</v>
      </c>
      <c r="N58">
        <v>54</v>
      </c>
      <c r="O58">
        <v>0.26</v>
      </c>
      <c r="P58">
        <v>0.311</v>
      </c>
      <c r="Q58">
        <v>1</v>
      </c>
      <c r="R58">
        <v>19391001</v>
      </c>
      <c r="S58">
        <v>20040930</v>
      </c>
      <c r="T58">
        <v>20026</v>
      </c>
      <c r="U58">
        <v>11540</v>
      </c>
      <c r="V58">
        <v>0</v>
      </c>
      <c r="W58" s="100">
        <f>Input!C59</f>
        <v>0</v>
      </c>
      <c r="X58" s="100">
        <f t="shared" si="0"/>
        <v>0</v>
      </c>
      <c r="Y58" s="100">
        <f>Input!D59</f>
        <v>0</v>
      </c>
      <c r="Z58" s="100">
        <f t="shared" si="1"/>
        <v>0</v>
      </c>
      <c r="AA58" s="100">
        <f>Input!E59</f>
        <v>0</v>
      </c>
      <c r="AB58" s="100">
        <f t="shared" si="2"/>
        <v>0</v>
      </c>
      <c r="AC58" s="100">
        <f>Input!F59</f>
        <v>0</v>
      </c>
      <c r="AD58" s="100">
        <f t="shared" si="3"/>
        <v>0</v>
      </c>
      <c r="AE58">
        <v>0</v>
      </c>
      <c r="AF58">
        <v>0</v>
      </c>
      <c r="AG58">
        <v>0</v>
      </c>
      <c r="AH58">
        <v>18</v>
      </c>
      <c r="AI58">
        <v>36</v>
      </c>
      <c r="AJ58">
        <v>47</v>
      </c>
      <c r="AK58">
        <v>52</v>
      </c>
      <c r="AL58">
        <v>58</v>
      </c>
      <c r="AM58">
        <v>73</v>
      </c>
      <c r="AN58">
        <v>119</v>
      </c>
      <c r="AO58">
        <v>887.92</v>
      </c>
      <c r="AP58">
        <v>40000</v>
      </c>
      <c r="AQ58" s="100">
        <f>Input!G59</f>
        <v>65.010000000000005</v>
      </c>
      <c r="AR58" s="100">
        <f t="shared" si="4"/>
        <v>47096.299470000005</v>
      </c>
      <c r="AS58">
        <v>495.48099999999999</v>
      </c>
    </row>
    <row r="59" spans="1:45" x14ac:dyDescent="0.3">
      <c r="A59">
        <v>15050302</v>
      </c>
      <c r="B59">
        <v>9485850</v>
      </c>
      <c r="C59" t="s">
        <v>102</v>
      </c>
      <c r="D59">
        <v>4</v>
      </c>
      <c r="E59" t="s">
        <v>48</v>
      </c>
      <c r="F59" t="s">
        <v>59</v>
      </c>
      <c r="G59">
        <v>892</v>
      </c>
      <c r="H59">
        <v>-110.96120469</v>
      </c>
      <c r="I59">
        <v>32.288686210000002</v>
      </c>
      <c r="J59">
        <v>-110.96102904999999</v>
      </c>
      <c r="K59">
        <v>32.289157869999997</v>
      </c>
      <c r="L59">
        <v>55.094000000000001</v>
      </c>
      <c r="M59" t="s">
        <v>50</v>
      </c>
      <c r="N59">
        <v>61</v>
      </c>
      <c r="O59">
        <v>1.9E-2</v>
      </c>
      <c r="P59">
        <v>6.8000000000000005E-2</v>
      </c>
      <c r="Q59">
        <v>1</v>
      </c>
      <c r="R59">
        <v>19131001</v>
      </c>
      <c r="S59">
        <v>19750930</v>
      </c>
      <c r="T59">
        <v>22462</v>
      </c>
      <c r="U59">
        <v>2249</v>
      </c>
      <c r="V59">
        <v>0</v>
      </c>
      <c r="W59" s="100">
        <f>Input!C60</f>
        <v>0</v>
      </c>
      <c r="X59" s="100">
        <f t="shared" si="0"/>
        <v>0</v>
      </c>
      <c r="Y59" s="100">
        <f>Input!D60</f>
        <v>0</v>
      </c>
      <c r="Z59" s="100">
        <f t="shared" si="1"/>
        <v>0</v>
      </c>
      <c r="AA59" s="100">
        <f>Input!E60</f>
        <v>0</v>
      </c>
      <c r="AB59" s="100">
        <f t="shared" si="2"/>
        <v>0</v>
      </c>
      <c r="AC59" s="100">
        <f>Input!F60</f>
        <v>0</v>
      </c>
      <c r="AD59" s="100">
        <f t="shared" si="3"/>
        <v>0</v>
      </c>
      <c r="AE59">
        <v>0</v>
      </c>
      <c r="AF59">
        <v>0</v>
      </c>
      <c r="AG59">
        <v>0</v>
      </c>
      <c r="AH59">
        <v>0</v>
      </c>
      <c r="AI59">
        <v>0</v>
      </c>
      <c r="AJ59">
        <v>0</v>
      </c>
      <c r="AK59">
        <v>0</v>
      </c>
      <c r="AL59">
        <v>0</v>
      </c>
      <c r="AM59">
        <v>0.1</v>
      </c>
      <c r="AN59">
        <v>27</v>
      </c>
      <c r="AO59">
        <v>380</v>
      </c>
      <c r="AP59">
        <v>16000</v>
      </c>
      <c r="AQ59" s="100">
        <f>Input!G60</f>
        <v>17.332000000000001</v>
      </c>
      <c r="AR59" s="100">
        <f t="shared" si="4"/>
        <v>12556.115404</v>
      </c>
      <c r="AS59">
        <v>216.59200000000001</v>
      </c>
    </row>
    <row r="60" spans="1:45" x14ac:dyDescent="0.3">
      <c r="A60">
        <v>15050303</v>
      </c>
      <c r="B60">
        <v>9489000</v>
      </c>
      <c r="C60" t="s">
        <v>103</v>
      </c>
      <c r="D60">
        <v>4</v>
      </c>
      <c r="E60" t="s">
        <v>48</v>
      </c>
      <c r="F60" t="s">
        <v>49</v>
      </c>
      <c r="G60">
        <v>8581</v>
      </c>
      <c r="H60">
        <v>-112.16959310999999</v>
      </c>
      <c r="I60">
        <v>33.232269770000002</v>
      </c>
      <c r="J60">
        <v>-112.16972351</v>
      </c>
      <c r="K60">
        <v>33.23218155</v>
      </c>
      <c r="L60">
        <v>15.582000000000001</v>
      </c>
      <c r="M60" t="s">
        <v>50</v>
      </c>
      <c r="N60">
        <v>63</v>
      </c>
      <c r="O60">
        <v>6.3E-2</v>
      </c>
      <c r="P60">
        <v>8.8999999999999996E-2</v>
      </c>
      <c r="Q60">
        <v>1</v>
      </c>
      <c r="R60">
        <v>19400101</v>
      </c>
      <c r="S60">
        <v>20040930</v>
      </c>
      <c r="T60">
        <v>23224</v>
      </c>
      <c r="U60">
        <v>11351</v>
      </c>
      <c r="V60">
        <v>0</v>
      </c>
      <c r="W60" s="100">
        <f>Input!C61</f>
        <v>0</v>
      </c>
      <c r="X60" s="100">
        <f t="shared" si="0"/>
        <v>0</v>
      </c>
      <c r="Y60" s="100">
        <f>Input!D61</f>
        <v>0</v>
      </c>
      <c r="Z60" s="100">
        <f t="shared" si="1"/>
        <v>0</v>
      </c>
      <c r="AA60" s="100">
        <f>Input!E61</f>
        <v>0</v>
      </c>
      <c r="AB60" s="100">
        <f t="shared" si="2"/>
        <v>0</v>
      </c>
      <c r="AC60" s="100">
        <f>Input!F61</f>
        <v>0</v>
      </c>
      <c r="AD60" s="100">
        <f t="shared" si="3"/>
        <v>0</v>
      </c>
      <c r="AE60">
        <v>0</v>
      </c>
      <c r="AF60">
        <v>0</v>
      </c>
      <c r="AG60">
        <v>0</v>
      </c>
      <c r="AH60">
        <v>0</v>
      </c>
      <c r="AI60">
        <v>0.4</v>
      </c>
      <c r="AJ60">
        <v>1</v>
      </c>
      <c r="AK60">
        <v>1.9</v>
      </c>
      <c r="AL60">
        <v>2.6</v>
      </c>
      <c r="AM60">
        <v>8</v>
      </c>
      <c r="AN60">
        <v>25</v>
      </c>
      <c r="AO60">
        <v>385.75</v>
      </c>
      <c r="AP60">
        <v>18000</v>
      </c>
      <c r="AQ60" s="100">
        <f>Input!G61</f>
        <v>18.495999999999999</v>
      </c>
      <c r="AR60" s="100">
        <f t="shared" si="4"/>
        <v>13399.371711999998</v>
      </c>
      <c r="AS60">
        <v>233.40799999999999</v>
      </c>
    </row>
    <row r="61" spans="1:45" x14ac:dyDescent="0.3">
      <c r="A61">
        <v>15050304</v>
      </c>
      <c r="B61">
        <v>9487000</v>
      </c>
      <c r="C61" t="s">
        <v>104</v>
      </c>
      <c r="D61">
        <v>4</v>
      </c>
      <c r="E61" t="s">
        <v>48</v>
      </c>
      <c r="F61" t="s">
        <v>49</v>
      </c>
      <c r="G61">
        <v>776</v>
      </c>
      <c r="H61">
        <v>-111.33871556</v>
      </c>
      <c r="I61">
        <v>32.07563364</v>
      </c>
      <c r="J61">
        <v>-111.33863830999999</v>
      </c>
      <c r="K61">
        <v>32.075588230000001</v>
      </c>
      <c r="L61">
        <v>8.8480000000000008</v>
      </c>
      <c r="M61" t="s">
        <v>50</v>
      </c>
      <c r="N61">
        <v>12</v>
      </c>
      <c r="O61">
        <v>0</v>
      </c>
      <c r="P61">
        <v>0</v>
      </c>
      <c r="Q61">
        <v>1</v>
      </c>
      <c r="R61">
        <v>19920520</v>
      </c>
      <c r="S61">
        <v>20040930</v>
      </c>
      <c r="T61">
        <v>4517</v>
      </c>
      <c r="U61">
        <v>281</v>
      </c>
      <c r="V61">
        <v>0</v>
      </c>
      <c r="W61" s="100">
        <f>Input!C62</f>
        <v>0</v>
      </c>
      <c r="X61" s="100">
        <f t="shared" si="0"/>
        <v>0</v>
      </c>
      <c r="Y61" s="100">
        <f>Input!D62</f>
        <v>0</v>
      </c>
      <c r="Z61" s="100">
        <f t="shared" si="1"/>
        <v>0</v>
      </c>
      <c r="AA61" s="100">
        <f>Input!E62</f>
        <v>0</v>
      </c>
      <c r="AB61" s="100">
        <f t="shared" si="2"/>
        <v>0</v>
      </c>
      <c r="AC61" s="100">
        <f>Input!F62</f>
        <v>0</v>
      </c>
      <c r="AD61" s="100">
        <f t="shared" si="3"/>
        <v>0</v>
      </c>
      <c r="AE61">
        <v>0</v>
      </c>
      <c r="AF61">
        <v>0</v>
      </c>
      <c r="AG61">
        <v>0</v>
      </c>
      <c r="AH61">
        <v>0</v>
      </c>
      <c r="AI61">
        <v>0</v>
      </c>
      <c r="AJ61">
        <v>0</v>
      </c>
      <c r="AK61">
        <v>0</v>
      </c>
      <c r="AL61">
        <v>0</v>
      </c>
      <c r="AM61">
        <v>0</v>
      </c>
      <c r="AN61">
        <v>1.21</v>
      </c>
      <c r="AO61">
        <v>110</v>
      </c>
      <c r="AP61">
        <v>1610</v>
      </c>
      <c r="AQ61" s="100">
        <f>Input!G62</f>
        <v>4.7830000000000004</v>
      </c>
      <c r="AR61" s="100">
        <f t="shared" si="4"/>
        <v>3465.0300010000001</v>
      </c>
      <c r="AS61">
        <v>50.088999999999999</v>
      </c>
    </row>
    <row r="62" spans="1:45" s="2" customFormat="1" x14ac:dyDescent="0.3">
      <c r="A62" s="2">
        <v>15050305</v>
      </c>
      <c r="B62" s="149" t="s">
        <v>52</v>
      </c>
      <c r="C62" s="149"/>
      <c r="W62" s="2">
        <f>Input!C63</f>
        <v>0</v>
      </c>
      <c r="X62" s="2">
        <f t="shared" si="0"/>
        <v>0</v>
      </c>
      <c r="Y62" s="2">
        <f>Input!D63</f>
        <v>0</v>
      </c>
      <c r="Z62" s="2">
        <f t="shared" si="1"/>
        <v>0</v>
      </c>
      <c r="AA62" s="2">
        <f>Input!E63</f>
        <v>0</v>
      </c>
      <c r="AB62" s="2">
        <f t="shared" si="2"/>
        <v>0</v>
      </c>
      <c r="AC62" s="2">
        <f>Input!F63</f>
        <v>0</v>
      </c>
      <c r="AD62" s="2">
        <f t="shared" si="3"/>
        <v>0</v>
      </c>
      <c r="AQ62" s="2">
        <f>Input!G63</f>
        <v>0</v>
      </c>
      <c r="AR62" s="2">
        <f t="shared" si="4"/>
        <v>0</v>
      </c>
    </row>
    <row r="63" spans="1:45" x14ac:dyDescent="0.3">
      <c r="A63">
        <v>15050306</v>
      </c>
      <c r="B63">
        <v>9488500</v>
      </c>
      <c r="C63" t="s">
        <v>105</v>
      </c>
      <c r="D63">
        <v>4</v>
      </c>
      <c r="E63" t="s">
        <v>48</v>
      </c>
      <c r="F63" t="s">
        <v>59</v>
      </c>
      <c r="G63">
        <v>1782</v>
      </c>
      <c r="H63">
        <v>-111.9281879</v>
      </c>
      <c r="I63">
        <v>32.6675574</v>
      </c>
      <c r="J63">
        <v>-111.92852782999999</v>
      </c>
      <c r="K63">
        <v>32.667640689999999</v>
      </c>
      <c r="L63">
        <v>33.034999999999997</v>
      </c>
      <c r="M63" t="s">
        <v>50</v>
      </c>
      <c r="N63">
        <v>26</v>
      </c>
      <c r="O63">
        <v>2E-3</v>
      </c>
      <c r="P63">
        <v>6.0000000000000001E-3</v>
      </c>
      <c r="Q63">
        <v>1</v>
      </c>
      <c r="R63">
        <v>19541001</v>
      </c>
      <c r="S63">
        <v>19800930</v>
      </c>
      <c r="T63">
        <v>9497</v>
      </c>
      <c r="U63">
        <v>828</v>
      </c>
      <c r="V63">
        <v>0</v>
      </c>
      <c r="W63" s="100">
        <f>Input!C64</f>
        <v>0</v>
      </c>
      <c r="X63" s="100">
        <f t="shared" si="0"/>
        <v>0</v>
      </c>
      <c r="Y63" s="100">
        <f>Input!D64</f>
        <v>0</v>
      </c>
      <c r="Z63" s="100">
        <f t="shared" si="1"/>
        <v>0</v>
      </c>
      <c r="AA63" s="100">
        <f>Input!E64</f>
        <v>0</v>
      </c>
      <c r="AB63" s="100">
        <f t="shared" si="2"/>
        <v>0</v>
      </c>
      <c r="AC63" s="100">
        <f>Input!F64</f>
        <v>0</v>
      </c>
      <c r="AD63" s="100">
        <f t="shared" si="3"/>
        <v>0</v>
      </c>
      <c r="AE63">
        <v>0</v>
      </c>
      <c r="AF63">
        <v>0</v>
      </c>
      <c r="AG63">
        <v>0</v>
      </c>
      <c r="AH63">
        <v>0</v>
      </c>
      <c r="AI63">
        <v>0</v>
      </c>
      <c r="AJ63">
        <v>0</v>
      </c>
      <c r="AK63">
        <v>0</v>
      </c>
      <c r="AL63">
        <v>0</v>
      </c>
      <c r="AM63">
        <v>0</v>
      </c>
      <c r="AN63">
        <v>3.6</v>
      </c>
      <c r="AO63">
        <v>212.02</v>
      </c>
      <c r="AP63">
        <v>22000</v>
      </c>
      <c r="AQ63" s="100">
        <f>Input!G64</f>
        <v>10.802</v>
      </c>
      <c r="AR63" s="100">
        <f t="shared" si="4"/>
        <v>7825.4764939999995</v>
      </c>
      <c r="AS63">
        <v>243.41300000000001</v>
      </c>
    </row>
    <row r="64" spans="1:45" x14ac:dyDescent="0.3">
      <c r="A64">
        <v>15060101</v>
      </c>
      <c r="B64">
        <v>9490500</v>
      </c>
      <c r="C64" t="s">
        <v>106</v>
      </c>
      <c r="D64">
        <v>4</v>
      </c>
      <c r="E64" t="s">
        <v>48</v>
      </c>
      <c r="F64" t="s">
        <v>49</v>
      </c>
      <c r="G64">
        <v>1232</v>
      </c>
      <c r="H64">
        <v>-110.21176736</v>
      </c>
      <c r="I64">
        <v>33.712829489999997</v>
      </c>
      <c r="J64">
        <v>-110.21179961999999</v>
      </c>
      <c r="K64">
        <v>33.712875369999999</v>
      </c>
      <c r="L64">
        <v>5.923</v>
      </c>
      <c r="M64" t="s">
        <v>50</v>
      </c>
      <c r="N64">
        <v>50</v>
      </c>
      <c r="O64">
        <v>0.57799999999999996</v>
      </c>
      <c r="P64">
        <v>0.113</v>
      </c>
      <c r="Q64">
        <v>1</v>
      </c>
      <c r="R64">
        <v>19121124</v>
      </c>
      <c r="S64">
        <v>20040930</v>
      </c>
      <c r="T64">
        <v>18271</v>
      </c>
      <c r="U64">
        <v>18271</v>
      </c>
      <c r="V64">
        <v>11</v>
      </c>
      <c r="W64" s="100">
        <f>Input!C65</f>
        <v>21</v>
      </c>
      <c r="X64" s="100">
        <f t="shared" si="0"/>
        <v>15213.387000000001</v>
      </c>
      <c r="Y64" s="100">
        <f>Input!D65</f>
        <v>31</v>
      </c>
      <c r="Z64" s="100">
        <f t="shared" si="1"/>
        <v>22457.857</v>
      </c>
      <c r="AA64" s="100">
        <f>Input!E65</f>
        <v>38</v>
      </c>
      <c r="AB64" s="100">
        <f t="shared" si="2"/>
        <v>27528.986000000001</v>
      </c>
      <c r="AC64" s="100">
        <f>Input!F65</f>
        <v>50</v>
      </c>
      <c r="AD64" s="100">
        <f t="shared" si="3"/>
        <v>36222.35</v>
      </c>
      <c r="AE64">
        <v>55</v>
      </c>
      <c r="AF64">
        <v>61</v>
      </c>
      <c r="AG64">
        <v>74</v>
      </c>
      <c r="AH64">
        <v>95</v>
      </c>
      <c r="AI64">
        <v>137</v>
      </c>
      <c r="AJ64">
        <v>227</v>
      </c>
      <c r="AK64">
        <v>307</v>
      </c>
      <c r="AL64">
        <v>441</v>
      </c>
      <c r="AM64">
        <v>1050</v>
      </c>
      <c r="AN64">
        <v>1750</v>
      </c>
      <c r="AO64">
        <v>3682.8</v>
      </c>
      <c r="AP64">
        <v>32600</v>
      </c>
      <c r="AQ64" s="100">
        <f>Input!G65</f>
        <v>390.14499999999998</v>
      </c>
      <c r="AR64" s="100">
        <f t="shared" si="4"/>
        <v>282639.37481499999</v>
      </c>
      <c r="AS64">
        <v>958.77800000000002</v>
      </c>
    </row>
    <row r="65" spans="1:45" x14ac:dyDescent="0.3">
      <c r="A65">
        <v>15060102</v>
      </c>
      <c r="B65">
        <v>9494000</v>
      </c>
      <c r="C65" t="s">
        <v>107</v>
      </c>
      <c r="D65">
        <v>4</v>
      </c>
      <c r="E65" t="s">
        <v>48</v>
      </c>
      <c r="F65" t="s">
        <v>49</v>
      </c>
      <c r="G65">
        <v>632</v>
      </c>
      <c r="H65">
        <v>-110.16676705</v>
      </c>
      <c r="I65">
        <v>33.736440590000001</v>
      </c>
      <c r="J65">
        <v>-110.16677094000001</v>
      </c>
      <c r="K65">
        <v>33.736438749999998</v>
      </c>
      <c r="L65">
        <v>0.41299999999999998</v>
      </c>
      <c r="M65" t="s">
        <v>50</v>
      </c>
      <c r="N65">
        <v>47</v>
      </c>
      <c r="O65">
        <v>0.66700000000000004</v>
      </c>
      <c r="P65">
        <v>6.6000000000000003E-2</v>
      </c>
      <c r="Q65">
        <v>1</v>
      </c>
      <c r="R65">
        <v>19171001</v>
      </c>
      <c r="S65">
        <v>20040930</v>
      </c>
      <c r="T65">
        <v>17502</v>
      </c>
      <c r="U65">
        <v>17498</v>
      </c>
      <c r="V65">
        <v>0</v>
      </c>
      <c r="W65" s="100">
        <f>Input!C66</f>
        <v>7.3029999999999999</v>
      </c>
      <c r="X65" s="100">
        <f t="shared" si="0"/>
        <v>5290.6364409999996</v>
      </c>
      <c r="Y65" s="100">
        <f>Input!D66</f>
        <v>22</v>
      </c>
      <c r="Z65" s="100">
        <f t="shared" si="1"/>
        <v>15937.834000000001</v>
      </c>
      <c r="AA65" s="100">
        <f>Input!E66</f>
        <v>32</v>
      </c>
      <c r="AB65" s="100">
        <f t="shared" si="2"/>
        <v>23182.304</v>
      </c>
      <c r="AC65" s="100">
        <f>Input!F66</f>
        <v>41</v>
      </c>
      <c r="AD65" s="100">
        <f t="shared" si="3"/>
        <v>29702.327000000001</v>
      </c>
      <c r="AE65">
        <v>46</v>
      </c>
      <c r="AF65">
        <v>50</v>
      </c>
      <c r="AG65">
        <v>61</v>
      </c>
      <c r="AH65">
        <v>79</v>
      </c>
      <c r="AI65">
        <v>108</v>
      </c>
      <c r="AJ65">
        <v>155</v>
      </c>
      <c r="AK65">
        <v>196</v>
      </c>
      <c r="AL65">
        <v>261</v>
      </c>
      <c r="AM65">
        <v>513</v>
      </c>
      <c r="AN65">
        <v>770</v>
      </c>
      <c r="AO65">
        <v>1380</v>
      </c>
      <c r="AP65">
        <v>7180</v>
      </c>
      <c r="AQ65" s="100">
        <f>Input!G66</f>
        <v>195.78399999999999</v>
      </c>
      <c r="AR65" s="100">
        <f t="shared" si="4"/>
        <v>141835.131448</v>
      </c>
      <c r="AS65">
        <v>317.476</v>
      </c>
    </row>
    <row r="66" spans="1:45" x14ac:dyDescent="0.3">
      <c r="A66">
        <v>15060103</v>
      </c>
      <c r="B66">
        <v>9500500</v>
      </c>
      <c r="C66" t="s">
        <v>108</v>
      </c>
      <c r="D66">
        <v>4</v>
      </c>
      <c r="E66" t="s">
        <v>48</v>
      </c>
      <c r="F66" t="s">
        <v>59</v>
      </c>
      <c r="G66">
        <v>5824</v>
      </c>
      <c r="H66">
        <v>-111.15901261</v>
      </c>
      <c r="I66">
        <v>33.67504813</v>
      </c>
      <c r="J66">
        <v>-111.157341</v>
      </c>
      <c r="K66">
        <v>33.674095149999999</v>
      </c>
      <c r="L66">
        <v>187.14500000000001</v>
      </c>
      <c r="M66" t="s">
        <v>50</v>
      </c>
      <c r="N66">
        <v>4</v>
      </c>
      <c r="O66">
        <v>0.52200000000000002</v>
      </c>
      <c r="P66">
        <v>5.3999999999999999E-2</v>
      </c>
      <c r="Q66">
        <v>1</v>
      </c>
      <c r="R66">
        <v>19040101</v>
      </c>
      <c r="S66">
        <v>19071231</v>
      </c>
      <c r="T66">
        <v>1461</v>
      </c>
      <c r="U66">
        <v>1461</v>
      </c>
      <c r="V66">
        <v>50</v>
      </c>
      <c r="W66" s="100">
        <f>Input!C67</f>
        <v>54.62</v>
      </c>
      <c r="X66" s="100">
        <f t="shared" si="0"/>
        <v>39569.295139999995</v>
      </c>
      <c r="Y66" s="100">
        <f>Input!D67</f>
        <v>124</v>
      </c>
      <c r="Z66" s="100">
        <f t="shared" si="1"/>
        <v>89831.428</v>
      </c>
      <c r="AA66" s="100">
        <f>Input!E67</f>
        <v>166</v>
      </c>
      <c r="AB66" s="100">
        <f t="shared" si="2"/>
        <v>120258.202</v>
      </c>
      <c r="AC66" s="100">
        <f>Input!F67</f>
        <v>224</v>
      </c>
      <c r="AD66" s="100">
        <f t="shared" si="3"/>
        <v>162276.128</v>
      </c>
      <c r="AE66">
        <v>280</v>
      </c>
      <c r="AF66">
        <v>340</v>
      </c>
      <c r="AG66">
        <v>475</v>
      </c>
      <c r="AH66">
        <v>635</v>
      </c>
      <c r="AI66">
        <v>880</v>
      </c>
      <c r="AJ66">
        <v>1354</v>
      </c>
      <c r="AK66">
        <v>1730</v>
      </c>
      <c r="AL66">
        <v>2150</v>
      </c>
      <c r="AM66">
        <v>4838</v>
      </c>
      <c r="AN66">
        <v>8927</v>
      </c>
      <c r="AO66">
        <v>27828</v>
      </c>
      <c r="AP66">
        <v>97700</v>
      </c>
      <c r="AQ66" s="100">
        <f>Input!G67</f>
        <v>2109.2460000000001</v>
      </c>
      <c r="AR66" s="100">
        <f t="shared" si="4"/>
        <v>1528036.9369620001</v>
      </c>
      <c r="AS66">
        <v>5196.1940000000004</v>
      </c>
    </row>
    <row r="67" spans="1:45" x14ac:dyDescent="0.3">
      <c r="A67">
        <v>15060104</v>
      </c>
      <c r="B67">
        <v>9496500</v>
      </c>
      <c r="C67" t="s">
        <v>109</v>
      </c>
      <c r="D67">
        <v>4</v>
      </c>
      <c r="E67" t="s">
        <v>48</v>
      </c>
      <c r="F67" t="s">
        <v>49</v>
      </c>
      <c r="G67">
        <v>439</v>
      </c>
      <c r="H67">
        <v>-110.28094175</v>
      </c>
      <c r="I67">
        <v>33.985880909999999</v>
      </c>
      <c r="J67">
        <v>-110.28131104000001</v>
      </c>
      <c r="K67">
        <v>33.985668179999998</v>
      </c>
      <c r="L67">
        <v>41.378999999999998</v>
      </c>
      <c r="M67" t="s">
        <v>50</v>
      </c>
      <c r="N67">
        <v>46</v>
      </c>
      <c r="O67">
        <v>0.47699999999999998</v>
      </c>
      <c r="P67">
        <v>0.19700000000000001</v>
      </c>
      <c r="Q67">
        <v>1</v>
      </c>
      <c r="R67">
        <v>19510622</v>
      </c>
      <c r="S67">
        <v>20040930</v>
      </c>
      <c r="T67">
        <v>16878</v>
      </c>
      <c r="U67">
        <v>16877</v>
      </c>
      <c r="V67">
        <v>0</v>
      </c>
      <c r="W67" s="100">
        <f>Input!C68</f>
        <v>0.7</v>
      </c>
      <c r="X67" s="100">
        <f t="shared" ref="X67:X85" si="5">W67*724.447</f>
        <v>507.11289999999997</v>
      </c>
      <c r="Y67" s="100">
        <f>Input!D68</f>
        <v>1.5</v>
      </c>
      <c r="Z67" s="100">
        <f t="shared" ref="Z67:Z85" si="6">Y67*724.447</f>
        <v>1086.6704999999999</v>
      </c>
      <c r="AA67" s="100">
        <f>Input!E68</f>
        <v>2.5</v>
      </c>
      <c r="AB67" s="100">
        <f t="shared" ref="AB67:AB85" si="7">AA67*724.447</f>
        <v>1811.1175000000001</v>
      </c>
      <c r="AC67" s="100">
        <f>Input!F68</f>
        <v>4.5999999999999996</v>
      </c>
      <c r="AD67" s="100">
        <f t="shared" ref="AD67:AD85" si="8">AC67*724.447</f>
        <v>3332.4561999999996</v>
      </c>
      <c r="AE67">
        <v>5.2</v>
      </c>
      <c r="AF67">
        <v>5.8</v>
      </c>
      <c r="AG67">
        <v>7.3</v>
      </c>
      <c r="AH67">
        <v>9.5</v>
      </c>
      <c r="AI67">
        <v>14</v>
      </c>
      <c r="AJ67">
        <v>20</v>
      </c>
      <c r="AK67">
        <v>24</v>
      </c>
      <c r="AL67">
        <v>30</v>
      </c>
      <c r="AM67">
        <v>64</v>
      </c>
      <c r="AN67">
        <v>164</v>
      </c>
      <c r="AO67">
        <v>639.04999999999995</v>
      </c>
      <c r="AP67">
        <v>10900</v>
      </c>
      <c r="AQ67" s="100">
        <f>Input!G68</f>
        <v>45.481999999999999</v>
      </c>
      <c r="AR67" s="100">
        <f t="shared" ref="AR67:AR85" si="9">AQ67*724.447</f>
        <v>32949.298453999996</v>
      </c>
      <c r="AS67">
        <v>229.99</v>
      </c>
    </row>
    <row r="68" spans="1:45" x14ac:dyDescent="0.3">
      <c r="A68">
        <v>15060105</v>
      </c>
      <c r="B68">
        <v>9499500</v>
      </c>
      <c r="C68" t="s">
        <v>110</v>
      </c>
      <c r="D68">
        <v>4</v>
      </c>
      <c r="E68" t="s">
        <v>48</v>
      </c>
      <c r="F68" t="s">
        <v>59</v>
      </c>
      <c r="G68">
        <v>841</v>
      </c>
      <c r="H68">
        <v>-111.30068664</v>
      </c>
      <c r="I68">
        <v>33.866710310000002</v>
      </c>
      <c r="J68">
        <v>-111.30701918</v>
      </c>
      <c r="K68">
        <v>33.865478920000001</v>
      </c>
      <c r="L68">
        <v>597.70500000000004</v>
      </c>
      <c r="M68" t="s">
        <v>50</v>
      </c>
      <c r="N68">
        <v>27</v>
      </c>
      <c r="O68">
        <v>0.28699999999999998</v>
      </c>
      <c r="P68">
        <v>0.104</v>
      </c>
      <c r="Q68">
        <v>1</v>
      </c>
      <c r="R68">
        <v>19131001</v>
      </c>
      <c r="S68">
        <v>19401231</v>
      </c>
      <c r="T68">
        <v>9954</v>
      </c>
      <c r="U68">
        <v>9942</v>
      </c>
      <c r="V68">
        <v>0</v>
      </c>
      <c r="W68" s="100">
        <f>Input!C69</f>
        <v>0.6</v>
      </c>
      <c r="X68" s="100">
        <f t="shared" si="5"/>
        <v>434.66820000000001</v>
      </c>
      <c r="Y68" s="100">
        <f>Input!D69</f>
        <v>2</v>
      </c>
      <c r="Z68" s="100">
        <f t="shared" si="6"/>
        <v>1448.894</v>
      </c>
      <c r="AA68" s="100">
        <f>Input!E69</f>
        <v>4</v>
      </c>
      <c r="AB68" s="100">
        <f t="shared" si="7"/>
        <v>2897.788</v>
      </c>
      <c r="AC68" s="100">
        <f>Input!F69</f>
        <v>6</v>
      </c>
      <c r="AD68" s="100">
        <f t="shared" si="8"/>
        <v>4346.6819999999998</v>
      </c>
      <c r="AE68">
        <v>8</v>
      </c>
      <c r="AF68">
        <v>10</v>
      </c>
      <c r="AG68">
        <v>15</v>
      </c>
      <c r="AH68">
        <v>24</v>
      </c>
      <c r="AI68">
        <v>36</v>
      </c>
      <c r="AJ68">
        <v>60</v>
      </c>
      <c r="AK68">
        <v>85</v>
      </c>
      <c r="AL68">
        <v>124</v>
      </c>
      <c r="AM68">
        <v>295</v>
      </c>
      <c r="AN68">
        <v>500</v>
      </c>
      <c r="AO68">
        <v>1872.5</v>
      </c>
      <c r="AP68">
        <v>20000</v>
      </c>
      <c r="AQ68" s="100">
        <f>Input!G69</f>
        <v>143.136</v>
      </c>
      <c r="AR68" s="100">
        <f t="shared" si="9"/>
        <v>103694.445792</v>
      </c>
      <c r="AS68">
        <v>643.33900000000006</v>
      </c>
    </row>
    <row r="69" spans="1:45" x14ac:dyDescent="0.3">
      <c r="A69">
        <v>15060106</v>
      </c>
      <c r="B69">
        <v>9512406</v>
      </c>
      <c r="C69" t="s">
        <v>111</v>
      </c>
      <c r="D69">
        <v>4</v>
      </c>
      <c r="E69" t="s">
        <v>48</v>
      </c>
      <c r="F69" t="s">
        <v>49</v>
      </c>
      <c r="G69">
        <v>-999999</v>
      </c>
      <c r="H69">
        <v>-112.168762</v>
      </c>
      <c r="I69">
        <v>33.404488540000003</v>
      </c>
      <c r="J69">
        <v>-112.17009776</v>
      </c>
      <c r="K69">
        <v>33.407688839999999</v>
      </c>
      <c r="L69">
        <v>378.08300000000003</v>
      </c>
      <c r="M69" t="s">
        <v>50</v>
      </c>
      <c r="N69">
        <v>2</v>
      </c>
      <c r="O69">
        <v>3.6999999999999998E-2</v>
      </c>
      <c r="P69">
        <v>4.4999999999999998E-2</v>
      </c>
      <c r="Q69">
        <v>1</v>
      </c>
      <c r="R69">
        <v>20021001</v>
      </c>
      <c r="S69">
        <v>20040930</v>
      </c>
      <c r="T69">
        <v>731</v>
      </c>
      <c r="U69">
        <v>39</v>
      </c>
      <c r="V69">
        <v>0</v>
      </c>
      <c r="W69" s="100">
        <f>Input!C70</f>
        <v>0</v>
      </c>
      <c r="X69" s="100">
        <f t="shared" si="5"/>
        <v>0</v>
      </c>
      <c r="Y69" s="100">
        <f>Input!D70</f>
        <v>0</v>
      </c>
      <c r="Z69" s="100">
        <f t="shared" si="6"/>
        <v>0</v>
      </c>
      <c r="AA69" s="100">
        <f>Input!E70</f>
        <v>0</v>
      </c>
      <c r="AB69" s="100">
        <f t="shared" si="7"/>
        <v>0</v>
      </c>
      <c r="AC69" s="100">
        <f>Input!F70</f>
        <v>0</v>
      </c>
      <c r="AD69" s="100">
        <f t="shared" si="8"/>
        <v>0</v>
      </c>
      <c r="AE69">
        <v>0</v>
      </c>
      <c r="AF69">
        <v>0</v>
      </c>
      <c r="AG69">
        <v>0</v>
      </c>
      <c r="AH69">
        <v>0</v>
      </c>
      <c r="AI69">
        <v>0</v>
      </c>
      <c r="AJ69">
        <v>0</v>
      </c>
      <c r="AK69">
        <v>0</v>
      </c>
      <c r="AL69">
        <v>0</v>
      </c>
      <c r="AM69">
        <v>0</v>
      </c>
      <c r="AN69">
        <v>5.6000000000000001E-2</v>
      </c>
      <c r="AO69">
        <v>1.4</v>
      </c>
      <c r="AP69">
        <v>12</v>
      </c>
      <c r="AQ69" s="100">
        <f>Input!G70</f>
        <v>6.7000000000000004E-2</v>
      </c>
      <c r="AR69" s="100">
        <f t="shared" si="9"/>
        <v>48.537949000000005</v>
      </c>
      <c r="AS69">
        <v>0.56200000000000006</v>
      </c>
    </row>
    <row r="70" spans="1:45" x14ac:dyDescent="0.3">
      <c r="A70">
        <v>15060201</v>
      </c>
      <c r="B70">
        <v>9502800</v>
      </c>
      <c r="C70" t="s">
        <v>112</v>
      </c>
      <c r="D70">
        <v>4</v>
      </c>
      <c r="E70" t="s">
        <v>48</v>
      </c>
      <c r="F70" t="s">
        <v>49</v>
      </c>
      <c r="G70">
        <v>255</v>
      </c>
      <c r="H70">
        <v>-112.61323079</v>
      </c>
      <c r="I70">
        <v>34.866686510000001</v>
      </c>
      <c r="J70">
        <v>-112.61302185</v>
      </c>
      <c r="K70">
        <v>34.866847989999997</v>
      </c>
      <c r="L70">
        <v>26.178000000000001</v>
      </c>
      <c r="M70" t="s">
        <v>50</v>
      </c>
      <c r="N70">
        <v>23</v>
      </c>
      <c r="O70">
        <v>0.307</v>
      </c>
      <c r="P70">
        <v>0.214</v>
      </c>
      <c r="Q70">
        <v>1</v>
      </c>
      <c r="R70">
        <v>19650326</v>
      </c>
      <c r="S70">
        <v>20040930</v>
      </c>
      <c r="T70">
        <v>8649</v>
      </c>
      <c r="U70">
        <v>7737</v>
      </c>
      <c r="V70">
        <v>0</v>
      </c>
      <c r="W70" s="100">
        <f>Input!C71</f>
        <v>0</v>
      </c>
      <c r="X70" s="100">
        <f t="shared" si="5"/>
        <v>0</v>
      </c>
      <c r="Y70" s="100">
        <f>Input!D71</f>
        <v>0</v>
      </c>
      <c r="Z70" s="100">
        <f t="shared" si="6"/>
        <v>0</v>
      </c>
      <c r="AA70" s="100">
        <f>Input!E71</f>
        <v>0</v>
      </c>
      <c r="AB70" s="100">
        <f t="shared" si="7"/>
        <v>0</v>
      </c>
      <c r="AC70" s="100">
        <f>Input!F71</f>
        <v>0.45</v>
      </c>
      <c r="AD70" s="100">
        <f t="shared" si="8"/>
        <v>326.00115</v>
      </c>
      <c r="AE70">
        <v>0.63</v>
      </c>
      <c r="AF70">
        <v>0.86</v>
      </c>
      <c r="AG70">
        <v>1.3</v>
      </c>
      <c r="AH70">
        <v>1.6</v>
      </c>
      <c r="AI70">
        <v>2</v>
      </c>
      <c r="AJ70">
        <v>2.5</v>
      </c>
      <c r="AK70">
        <v>2.9</v>
      </c>
      <c r="AL70">
        <v>3.4</v>
      </c>
      <c r="AM70">
        <v>6</v>
      </c>
      <c r="AN70">
        <v>26</v>
      </c>
      <c r="AO70">
        <v>238.5</v>
      </c>
      <c r="AP70">
        <v>4200</v>
      </c>
      <c r="AQ70" s="100">
        <f>Input!G71</f>
        <v>13.988</v>
      </c>
      <c r="AR70" s="100">
        <f t="shared" si="9"/>
        <v>10133.564635999999</v>
      </c>
      <c r="AS70">
        <v>124.074</v>
      </c>
    </row>
    <row r="71" spans="1:45" x14ac:dyDescent="0.3">
      <c r="A71">
        <v>15060202</v>
      </c>
      <c r="B71">
        <v>9505000</v>
      </c>
      <c r="C71" t="s">
        <v>113</v>
      </c>
      <c r="D71">
        <v>4</v>
      </c>
      <c r="E71" t="s">
        <v>48</v>
      </c>
      <c r="F71" t="s">
        <v>59</v>
      </c>
      <c r="G71">
        <v>4214</v>
      </c>
      <c r="H71">
        <v>-111.85765143</v>
      </c>
      <c r="I71">
        <v>34.573635529999997</v>
      </c>
      <c r="J71">
        <v>-111.8573761</v>
      </c>
      <c r="K71">
        <v>34.573093409999998</v>
      </c>
      <c r="L71">
        <v>65.602999999999994</v>
      </c>
      <c r="M71" t="s">
        <v>50</v>
      </c>
      <c r="N71">
        <v>7</v>
      </c>
      <c r="O71">
        <v>0.379</v>
      </c>
      <c r="P71">
        <v>6.9000000000000006E-2</v>
      </c>
      <c r="Q71">
        <v>1</v>
      </c>
      <c r="R71">
        <v>19130101</v>
      </c>
      <c r="S71">
        <v>19200331</v>
      </c>
      <c r="T71">
        <v>2647</v>
      </c>
      <c r="U71">
        <v>2647</v>
      </c>
      <c r="V71">
        <v>31</v>
      </c>
      <c r="W71" s="100">
        <f>Input!C72</f>
        <v>38.96</v>
      </c>
      <c r="X71" s="100">
        <f t="shared" si="5"/>
        <v>28224.455120000002</v>
      </c>
      <c r="Y71" s="100">
        <f>Input!D72</f>
        <v>48</v>
      </c>
      <c r="Z71" s="100">
        <f t="shared" si="6"/>
        <v>34773.455999999998</v>
      </c>
      <c r="AA71" s="100">
        <f>Input!E72</f>
        <v>60</v>
      </c>
      <c r="AB71" s="100">
        <f t="shared" si="7"/>
        <v>43466.82</v>
      </c>
      <c r="AC71" s="100">
        <f>Input!F72</f>
        <v>85</v>
      </c>
      <c r="AD71" s="100">
        <f t="shared" si="8"/>
        <v>61577.995000000003</v>
      </c>
      <c r="AE71">
        <v>100</v>
      </c>
      <c r="AF71">
        <v>113</v>
      </c>
      <c r="AG71">
        <v>135</v>
      </c>
      <c r="AH71">
        <v>149</v>
      </c>
      <c r="AI71">
        <v>170</v>
      </c>
      <c r="AJ71">
        <v>215</v>
      </c>
      <c r="AK71">
        <v>265</v>
      </c>
      <c r="AL71">
        <v>350</v>
      </c>
      <c r="AM71">
        <v>972</v>
      </c>
      <c r="AN71">
        <v>2072</v>
      </c>
      <c r="AO71">
        <v>5005.2</v>
      </c>
      <c r="AP71">
        <v>22200</v>
      </c>
      <c r="AQ71" s="100">
        <f>Input!G72</f>
        <v>464.68599999999998</v>
      </c>
      <c r="AR71" s="100">
        <f t="shared" si="9"/>
        <v>336640.37864199997</v>
      </c>
      <c r="AS71">
        <v>1277.52</v>
      </c>
    </row>
    <row r="72" spans="1:45" x14ac:dyDescent="0.3">
      <c r="A72">
        <v>15060203</v>
      </c>
      <c r="B72">
        <v>9511300</v>
      </c>
      <c r="C72" t="s">
        <v>114</v>
      </c>
      <c r="D72">
        <v>4</v>
      </c>
      <c r="E72" t="s">
        <v>48</v>
      </c>
      <c r="F72" t="s">
        <v>49</v>
      </c>
      <c r="G72">
        <v>6615</v>
      </c>
      <c r="H72">
        <v>-111.66930435</v>
      </c>
      <c r="I72">
        <v>33.558655700000003</v>
      </c>
      <c r="J72">
        <v>-111.66898346000001</v>
      </c>
      <c r="K72">
        <v>33.558952329999997</v>
      </c>
      <c r="L72">
        <v>44.420999999999999</v>
      </c>
      <c r="M72" t="s">
        <v>50</v>
      </c>
      <c r="N72">
        <v>43</v>
      </c>
      <c r="O72">
        <v>0.495</v>
      </c>
      <c r="P72">
        <v>0.16800000000000001</v>
      </c>
      <c r="Q72">
        <v>1</v>
      </c>
      <c r="R72">
        <v>19610213</v>
      </c>
      <c r="S72">
        <v>20040930</v>
      </c>
      <c r="T72">
        <v>15936</v>
      </c>
      <c r="U72">
        <v>15689</v>
      </c>
      <c r="V72">
        <v>0</v>
      </c>
      <c r="W72" s="100">
        <f>Input!C73</f>
        <v>0</v>
      </c>
      <c r="X72" s="100">
        <f t="shared" si="5"/>
        <v>0</v>
      </c>
      <c r="Y72" s="100">
        <f>Input!D73</f>
        <v>17</v>
      </c>
      <c r="Z72" s="100">
        <f t="shared" si="6"/>
        <v>12315.599</v>
      </c>
      <c r="AA72" s="100">
        <f>Input!E73</f>
        <v>34</v>
      </c>
      <c r="AB72" s="100">
        <f t="shared" si="7"/>
        <v>24631.198</v>
      </c>
      <c r="AC72" s="100">
        <f>Input!F73</f>
        <v>75</v>
      </c>
      <c r="AD72" s="100">
        <f t="shared" si="8"/>
        <v>54333.525000000001</v>
      </c>
      <c r="AE72">
        <v>92</v>
      </c>
      <c r="AF72">
        <v>117</v>
      </c>
      <c r="AG72">
        <v>195</v>
      </c>
      <c r="AH72">
        <v>286</v>
      </c>
      <c r="AI72">
        <v>386</v>
      </c>
      <c r="AJ72">
        <v>503</v>
      </c>
      <c r="AK72">
        <v>584.75</v>
      </c>
      <c r="AL72">
        <v>691</v>
      </c>
      <c r="AM72">
        <v>1120</v>
      </c>
      <c r="AN72">
        <v>1660</v>
      </c>
      <c r="AO72">
        <v>5170</v>
      </c>
      <c r="AP72">
        <v>81100</v>
      </c>
      <c r="AQ72" s="100">
        <f>Input!G73</f>
        <v>595.06500000000005</v>
      </c>
      <c r="AR72" s="100">
        <f t="shared" si="9"/>
        <v>431093.05405500002</v>
      </c>
      <c r="AS72">
        <v>2093.8069999999998</v>
      </c>
    </row>
    <row r="73" spans="1:45" x14ac:dyDescent="0.3">
      <c r="A73">
        <v>15070101</v>
      </c>
      <c r="B73">
        <v>9519800</v>
      </c>
      <c r="C73" t="s">
        <v>115</v>
      </c>
      <c r="D73">
        <v>4</v>
      </c>
      <c r="E73" t="s">
        <v>48</v>
      </c>
      <c r="F73" t="s">
        <v>49</v>
      </c>
      <c r="G73">
        <v>50910</v>
      </c>
      <c r="H73">
        <v>-113.01462173</v>
      </c>
      <c r="I73">
        <v>33.075045809999999</v>
      </c>
      <c r="J73">
        <v>-113.01602173000001</v>
      </c>
      <c r="K73">
        <v>33.075000760000002</v>
      </c>
      <c r="L73">
        <v>129.99100000000001</v>
      </c>
      <c r="M73" t="s">
        <v>50</v>
      </c>
      <c r="N73">
        <v>45</v>
      </c>
      <c r="O73">
        <v>0.499</v>
      </c>
      <c r="P73">
        <v>0.34</v>
      </c>
      <c r="Q73">
        <v>1</v>
      </c>
      <c r="R73">
        <v>19591001</v>
      </c>
      <c r="S73">
        <v>20040930</v>
      </c>
      <c r="T73">
        <v>16437</v>
      </c>
      <c r="U73">
        <v>10148</v>
      </c>
      <c r="V73">
        <v>0</v>
      </c>
      <c r="W73" s="100">
        <f>Input!C74</f>
        <v>0</v>
      </c>
      <c r="X73" s="100">
        <f t="shared" si="5"/>
        <v>0</v>
      </c>
      <c r="Y73" s="100">
        <f>Input!D74</f>
        <v>0</v>
      </c>
      <c r="Z73" s="100">
        <f t="shared" si="6"/>
        <v>0</v>
      </c>
      <c r="AA73" s="100">
        <f>Input!E74</f>
        <v>0</v>
      </c>
      <c r="AB73" s="100">
        <f t="shared" si="7"/>
        <v>0</v>
      </c>
      <c r="AC73" s="100">
        <f>Input!F74</f>
        <v>0</v>
      </c>
      <c r="AD73" s="100">
        <f t="shared" si="8"/>
        <v>0</v>
      </c>
      <c r="AE73">
        <v>0</v>
      </c>
      <c r="AF73">
        <v>0</v>
      </c>
      <c r="AG73">
        <v>0.2</v>
      </c>
      <c r="AH73">
        <v>1.5</v>
      </c>
      <c r="AI73">
        <v>4.5999999999999996</v>
      </c>
      <c r="AJ73">
        <v>13</v>
      </c>
      <c r="AK73">
        <v>23</v>
      </c>
      <c r="AL73">
        <v>69</v>
      </c>
      <c r="AM73">
        <v>1422</v>
      </c>
      <c r="AN73">
        <v>2960</v>
      </c>
      <c r="AO73">
        <v>5000</v>
      </c>
      <c r="AP73">
        <v>28900</v>
      </c>
      <c r="AQ73" s="100">
        <f>Input!G74</f>
        <v>435.84</v>
      </c>
      <c r="AR73" s="100">
        <f t="shared" si="9"/>
        <v>315742.98047999997</v>
      </c>
      <c r="AS73">
        <v>1672.3050000000001</v>
      </c>
    </row>
    <row r="74" spans="1:45" x14ac:dyDescent="0.3">
      <c r="A74">
        <v>15070102</v>
      </c>
      <c r="B74">
        <v>9513970</v>
      </c>
      <c r="C74" t="s">
        <v>116</v>
      </c>
      <c r="D74">
        <v>4</v>
      </c>
      <c r="E74" t="s">
        <v>48</v>
      </c>
      <c r="F74" t="s">
        <v>59</v>
      </c>
      <c r="G74">
        <v>2066</v>
      </c>
      <c r="H74">
        <v>-112.33376812</v>
      </c>
      <c r="I74">
        <v>33.435042250000002</v>
      </c>
      <c r="J74">
        <v>-112.33171845</v>
      </c>
      <c r="K74">
        <v>33.435096739999999</v>
      </c>
      <c r="L74">
        <v>189.40100000000001</v>
      </c>
      <c r="M74" t="s">
        <v>50</v>
      </c>
      <c r="N74">
        <v>14</v>
      </c>
      <c r="O74">
        <v>2E-3</v>
      </c>
      <c r="P74">
        <v>7.0000000000000001E-3</v>
      </c>
      <c r="Q74">
        <v>1</v>
      </c>
      <c r="R74">
        <v>19671001</v>
      </c>
      <c r="S74">
        <v>19820930</v>
      </c>
      <c r="T74">
        <v>5114</v>
      </c>
      <c r="U74">
        <v>60</v>
      </c>
      <c r="V74">
        <v>0</v>
      </c>
      <c r="W74" s="100">
        <f>Input!C75</f>
        <v>0</v>
      </c>
      <c r="X74" s="100">
        <f t="shared" si="5"/>
        <v>0</v>
      </c>
      <c r="Y74" s="100">
        <f>Input!D75</f>
        <v>0</v>
      </c>
      <c r="Z74" s="100">
        <f t="shared" si="6"/>
        <v>0</v>
      </c>
      <c r="AA74" s="100">
        <f>Input!E75</f>
        <v>0</v>
      </c>
      <c r="AB74" s="100">
        <f t="shared" si="7"/>
        <v>0</v>
      </c>
      <c r="AC74" s="100">
        <f>Input!F75</f>
        <v>0</v>
      </c>
      <c r="AD74" s="100">
        <f t="shared" si="8"/>
        <v>0</v>
      </c>
      <c r="AE74">
        <v>0</v>
      </c>
      <c r="AF74">
        <v>0</v>
      </c>
      <c r="AG74">
        <v>0</v>
      </c>
      <c r="AH74">
        <v>0</v>
      </c>
      <c r="AI74">
        <v>0</v>
      </c>
      <c r="AJ74">
        <v>0</v>
      </c>
      <c r="AK74">
        <v>0</v>
      </c>
      <c r="AL74">
        <v>0</v>
      </c>
      <c r="AM74">
        <v>0</v>
      </c>
      <c r="AN74">
        <v>0</v>
      </c>
      <c r="AO74">
        <v>97.9</v>
      </c>
      <c r="AP74">
        <v>21000</v>
      </c>
      <c r="AQ74" s="100">
        <f>Input!G75</f>
        <v>31.783999999999999</v>
      </c>
      <c r="AR74" s="100">
        <f t="shared" si="9"/>
        <v>23025.823447999999</v>
      </c>
      <c r="AS74">
        <v>551.43200000000002</v>
      </c>
    </row>
    <row r="75" spans="1:45" x14ac:dyDescent="0.3">
      <c r="A75">
        <v>15070103</v>
      </c>
      <c r="B75">
        <v>9517000</v>
      </c>
      <c r="C75" t="s">
        <v>117</v>
      </c>
      <c r="D75">
        <v>4</v>
      </c>
      <c r="E75" t="s">
        <v>48</v>
      </c>
      <c r="F75" t="s">
        <v>49</v>
      </c>
      <c r="G75">
        <v>1471</v>
      </c>
      <c r="H75">
        <v>-112.72572588</v>
      </c>
      <c r="I75">
        <v>33.347264080000002</v>
      </c>
      <c r="J75">
        <v>-112.7229538</v>
      </c>
      <c r="K75">
        <v>33.34917068</v>
      </c>
      <c r="L75">
        <v>333.19</v>
      </c>
      <c r="M75" t="s">
        <v>50</v>
      </c>
      <c r="N75">
        <v>14</v>
      </c>
      <c r="O75">
        <v>0.46100000000000002</v>
      </c>
      <c r="P75">
        <v>0.11600000000000001</v>
      </c>
      <c r="Q75">
        <v>1</v>
      </c>
      <c r="R75">
        <v>19780301</v>
      </c>
      <c r="S75">
        <v>20040930</v>
      </c>
      <c r="T75">
        <v>5130</v>
      </c>
      <c r="U75">
        <v>5022</v>
      </c>
      <c r="V75">
        <v>0</v>
      </c>
      <c r="W75" s="100">
        <f>Input!C76</f>
        <v>0</v>
      </c>
      <c r="X75" s="100">
        <f t="shared" si="5"/>
        <v>0</v>
      </c>
      <c r="Y75" s="100">
        <f>Input!D76</f>
        <v>7.9</v>
      </c>
      <c r="Z75" s="100">
        <f t="shared" si="6"/>
        <v>5723.1313</v>
      </c>
      <c r="AA75" s="100">
        <f>Input!E76</f>
        <v>17</v>
      </c>
      <c r="AB75" s="100">
        <f t="shared" si="7"/>
        <v>12315.599</v>
      </c>
      <c r="AC75" s="100">
        <f>Input!F76</f>
        <v>27</v>
      </c>
      <c r="AD75" s="100">
        <f t="shared" si="8"/>
        <v>19560.069</v>
      </c>
      <c r="AE75">
        <v>31</v>
      </c>
      <c r="AF75">
        <v>35</v>
      </c>
      <c r="AG75">
        <v>41</v>
      </c>
      <c r="AH75">
        <v>50</v>
      </c>
      <c r="AI75">
        <v>59</v>
      </c>
      <c r="AJ75">
        <v>71</v>
      </c>
      <c r="AK75">
        <v>79</v>
      </c>
      <c r="AL75">
        <v>88</v>
      </c>
      <c r="AM75">
        <v>113.9</v>
      </c>
      <c r="AN75">
        <v>136.44999999999999</v>
      </c>
      <c r="AO75">
        <v>291.38</v>
      </c>
      <c r="AP75">
        <v>4540</v>
      </c>
      <c r="AQ75" s="100">
        <f>Input!G76</f>
        <v>67.885999999999996</v>
      </c>
      <c r="AR75" s="100">
        <f t="shared" si="9"/>
        <v>49179.809041999993</v>
      </c>
      <c r="AS75">
        <v>143.495</v>
      </c>
    </row>
    <row r="76" spans="1:45" x14ac:dyDescent="0.3">
      <c r="A76">
        <v>15070104</v>
      </c>
      <c r="B76">
        <v>9517500</v>
      </c>
      <c r="C76" t="s">
        <v>118</v>
      </c>
      <c r="D76">
        <v>4</v>
      </c>
      <c r="E76" t="s">
        <v>48</v>
      </c>
      <c r="F76" t="s">
        <v>59</v>
      </c>
      <c r="G76">
        <v>1870</v>
      </c>
      <c r="H76">
        <v>-112.79794999000001</v>
      </c>
      <c r="I76">
        <v>33.270043119999997</v>
      </c>
      <c r="J76">
        <v>-112.80156708</v>
      </c>
      <c r="K76">
        <v>33.269023900000001</v>
      </c>
      <c r="L76">
        <v>353.58199999999999</v>
      </c>
      <c r="M76" t="s">
        <v>50</v>
      </c>
      <c r="N76">
        <v>19</v>
      </c>
      <c r="O76">
        <v>0</v>
      </c>
      <c r="P76">
        <v>0</v>
      </c>
      <c r="Q76">
        <v>1</v>
      </c>
      <c r="R76">
        <v>19601001</v>
      </c>
      <c r="S76">
        <v>19790930</v>
      </c>
      <c r="T76">
        <v>6939</v>
      </c>
      <c r="U76">
        <v>85</v>
      </c>
      <c r="V76">
        <v>0</v>
      </c>
      <c r="W76" s="100">
        <f>Input!C77</f>
        <v>0</v>
      </c>
      <c r="X76" s="100">
        <f t="shared" si="5"/>
        <v>0</v>
      </c>
      <c r="Y76" s="100">
        <f>Input!D77</f>
        <v>0</v>
      </c>
      <c r="Z76" s="100">
        <f t="shared" si="6"/>
        <v>0</v>
      </c>
      <c r="AA76" s="100">
        <f>Input!E77</f>
        <v>0</v>
      </c>
      <c r="AB76" s="100">
        <f t="shared" si="7"/>
        <v>0</v>
      </c>
      <c r="AC76" s="100">
        <f>Input!F77</f>
        <v>0</v>
      </c>
      <c r="AD76" s="100">
        <f t="shared" si="8"/>
        <v>0</v>
      </c>
      <c r="AE76">
        <v>0</v>
      </c>
      <c r="AF76">
        <v>0</v>
      </c>
      <c r="AG76">
        <v>0</v>
      </c>
      <c r="AH76">
        <v>0</v>
      </c>
      <c r="AI76">
        <v>0</v>
      </c>
      <c r="AJ76">
        <v>0</v>
      </c>
      <c r="AK76">
        <v>0</v>
      </c>
      <c r="AL76">
        <v>0</v>
      </c>
      <c r="AM76">
        <v>0</v>
      </c>
      <c r="AN76">
        <v>0</v>
      </c>
      <c r="AO76">
        <v>3.84</v>
      </c>
      <c r="AP76">
        <v>3500</v>
      </c>
      <c r="AQ76" s="100">
        <f>Input!G77</f>
        <v>4.0819999999999999</v>
      </c>
      <c r="AR76" s="100">
        <f t="shared" si="9"/>
        <v>2957.1926539999999</v>
      </c>
      <c r="AS76">
        <v>87.805999999999997</v>
      </c>
    </row>
    <row r="77" spans="1:45" x14ac:dyDescent="0.3">
      <c r="A77">
        <v>15070201</v>
      </c>
      <c r="B77">
        <v>9520700</v>
      </c>
      <c r="C77" t="s">
        <v>119</v>
      </c>
      <c r="D77">
        <v>4</v>
      </c>
      <c r="E77" t="s">
        <v>48</v>
      </c>
      <c r="F77" t="s">
        <v>59</v>
      </c>
      <c r="G77">
        <v>57950</v>
      </c>
      <c r="H77">
        <v>-114.55245023000001</v>
      </c>
      <c r="I77">
        <v>32.710602819999998</v>
      </c>
      <c r="J77">
        <v>-114.55266571</v>
      </c>
      <c r="K77">
        <v>32.710765840000001</v>
      </c>
      <c r="L77">
        <v>27.094000000000001</v>
      </c>
      <c r="M77" t="s">
        <v>50</v>
      </c>
      <c r="N77">
        <v>8</v>
      </c>
      <c r="O77">
        <v>0.878</v>
      </c>
      <c r="P77">
        <v>5.8000000000000003E-2</v>
      </c>
      <c r="Q77">
        <v>1</v>
      </c>
      <c r="R77">
        <v>19680501</v>
      </c>
      <c r="S77">
        <v>19830630</v>
      </c>
      <c r="T77">
        <v>3157</v>
      </c>
      <c r="U77">
        <v>3157</v>
      </c>
      <c r="V77">
        <v>6.2</v>
      </c>
      <c r="W77" s="100">
        <f>Input!C78</f>
        <v>27</v>
      </c>
      <c r="X77" s="100">
        <f t="shared" si="5"/>
        <v>19560.069</v>
      </c>
      <c r="Y77" s="100">
        <f>Input!D78</f>
        <v>50</v>
      </c>
      <c r="Z77" s="100">
        <f t="shared" si="6"/>
        <v>36222.35</v>
      </c>
      <c r="AA77" s="100">
        <f>Input!E78</f>
        <v>56</v>
      </c>
      <c r="AB77" s="100">
        <f t="shared" si="7"/>
        <v>40569.031999999999</v>
      </c>
      <c r="AC77" s="100">
        <f>Input!F78</f>
        <v>72</v>
      </c>
      <c r="AD77" s="100">
        <f t="shared" si="8"/>
        <v>52160.184000000001</v>
      </c>
      <c r="AE77">
        <v>77</v>
      </c>
      <c r="AF77">
        <v>82</v>
      </c>
      <c r="AG77">
        <v>91</v>
      </c>
      <c r="AH77">
        <v>104</v>
      </c>
      <c r="AI77">
        <v>115</v>
      </c>
      <c r="AJ77">
        <v>150</v>
      </c>
      <c r="AK77">
        <v>463</v>
      </c>
      <c r="AL77">
        <v>1860</v>
      </c>
      <c r="AM77">
        <v>2160</v>
      </c>
      <c r="AN77">
        <v>3090</v>
      </c>
      <c r="AO77">
        <v>3434.2</v>
      </c>
      <c r="AP77">
        <v>3720</v>
      </c>
      <c r="AQ77" s="100">
        <f>Input!G78</f>
        <v>625.54999999999995</v>
      </c>
      <c r="AR77" s="100">
        <f t="shared" si="9"/>
        <v>453177.82084999996</v>
      </c>
      <c r="AS77">
        <v>989.83199999999999</v>
      </c>
    </row>
    <row r="78" spans="1:45" x14ac:dyDescent="0.3">
      <c r="A78">
        <v>15070202</v>
      </c>
      <c r="B78">
        <v>9520170</v>
      </c>
      <c r="C78" t="s">
        <v>120</v>
      </c>
      <c r="D78">
        <v>4</v>
      </c>
      <c r="E78" t="s">
        <v>48</v>
      </c>
      <c r="F78" t="s">
        <v>59</v>
      </c>
      <c r="G78">
        <v>243</v>
      </c>
      <c r="H78">
        <v>-112.88126763</v>
      </c>
      <c r="I78">
        <v>32.499500599999998</v>
      </c>
      <c r="J78">
        <v>-112.88175964</v>
      </c>
      <c r="K78">
        <v>32.499107359999996</v>
      </c>
      <c r="L78">
        <v>63.54</v>
      </c>
      <c r="M78" t="s">
        <v>50</v>
      </c>
      <c r="N78">
        <v>11</v>
      </c>
      <c r="O78">
        <v>0</v>
      </c>
      <c r="P78">
        <v>0</v>
      </c>
      <c r="Q78">
        <v>1</v>
      </c>
      <c r="R78">
        <v>19670101</v>
      </c>
      <c r="S78">
        <v>19780930</v>
      </c>
      <c r="T78">
        <v>4291</v>
      </c>
      <c r="U78">
        <v>140</v>
      </c>
      <c r="V78">
        <v>0</v>
      </c>
      <c r="W78" s="100">
        <f>Input!C79</f>
        <v>0</v>
      </c>
      <c r="X78" s="100">
        <f t="shared" si="5"/>
        <v>0</v>
      </c>
      <c r="Y78" s="100">
        <f>Input!D79</f>
        <v>0</v>
      </c>
      <c r="Z78" s="100">
        <f t="shared" si="6"/>
        <v>0</v>
      </c>
      <c r="AA78" s="100">
        <f>Input!E79</f>
        <v>0</v>
      </c>
      <c r="AB78" s="100">
        <f t="shared" si="7"/>
        <v>0</v>
      </c>
      <c r="AC78" s="100">
        <f>Input!F79</f>
        <v>0</v>
      </c>
      <c r="AD78" s="100">
        <f t="shared" si="8"/>
        <v>0</v>
      </c>
      <c r="AE78">
        <v>0</v>
      </c>
      <c r="AF78">
        <v>0</v>
      </c>
      <c r="AG78">
        <v>0</v>
      </c>
      <c r="AH78">
        <v>0</v>
      </c>
      <c r="AI78">
        <v>0</v>
      </c>
      <c r="AJ78">
        <v>0</v>
      </c>
      <c r="AK78">
        <v>0</v>
      </c>
      <c r="AL78">
        <v>0</v>
      </c>
      <c r="AM78">
        <v>0</v>
      </c>
      <c r="AN78">
        <v>0</v>
      </c>
      <c r="AO78">
        <v>109.04</v>
      </c>
      <c r="AP78">
        <v>1050</v>
      </c>
      <c r="AQ78" s="100">
        <f>Input!G79</f>
        <v>4.359</v>
      </c>
      <c r="AR78" s="100">
        <f t="shared" si="9"/>
        <v>3157.8644730000001</v>
      </c>
      <c r="AS78">
        <v>42.573999999999998</v>
      </c>
    </row>
    <row r="79" spans="1:45" s="2" customFormat="1" x14ac:dyDescent="0.3">
      <c r="A79" s="2">
        <v>15070203</v>
      </c>
      <c r="B79" s="149" t="s">
        <v>52</v>
      </c>
      <c r="C79" s="149"/>
      <c r="W79" s="2">
        <f>Input!C80</f>
        <v>0</v>
      </c>
      <c r="X79" s="2">
        <f t="shared" si="5"/>
        <v>0</v>
      </c>
      <c r="Y79" s="2">
        <f>Input!D80</f>
        <v>0</v>
      </c>
      <c r="Z79" s="2">
        <f t="shared" si="6"/>
        <v>0</v>
      </c>
      <c r="AA79" s="2">
        <f>Input!E80</f>
        <v>0</v>
      </c>
      <c r="AB79" s="2">
        <f t="shared" si="7"/>
        <v>0</v>
      </c>
      <c r="AC79" s="2">
        <f>Input!F80</f>
        <v>0</v>
      </c>
      <c r="AD79" s="2">
        <f t="shared" si="8"/>
        <v>0</v>
      </c>
      <c r="AQ79" s="2">
        <f>Input!G80</f>
        <v>0</v>
      </c>
      <c r="AR79" s="2">
        <f t="shared" si="9"/>
        <v>0</v>
      </c>
    </row>
    <row r="80" spans="1:45" x14ac:dyDescent="0.3">
      <c r="A80">
        <v>15080101</v>
      </c>
      <c r="B80">
        <v>9535300</v>
      </c>
      <c r="C80" t="s">
        <v>121</v>
      </c>
      <c r="D80">
        <v>4</v>
      </c>
      <c r="E80" t="s">
        <v>48</v>
      </c>
      <c r="F80" t="s">
        <v>49</v>
      </c>
      <c r="G80">
        <v>1250</v>
      </c>
      <c r="H80">
        <v>-112.34791364</v>
      </c>
      <c r="I80">
        <v>31.951184359999999</v>
      </c>
      <c r="J80">
        <v>-112.34749603</v>
      </c>
      <c r="K80">
        <v>31.951164250000001</v>
      </c>
      <c r="L80">
        <v>39.360999999999997</v>
      </c>
      <c r="M80" t="s">
        <v>50</v>
      </c>
      <c r="N80">
        <v>32</v>
      </c>
      <c r="O80">
        <v>6.0000000000000001E-3</v>
      </c>
      <c r="P80">
        <v>1.2E-2</v>
      </c>
      <c r="Q80">
        <v>1</v>
      </c>
      <c r="R80">
        <v>19720201</v>
      </c>
      <c r="S80">
        <v>20040930</v>
      </c>
      <c r="T80">
        <v>11926</v>
      </c>
      <c r="U80">
        <v>1808</v>
      </c>
      <c r="V80">
        <v>0</v>
      </c>
      <c r="W80" s="100">
        <f>Input!C81</f>
        <v>0</v>
      </c>
      <c r="X80" s="100">
        <f t="shared" si="5"/>
        <v>0</v>
      </c>
      <c r="Y80" s="100">
        <f>Input!D81</f>
        <v>0</v>
      </c>
      <c r="Z80" s="100">
        <f t="shared" si="6"/>
        <v>0</v>
      </c>
      <c r="AA80" s="100">
        <f>Input!E81</f>
        <v>0</v>
      </c>
      <c r="AB80" s="100">
        <f t="shared" si="7"/>
        <v>0</v>
      </c>
      <c r="AC80" s="100">
        <f>Input!F81</f>
        <v>0</v>
      </c>
      <c r="AD80" s="100">
        <f t="shared" si="8"/>
        <v>0</v>
      </c>
      <c r="AE80">
        <v>0</v>
      </c>
      <c r="AF80">
        <v>0</v>
      </c>
      <c r="AG80">
        <v>0</v>
      </c>
      <c r="AH80">
        <v>0</v>
      </c>
      <c r="AI80">
        <v>0</v>
      </c>
      <c r="AJ80">
        <v>0</v>
      </c>
      <c r="AK80">
        <v>0</v>
      </c>
      <c r="AL80">
        <v>0</v>
      </c>
      <c r="AM80">
        <v>3.7</v>
      </c>
      <c r="AN80">
        <v>27</v>
      </c>
      <c r="AO80">
        <v>203.19</v>
      </c>
      <c r="AP80">
        <v>8030</v>
      </c>
      <c r="AQ80" s="100">
        <f>Input!G81</f>
        <v>9.3510000000000009</v>
      </c>
      <c r="AR80" s="100">
        <f t="shared" si="9"/>
        <v>6774.3038970000007</v>
      </c>
      <c r="AS80">
        <v>102.547</v>
      </c>
    </row>
    <row r="81" spans="1:45" s="2" customFormat="1" x14ac:dyDescent="0.3">
      <c r="A81" s="2">
        <v>15080102</v>
      </c>
      <c r="B81" s="149" t="s">
        <v>52</v>
      </c>
      <c r="C81" s="149"/>
      <c r="W81" s="2">
        <f>Input!C82</f>
        <v>0</v>
      </c>
      <c r="X81" s="2">
        <f t="shared" si="5"/>
        <v>0</v>
      </c>
      <c r="Y81" s="2">
        <f>Input!D82</f>
        <v>0</v>
      </c>
      <c r="Z81" s="2">
        <f t="shared" si="6"/>
        <v>0</v>
      </c>
      <c r="AA81" s="2">
        <f>Input!E82</f>
        <v>0</v>
      </c>
      <c r="AB81" s="2">
        <f t="shared" si="7"/>
        <v>0</v>
      </c>
      <c r="AC81" s="2">
        <f>Input!F82</f>
        <v>0</v>
      </c>
      <c r="AD81" s="2">
        <f t="shared" si="8"/>
        <v>0</v>
      </c>
      <c r="AQ81" s="2">
        <f>Input!G82</f>
        <v>0</v>
      </c>
      <c r="AR81" s="2">
        <f t="shared" si="9"/>
        <v>0</v>
      </c>
    </row>
    <row r="82" spans="1:45" s="2" customFormat="1" x14ac:dyDescent="0.3">
      <c r="A82" s="2">
        <v>15080103</v>
      </c>
      <c r="B82" s="149" t="s">
        <v>52</v>
      </c>
      <c r="C82" s="149"/>
      <c r="W82" s="2">
        <f>Input!C83</f>
        <v>0</v>
      </c>
      <c r="X82" s="2">
        <f t="shared" si="5"/>
        <v>0</v>
      </c>
      <c r="Y82" s="2">
        <f>Input!D83</f>
        <v>0</v>
      </c>
      <c r="Z82" s="2">
        <f t="shared" si="6"/>
        <v>0</v>
      </c>
      <c r="AA82" s="2">
        <f>Input!E83</f>
        <v>0</v>
      </c>
      <c r="AB82" s="2">
        <f t="shared" si="7"/>
        <v>0</v>
      </c>
      <c r="AC82" s="2">
        <f>Input!F83</f>
        <v>0</v>
      </c>
      <c r="AD82" s="2">
        <f t="shared" si="8"/>
        <v>0</v>
      </c>
      <c r="AQ82" s="2">
        <f>Input!G83</f>
        <v>0</v>
      </c>
      <c r="AR82" s="2">
        <f t="shared" si="9"/>
        <v>0</v>
      </c>
    </row>
    <row r="83" spans="1:45" s="2" customFormat="1" x14ac:dyDescent="0.3">
      <c r="A83" s="2">
        <v>15080200</v>
      </c>
      <c r="B83" s="149" t="s">
        <v>52</v>
      </c>
      <c r="C83" s="149"/>
      <c r="W83" s="2">
        <f>Input!C84</f>
        <v>0</v>
      </c>
      <c r="X83" s="2">
        <f t="shared" si="5"/>
        <v>0</v>
      </c>
      <c r="Y83" s="2">
        <f>Input!D84</f>
        <v>0</v>
      </c>
      <c r="Z83" s="2">
        <f t="shared" si="6"/>
        <v>0</v>
      </c>
      <c r="AA83" s="2">
        <f>Input!E84</f>
        <v>0</v>
      </c>
      <c r="AB83" s="2">
        <f t="shared" si="7"/>
        <v>0</v>
      </c>
      <c r="AC83" s="2">
        <f>Input!F84</f>
        <v>0</v>
      </c>
      <c r="AD83" s="2">
        <f t="shared" si="8"/>
        <v>0</v>
      </c>
      <c r="AQ83" s="2">
        <f>Input!G84</f>
        <v>0</v>
      </c>
      <c r="AR83" s="2">
        <f t="shared" si="9"/>
        <v>0</v>
      </c>
    </row>
    <row r="84" spans="1:45" x14ac:dyDescent="0.3">
      <c r="A84">
        <v>15080301</v>
      </c>
      <c r="B84">
        <v>9537500</v>
      </c>
      <c r="C84" t="s">
        <v>122</v>
      </c>
      <c r="D84">
        <v>4</v>
      </c>
      <c r="E84" t="s">
        <v>48</v>
      </c>
      <c r="F84" t="s">
        <v>49</v>
      </c>
      <c r="G84">
        <v>1023</v>
      </c>
      <c r="H84">
        <v>-109.5850677</v>
      </c>
      <c r="I84">
        <v>31.35232457</v>
      </c>
      <c r="J84">
        <v>-109.58535003999999</v>
      </c>
      <c r="K84">
        <v>31.352283480000001</v>
      </c>
      <c r="L84">
        <v>27.154</v>
      </c>
      <c r="M84" t="s">
        <v>50</v>
      </c>
      <c r="N84">
        <v>54</v>
      </c>
      <c r="O84">
        <v>4.2999999999999997E-2</v>
      </c>
      <c r="P84">
        <v>4.2000000000000003E-2</v>
      </c>
      <c r="Q84">
        <v>1</v>
      </c>
      <c r="R84">
        <v>19120701</v>
      </c>
      <c r="S84">
        <v>20040930</v>
      </c>
      <c r="T84">
        <v>19905</v>
      </c>
      <c r="U84">
        <v>13640</v>
      </c>
      <c r="V84">
        <v>0</v>
      </c>
      <c r="W84" s="100">
        <f>Input!C85</f>
        <v>0</v>
      </c>
      <c r="X84" s="100">
        <f t="shared" si="5"/>
        <v>0</v>
      </c>
      <c r="Y84" s="100">
        <f>Input!D85</f>
        <v>0</v>
      </c>
      <c r="Z84" s="100">
        <f t="shared" si="6"/>
        <v>0</v>
      </c>
      <c r="AA84" s="100">
        <f>Input!E85</f>
        <v>0</v>
      </c>
      <c r="AB84" s="100">
        <f t="shared" si="7"/>
        <v>0</v>
      </c>
      <c r="AC84" s="100">
        <f>Input!F85</f>
        <v>0</v>
      </c>
      <c r="AD84" s="100">
        <f t="shared" si="8"/>
        <v>0</v>
      </c>
      <c r="AE84">
        <v>0</v>
      </c>
      <c r="AF84">
        <v>0</v>
      </c>
      <c r="AG84">
        <v>0.1</v>
      </c>
      <c r="AH84">
        <v>0.2</v>
      </c>
      <c r="AI84">
        <v>0.4</v>
      </c>
      <c r="AJ84">
        <v>0.6</v>
      </c>
      <c r="AK84">
        <v>0.8</v>
      </c>
      <c r="AL84">
        <v>1</v>
      </c>
      <c r="AM84">
        <v>3.4</v>
      </c>
      <c r="AN84">
        <v>23</v>
      </c>
      <c r="AO84">
        <v>232.94</v>
      </c>
      <c r="AP84">
        <v>2330</v>
      </c>
      <c r="AQ84" s="100">
        <f>Input!G85</f>
        <v>9.4700000000000006</v>
      </c>
      <c r="AR84" s="100">
        <f t="shared" si="9"/>
        <v>6860.5130900000004</v>
      </c>
      <c r="AS84">
        <v>64.575000000000003</v>
      </c>
    </row>
    <row r="85" spans="1:45" s="2" customFormat="1" x14ac:dyDescent="0.3">
      <c r="A85" s="2">
        <v>15080302</v>
      </c>
      <c r="B85" s="149" t="s">
        <v>52</v>
      </c>
      <c r="C85" s="149"/>
      <c r="W85" s="2">
        <f>Input!C86</f>
        <v>0</v>
      </c>
      <c r="X85" s="2">
        <f t="shared" si="5"/>
        <v>0</v>
      </c>
      <c r="Y85" s="2">
        <f>Input!D86</f>
        <v>0</v>
      </c>
      <c r="Z85" s="2">
        <f t="shared" si="6"/>
        <v>0</v>
      </c>
      <c r="AA85" s="2">
        <f>Input!E86</f>
        <v>0</v>
      </c>
      <c r="AB85" s="2">
        <f t="shared" si="7"/>
        <v>0</v>
      </c>
      <c r="AC85" s="2">
        <f>Input!F86</f>
        <v>0</v>
      </c>
      <c r="AD85" s="2">
        <f t="shared" si="8"/>
        <v>0</v>
      </c>
      <c r="AQ85" s="2">
        <f>Input!G86</f>
        <v>0</v>
      </c>
      <c r="AR85" s="2">
        <f t="shared" si="9"/>
        <v>0</v>
      </c>
    </row>
  </sheetData>
  <mergeCells count="16">
    <mergeCell ref="B81:C81"/>
    <mergeCell ref="B82:C82"/>
    <mergeCell ref="B83:C83"/>
    <mergeCell ref="B85:C85"/>
    <mergeCell ref="B29:C29"/>
    <mergeCell ref="B38:C38"/>
    <mergeCell ref="B40:C40"/>
    <mergeCell ref="B49:C49"/>
    <mergeCell ref="B62:C62"/>
    <mergeCell ref="B79:C79"/>
    <mergeCell ref="B27:C27"/>
    <mergeCell ref="B4:C4"/>
    <mergeCell ref="B5:C5"/>
    <mergeCell ref="B8:C8"/>
    <mergeCell ref="B14:C14"/>
    <mergeCell ref="B18:C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
  <sheetViews>
    <sheetView zoomScale="70" zoomScaleNormal="70" workbookViewId="0">
      <selection activeCell="AC52" sqref="AC52"/>
    </sheetView>
  </sheetViews>
  <sheetFormatPr defaultRowHeight="14.4" x14ac:dyDescent="0.3"/>
  <sheetData>
    <row r="1" spans="1:3" ht="22.2" thickTop="1" thickBot="1" x14ac:dyDescent="0.45">
      <c r="A1" s="192" t="s">
        <v>587</v>
      </c>
      <c r="B1" s="193"/>
      <c r="C1" s="194"/>
    </row>
    <row r="2" spans="1:3" ht="15" thickTop="1" x14ac:dyDescent="0.3"/>
  </sheetData>
  <mergeCells count="1">
    <mergeCell ref="A1:C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AO158"/>
  <sheetViews>
    <sheetView topLeftCell="G1" workbookViewId="0">
      <pane ySplit="2" topLeftCell="A119" activePane="bottomLeft" state="frozen"/>
      <selection pane="bottomLeft" activeCell="M136" sqref="M136:M142"/>
    </sheetView>
  </sheetViews>
  <sheetFormatPr defaultRowHeight="14.4" x14ac:dyDescent="0.3"/>
  <cols>
    <col min="1" max="1" width="15.5546875" customWidth="1"/>
    <col min="2" max="2" width="22.33203125" customWidth="1"/>
    <col min="3" max="3" width="22.33203125" style="100" customWidth="1"/>
    <col min="4" max="4" width="3.21875" style="71" customWidth="1"/>
    <col min="5" max="5" width="28.33203125" customWidth="1"/>
    <col min="6" max="6" width="15.77734375" customWidth="1"/>
    <col min="7" max="7" width="15.77734375" style="74" customWidth="1"/>
    <col min="8" max="8" width="2.88671875" style="75" customWidth="1"/>
    <col min="9" max="9" width="30.77734375" customWidth="1"/>
    <col min="10" max="10" width="15.44140625" style="76" customWidth="1"/>
    <col min="11" max="12" width="15.77734375" style="76" customWidth="1"/>
    <col min="13" max="13" width="13.33203125" style="76" customWidth="1"/>
    <col min="14" max="14" width="3.21875" style="75" customWidth="1"/>
    <col min="15" max="15" width="26.109375" style="76" customWidth="1"/>
    <col min="16" max="17" width="17.109375" style="76" customWidth="1"/>
    <col min="18" max="18" width="18.6640625" style="76" customWidth="1"/>
    <col min="19" max="19" width="3.21875" style="75" customWidth="1"/>
    <col min="20" max="20" width="8.88671875" customWidth="1"/>
    <col min="21" max="21" width="15.77734375" customWidth="1"/>
    <col min="22" max="22" width="15.77734375" style="74" customWidth="1"/>
    <col min="23" max="23" width="3.44140625" style="75" customWidth="1"/>
    <col min="24" max="34" width="15.77734375" customWidth="1"/>
    <col min="35" max="35" width="3.21875" style="75" customWidth="1"/>
    <col min="36" max="37" width="15.77734375" customWidth="1"/>
    <col min="38" max="38" width="15.77734375" style="101" customWidth="1"/>
    <col min="39" max="39" width="3.109375" style="93" customWidth="1"/>
    <col min="40" max="40" width="15.77734375" customWidth="1"/>
    <col min="41" max="41" width="15.77734375" style="100" customWidth="1"/>
    <col min="42" max="61" width="15.77734375" customWidth="1"/>
  </cols>
  <sheetData>
    <row r="1" spans="1:38" ht="21" x14ac:dyDescent="0.4">
      <c r="A1" s="191" t="s">
        <v>765</v>
      </c>
      <c r="B1" s="191"/>
    </row>
    <row r="2" spans="1:38" ht="43.2" x14ac:dyDescent="0.3">
      <c r="A2" s="73" t="s">
        <v>588</v>
      </c>
      <c r="B2" s="78" t="s">
        <v>647</v>
      </c>
      <c r="C2" s="78" t="s">
        <v>590</v>
      </c>
      <c r="E2" s="73" t="s">
        <v>591</v>
      </c>
      <c r="F2" s="78" t="s">
        <v>647</v>
      </c>
      <c r="G2" s="78" t="s">
        <v>590</v>
      </c>
      <c r="H2" s="77"/>
      <c r="I2" s="80" t="s">
        <v>642</v>
      </c>
      <c r="J2" s="80" t="s">
        <v>126</v>
      </c>
      <c r="K2" s="80" t="s">
        <v>641</v>
      </c>
      <c r="L2" s="80" t="s">
        <v>643</v>
      </c>
      <c r="M2" s="80" t="s">
        <v>644</v>
      </c>
      <c r="O2" s="80" t="s">
        <v>642</v>
      </c>
      <c r="P2" s="80" t="s">
        <v>126</v>
      </c>
      <c r="Q2" s="80" t="s">
        <v>648</v>
      </c>
      <c r="R2" s="80" t="s">
        <v>649</v>
      </c>
      <c r="S2" s="77"/>
      <c r="T2" s="80" t="s">
        <v>126</v>
      </c>
      <c r="U2" s="80" t="s">
        <v>655</v>
      </c>
      <c r="V2" s="80" t="s">
        <v>656</v>
      </c>
      <c r="X2" s="80" t="s">
        <v>657</v>
      </c>
      <c r="Y2" s="80" t="s">
        <v>658</v>
      </c>
      <c r="Z2" s="80" t="s">
        <v>659</v>
      </c>
      <c r="AA2" s="80" t="s">
        <v>660</v>
      </c>
      <c r="AB2" s="80" t="s">
        <v>661</v>
      </c>
      <c r="AC2" s="80" t="s">
        <v>662</v>
      </c>
      <c r="AD2" s="80" t="s">
        <v>663</v>
      </c>
      <c r="AE2" s="80" t="s">
        <v>652</v>
      </c>
      <c r="AF2" s="80" t="s">
        <v>664</v>
      </c>
      <c r="AG2" s="80" t="s">
        <v>665</v>
      </c>
      <c r="AH2" s="80" t="s">
        <v>651</v>
      </c>
      <c r="AJ2" s="80" t="s">
        <v>653</v>
      </c>
      <c r="AK2" s="80" t="s">
        <v>650</v>
      </c>
      <c r="AL2" s="83" t="s">
        <v>654</v>
      </c>
    </row>
    <row r="3" spans="1:38" x14ac:dyDescent="0.3">
      <c r="A3" s="76" t="s">
        <v>636</v>
      </c>
      <c r="B3" s="76">
        <f>Input!I32</f>
        <v>1244446</v>
      </c>
      <c r="C3" s="101">
        <f>Input!J32</f>
        <v>106239</v>
      </c>
      <c r="E3" s="76" t="s">
        <v>478</v>
      </c>
      <c r="F3" s="76">
        <f>Input!I3</f>
        <v>1800</v>
      </c>
      <c r="G3" s="101">
        <f>Input!J3</f>
        <v>0</v>
      </c>
      <c r="I3" s="76" t="s">
        <v>478</v>
      </c>
      <c r="J3" s="76">
        <v>15070102</v>
      </c>
      <c r="K3" s="76">
        <v>9819</v>
      </c>
      <c r="L3" s="76">
        <v>9819</v>
      </c>
      <c r="M3" s="76">
        <f>L3/K3</f>
        <v>1</v>
      </c>
      <c r="O3" s="76" t="s">
        <v>478</v>
      </c>
      <c r="P3" s="76">
        <v>15070102</v>
      </c>
      <c r="Q3" s="76">
        <f>F3*M3</f>
        <v>1800</v>
      </c>
      <c r="R3" s="76">
        <f>G3*M3</f>
        <v>0</v>
      </c>
      <c r="T3" s="81">
        <v>14070006</v>
      </c>
      <c r="U3" s="76">
        <f>SUM(Q43,Q81)</f>
        <v>1988.5879221441542</v>
      </c>
      <c r="V3" s="76">
        <f>SUM(R43,R81)</f>
        <v>1068.737095542107</v>
      </c>
      <c r="X3" s="74">
        <v>1</v>
      </c>
      <c r="Y3" s="74">
        <v>1</v>
      </c>
      <c r="Z3">
        <v>1</v>
      </c>
      <c r="AA3" s="74">
        <v>1</v>
      </c>
      <c r="AB3" s="74">
        <v>1</v>
      </c>
      <c r="AC3">
        <f>X3+AA3</f>
        <v>2</v>
      </c>
      <c r="AD3">
        <f>Z3+AB3</f>
        <v>2</v>
      </c>
      <c r="AE3" s="100">
        <f t="shared" ref="AE3:AE66" si="0">AD3/AC3</f>
        <v>1</v>
      </c>
      <c r="AF3" s="74">
        <v>1</v>
      </c>
      <c r="AG3" s="74">
        <v>1</v>
      </c>
      <c r="AH3" s="100">
        <f t="shared" ref="AH3" si="1">AG3/AF3</f>
        <v>1</v>
      </c>
      <c r="AJ3">
        <f>U3*AE3</f>
        <v>1988.5879221441542</v>
      </c>
      <c r="AK3">
        <f>V3*AH3</f>
        <v>1068.737095542107</v>
      </c>
      <c r="AL3" s="79">
        <f>SUM(AJ3:AK3)</f>
        <v>3057.3250176862612</v>
      </c>
    </row>
    <row r="4" spans="1:38" x14ac:dyDescent="0.3">
      <c r="A4" s="76" t="s">
        <v>637</v>
      </c>
      <c r="B4" s="76">
        <f>Input!I33</f>
        <v>55036</v>
      </c>
      <c r="C4" s="101">
        <f>Input!J33</f>
        <v>22522</v>
      </c>
      <c r="E4" s="76" t="s">
        <v>592</v>
      </c>
      <c r="F4" s="101">
        <f>Input!I4</f>
        <v>300</v>
      </c>
      <c r="G4" s="101">
        <f>Input!J4</f>
        <v>0</v>
      </c>
      <c r="I4" s="76" t="s">
        <v>592</v>
      </c>
      <c r="J4" s="76">
        <v>15050203</v>
      </c>
      <c r="K4" s="76">
        <v>84</v>
      </c>
      <c r="L4" s="76">
        <v>84</v>
      </c>
      <c r="M4" s="76">
        <f t="shared" ref="M4:M67" si="2">L4/K4</f>
        <v>1</v>
      </c>
      <c r="O4" s="76" t="s">
        <v>592</v>
      </c>
      <c r="P4" s="76">
        <v>15050203</v>
      </c>
      <c r="Q4" s="76">
        <f>F4*M4</f>
        <v>300</v>
      </c>
      <c r="R4" s="76">
        <f>G4*M4</f>
        <v>0</v>
      </c>
      <c r="T4" s="81">
        <v>14070007</v>
      </c>
      <c r="U4" s="76">
        <f>SUM(Q36,Q82)</f>
        <v>17.81533581515464</v>
      </c>
      <c r="V4" s="76">
        <f>SUM(R36,R82)</f>
        <v>17.112497250009707</v>
      </c>
      <c r="X4" s="74">
        <v>0</v>
      </c>
      <c r="Y4" s="74">
        <v>0</v>
      </c>
      <c r="Z4">
        <f>X4-Y4</f>
        <v>0</v>
      </c>
      <c r="AA4" s="74">
        <v>0</v>
      </c>
      <c r="AB4" s="74">
        <v>0</v>
      </c>
      <c r="AC4" s="74">
        <f t="shared" ref="AC4:AC67" si="3">X4+AA4</f>
        <v>0</v>
      </c>
      <c r="AD4" s="74">
        <f t="shared" ref="AD4:AD67" si="4">Z4+AB4</f>
        <v>0</v>
      </c>
      <c r="AE4" s="100">
        <v>0</v>
      </c>
      <c r="AF4" s="74">
        <v>0</v>
      </c>
      <c r="AG4" s="74">
        <v>0</v>
      </c>
      <c r="AH4" s="74">
        <v>0</v>
      </c>
      <c r="AJ4" s="74">
        <f t="shared" ref="AJ4:AJ67" si="5">U4*AE4</f>
        <v>0</v>
      </c>
      <c r="AK4" s="74">
        <f t="shared" ref="AK4:AK67" si="6">V4*AH4</f>
        <v>0</v>
      </c>
      <c r="AL4" s="79">
        <f t="shared" ref="AL4:AL67" si="7">SUM(AJ4:AK4)</f>
        <v>0</v>
      </c>
    </row>
    <row r="5" spans="1:38" x14ac:dyDescent="0.3">
      <c r="A5" s="76" t="s">
        <v>638</v>
      </c>
      <c r="B5" s="76">
        <f>Input!I34</f>
        <v>21539</v>
      </c>
      <c r="C5" s="101">
        <f>Input!J34</f>
        <v>1440</v>
      </c>
      <c r="E5" s="76" t="s">
        <v>593</v>
      </c>
      <c r="F5" s="101">
        <f>Input!I5</f>
        <v>300</v>
      </c>
      <c r="G5" s="101">
        <f>Input!J5</f>
        <v>16731</v>
      </c>
      <c r="I5" s="76" t="s">
        <v>593</v>
      </c>
      <c r="J5" s="76">
        <v>15010007</v>
      </c>
      <c r="K5" s="76">
        <v>1974</v>
      </c>
      <c r="L5" s="76">
        <v>121</v>
      </c>
      <c r="M5" s="76">
        <f t="shared" si="2"/>
        <v>6.1296859169199594E-2</v>
      </c>
      <c r="O5" s="76" t="s">
        <v>593</v>
      </c>
      <c r="P5" s="76">
        <v>15010007</v>
      </c>
      <c r="Q5" s="76">
        <f>F5*M5</f>
        <v>18.389057750759878</v>
      </c>
      <c r="R5" s="76">
        <f>G5*M5</f>
        <v>1025.5577507598784</v>
      </c>
      <c r="T5" s="81">
        <v>14080105</v>
      </c>
      <c r="U5" s="76">
        <f t="shared" ref="U5:V9" si="8">Q44</f>
        <v>201.39750769386004</v>
      </c>
      <c r="V5" s="76">
        <f t="shared" si="8"/>
        <v>92.671762272337418</v>
      </c>
      <c r="X5" s="74">
        <v>0.03</v>
      </c>
      <c r="Y5" s="74">
        <v>0</v>
      </c>
      <c r="Z5" s="74">
        <f t="shared" ref="Z5:Z64" si="9">X5-Y5</f>
        <v>0.03</v>
      </c>
      <c r="AA5" s="74">
        <v>7.0000000000000007E-2</v>
      </c>
      <c r="AB5" s="74">
        <v>0.05</v>
      </c>
      <c r="AC5" s="74">
        <f t="shared" si="3"/>
        <v>0.1</v>
      </c>
      <c r="AD5" s="74">
        <f t="shared" si="4"/>
        <v>0.08</v>
      </c>
      <c r="AE5" s="74">
        <f t="shared" si="0"/>
        <v>0.79999999999999993</v>
      </c>
      <c r="AF5" s="74">
        <v>0</v>
      </c>
      <c r="AG5" s="74">
        <v>0</v>
      </c>
      <c r="AH5" s="74">
        <v>0</v>
      </c>
      <c r="AJ5" s="74">
        <f t="shared" si="5"/>
        <v>161.11800615508801</v>
      </c>
      <c r="AK5" s="74">
        <f t="shared" si="6"/>
        <v>0</v>
      </c>
      <c r="AL5" s="79">
        <f t="shared" si="7"/>
        <v>161.11800615508801</v>
      </c>
    </row>
    <row r="6" spans="1:38" ht="14.4" customHeight="1" x14ac:dyDescent="0.3">
      <c r="A6" s="76" t="s">
        <v>639</v>
      </c>
      <c r="B6" s="101">
        <f>Input!I42</f>
        <v>7543</v>
      </c>
      <c r="C6" s="101">
        <f>Input!J42</f>
        <v>1611</v>
      </c>
      <c r="E6" s="76" t="s">
        <v>594</v>
      </c>
      <c r="F6" s="101">
        <f>Input!I6</f>
        <v>2073</v>
      </c>
      <c r="G6" s="101">
        <f>Input!J6</f>
        <v>300</v>
      </c>
      <c r="I6" s="76" t="s">
        <v>593</v>
      </c>
      <c r="J6" s="76">
        <v>15030201</v>
      </c>
      <c r="K6" s="76">
        <v>1974</v>
      </c>
      <c r="L6" s="76">
        <v>1853</v>
      </c>
      <c r="M6" s="76">
        <f t="shared" si="2"/>
        <v>0.93870314083080042</v>
      </c>
      <c r="O6" s="76" t="s">
        <v>593</v>
      </c>
      <c r="P6" s="76">
        <v>15030201</v>
      </c>
      <c r="Q6" s="76">
        <f>F5*M6</f>
        <v>281.61094224924011</v>
      </c>
      <c r="R6" s="76">
        <f>G5*M6</f>
        <v>15705.442249240123</v>
      </c>
      <c r="T6" s="81">
        <v>14080106</v>
      </c>
      <c r="U6" s="76">
        <f t="shared" si="8"/>
        <v>2.8620438640114743</v>
      </c>
      <c r="V6" s="76">
        <f t="shared" si="8"/>
        <v>1.3169509971386768</v>
      </c>
      <c r="X6" s="74">
        <v>0</v>
      </c>
      <c r="Y6" s="74">
        <v>0</v>
      </c>
      <c r="Z6" s="74">
        <f t="shared" si="9"/>
        <v>0</v>
      </c>
      <c r="AA6" s="74">
        <v>0</v>
      </c>
      <c r="AB6" s="74">
        <v>0</v>
      </c>
      <c r="AC6" s="74">
        <f t="shared" si="3"/>
        <v>0</v>
      </c>
      <c r="AD6" s="74">
        <f t="shared" si="4"/>
        <v>0</v>
      </c>
      <c r="AE6" s="74">
        <v>0</v>
      </c>
      <c r="AF6" s="74">
        <v>0</v>
      </c>
      <c r="AG6" s="74">
        <v>0</v>
      </c>
      <c r="AH6" s="74">
        <v>0</v>
      </c>
      <c r="AJ6" s="74">
        <f t="shared" si="5"/>
        <v>0</v>
      </c>
      <c r="AK6" s="74">
        <f t="shared" si="6"/>
        <v>0</v>
      </c>
      <c r="AL6" s="79">
        <f t="shared" si="7"/>
        <v>0</v>
      </c>
    </row>
    <row r="7" spans="1:38" ht="14.4" customHeight="1" x14ac:dyDescent="0.3">
      <c r="A7" s="58" t="s">
        <v>640</v>
      </c>
      <c r="B7" s="101">
        <f>Input!I46</f>
        <v>208182</v>
      </c>
      <c r="C7" s="101">
        <f>Input!J46</f>
        <v>58906</v>
      </c>
      <c r="E7" s="76" t="s">
        <v>595</v>
      </c>
      <c r="F7" s="101">
        <f>Input!I7</f>
        <v>3000</v>
      </c>
      <c r="G7" s="101">
        <f>Input!J7</f>
        <v>0</v>
      </c>
      <c r="I7" s="76" t="s">
        <v>594</v>
      </c>
      <c r="J7" s="76">
        <v>15030201</v>
      </c>
      <c r="K7" s="76">
        <v>5507</v>
      </c>
      <c r="L7" s="76">
        <v>24</v>
      </c>
      <c r="M7" s="76">
        <f t="shared" si="2"/>
        <v>4.3580897040130743E-3</v>
      </c>
      <c r="O7" s="76" t="s">
        <v>594</v>
      </c>
      <c r="P7" s="76">
        <v>15030201</v>
      </c>
      <c r="Q7" s="76">
        <f>F6*M7</f>
        <v>9.0343199564191021</v>
      </c>
      <c r="R7" s="76">
        <f>G6*M7</f>
        <v>1.3074269112039223</v>
      </c>
      <c r="T7" s="81">
        <v>14080201</v>
      </c>
      <c r="U7" s="76">
        <f t="shared" si="8"/>
        <v>253.06493113364616</v>
      </c>
      <c r="V7" s="76">
        <f t="shared" si="8"/>
        <v>116.44619343120932</v>
      </c>
      <c r="X7" s="74">
        <v>0.02</v>
      </c>
      <c r="Y7" s="74">
        <v>0</v>
      </c>
      <c r="Z7" s="74">
        <f t="shared" si="9"/>
        <v>0.02</v>
      </c>
      <c r="AA7" s="74">
        <v>0.13</v>
      </c>
      <c r="AB7" s="74">
        <v>7.0000000000000007E-2</v>
      </c>
      <c r="AC7" s="74">
        <f t="shared" si="3"/>
        <v>0.15</v>
      </c>
      <c r="AD7" s="74">
        <f t="shared" si="4"/>
        <v>9.0000000000000011E-2</v>
      </c>
      <c r="AE7" s="74">
        <f t="shared" si="0"/>
        <v>0.60000000000000009</v>
      </c>
      <c r="AF7" s="74">
        <v>0</v>
      </c>
      <c r="AG7" s="74">
        <v>0</v>
      </c>
      <c r="AH7" s="74">
        <v>0</v>
      </c>
      <c r="AJ7" s="74">
        <f t="shared" si="5"/>
        <v>151.83895868018772</v>
      </c>
      <c r="AK7" s="74">
        <f t="shared" si="6"/>
        <v>0</v>
      </c>
      <c r="AL7" s="79">
        <f t="shared" si="7"/>
        <v>151.83895868018772</v>
      </c>
    </row>
    <row r="8" spans="1:38" ht="14.4" customHeight="1" x14ac:dyDescent="0.3">
      <c r="A8" s="58"/>
      <c r="B8" s="58"/>
      <c r="C8" s="101"/>
      <c r="E8" s="76" t="s">
        <v>596</v>
      </c>
      <c r="F8" s="101">
        <f>Input!I8</f>
        <v>300</v>
      </c>
      <c r="G8" s="101">
        <f>Input!J8</f>
        <v>0</v>
      </c>
      <c r="I8" s="76" t="s">
        <v>594</v>
      </c>
      <c r="J8" s="76">
        <v>15030202</v>
      </c>
      <c r="K8" s="76">
        <v>5507</v>
      </c>
      <c r="L8" s="76">
        <v>380</v>
      </c>
      <c r="M8" s="76">
        <f t="shared" si="2"/>
        <v>6.9003086980207004E-2</v>
      </c>
      <c r="O8" s="76" t="s">
        <v>594</v>
      </c>
      <c r="P8" s="76">
        <v>15030202</v>
      </c>
      <c r="Q8" s="76">
        <f>F6*M8</f>
        <v>143.04339930996912</v>
      </c>
      <c r="R8" s="76">
        <f>G6*M8</f>
        <v>20.700926094062101</v>
      </c>
      <c r="T8" s="81">
        <v>14080204</v>
      </c>
      <c r="U8" s="76">
        <f t="shared" si="8"/>
        <v>4909.6102978803146</v>
      </c>
      <c r="V8" s="76">
        <f t="shared" si="8"/>
        <v>2259.1254657758363</v>
      </c>
      <c r="X8" s="74">
        <v>1.52</v>
      </c>
      <c r="Y8" s="74">
        <v>0.99</v>
      </c>
      <c r="Z8" s="74">
        <f t="shared" si="9"/>
        <v>0.53</v>
      </c>
      <c r="AA8" s="74">
        <v>1.4</v>
      </c>
      <c r="AB8" s="74">
        <v>1.27</v>
      </c>
      <c r="AC8" s="74">
        <f t="shared" si="3"/>
        <v>2.92</v>
      </c>
      <c r="AD8" s="74">
        <f t="shared" si="4"/>
        <v>1.8</v>
      </c>
      <c r="AE8" s="74">
        <f t="shared" si="0"/>
        <v>0.61643835616438358</v>
      </c>
      <c r="AF8" s="74">
        <v>0</v>
      </c>
      <c r="AG8" s="74">
        <v>0</v>
      </c>
      <c r="AH8" s="74">
        <v>0</v>
      </c>
      <c r="AJ8" s="74">
        <f t="shared" si="5"/>
        <v>3026.4721014330707</v>
      </c>
      <c r="AK8" s="74">
        <f t="shared" si="6"/>
        <v>0</v>
      </c>
      <c r="AL8" s="79">
        <f t="shared" si="7"/>
        <v>3026.4721014330707</v>
      </c>
    </row>
    <row r="9" spans="1:38" ht="14.4" customHeight="1" x14ac:dyDescent="0.3">
      <c r="E9" s="76" t="s">
        <v>597</v>
      </c>
      <c r="F9" s="101">
        <f>Input!I9</f>
        <v>600</v>
      </c>
      <c r="G9" s="101">
        <f>Input!J9</f>
        <v>300</v>
      </c>
      <c r="I9" s="76" t="s">
        <v>594</v>
      </c>
      <c r="J9" s="76">
        <v>15030203</v>
      </c>
      <c r="K9" s="76">
        <v>5507</v>
      </c>
      <c r="L9" s="76">
        <v>4884</v>
      </c>
      <c r="M9" s="76">
        <f t="shared" si="2"/>
        <v>0.88687125476666062</v>
      </c>
      <c r="O9" s="76" t="s">
        <v>594</v>
      </c>
      <c r="P9" s="76">
        <v>15030203</v>
      </c>
      <c r="Q9" s="76">
        <f>F6*M9</f>
        <v>1838.4841111312874</v>
      </c>
      <c r="R9" s="76">
        <f>G6*M9</f>
        <v>266.06137642999818</v>
      </c>
      <c r="T9" s="81">
        <v>14080205</v>
      </c>
      <c r="U9" s="76">
        <f t="shared" si="8"/>
        <v>120.95901172637967</v>
      </c>
      <c r="V9" s="76">
        <f t="shared" si="8"/>
        <v>55.658507931703028</v>
      </c>
      <c r="X9" s="74">
        <v>0.26</v>
      </c>
      <c r="Y9" s="74">
        <v>0</v>
      </c>
      <c r="Z9" s="74">
        <f t="shared" si="9"/>
        <v>0.26</v>
      </c>
      <c r="AA9" s="74">
        <v>0.06</v>
      </c>
      <c r="AB9" s="74">
        <v>0.06</v>
      </c>
      <c r="AC9" s="74">
        <f t="shared" si="3"/>
        <v>0.32</v>
      </c>
      <c r="AD9" s="74">
        <f t="shared" si="4"/>
        <v>0.32</v>
      </c>
      <c r="AE9" s="74">
        <f t="shared" si="0"/>
        <v>1</v>
      </c>
      <c r="AF9" s="74">
        <v>0</v>
      </c>
      <c r="AG9" s="74">
        <v>0</v>
      </c>
      <c r="AH9" s="74">
        <v>0</v>
      </c>
      <c r="AJ9" s="74">
        <f t="shared" si="5"/>
        <v>120.95901172637967</v>
      </c>
      <c r="AK9" s="74">
        <f t="shared" si="6"/>
        <v>0</v>
      </c>
      <c r="AL9" s="79">
        <f t="shared" si="7"/>
        <v>120.95901172637967</v>
      </c>
    </row>
    <row r="10" spans="1:38" ht="14.4" customHeight="1" x14ac:dyDescent="0.3">
      <c r="E10" s="76" t="s">
        <v>598</v>
      </c>
      <c r="F10" s="101">
        <f>Input!I10</f>
        <v>800</v>
      </c>
      <c r="G10" s="101">
        <f>Input!J10</f>
        <v>0</v>
      </c>
      <c r="I10" s="76" t="s">
        <v>594</v>
      </c>
      <c r="J10" s="76">
        <v>15030204</v>
      </c>
      <c r="K10" s="76">
        <v>5507</v>
      </c>
      <c r="L10" s="76">
        <v>219</v>
      </c>
      <c r="M10" s="76">
        <f t="shared" si="2"/>
        <v>3.9767568549119302E-2</v>
      </c>
      <c r="O10" s="76" t="s">
        <v>594</v>
      </c>
      <c r="P10" s="76">
        <v>15030204</v>
      </c>
      <c r="Q10" s="76">
        <f>F6*M10</f>
        <v>82.438169602324308</v>
      </c>
      <c r="R10" s="76">
        <f>G6*M10</f>
        <v>11.930270564735791</v>
      </c>
      <c r="T10" s="81">
        <v>15010001</v>
      </c>
      <c r="U10" s="76">
        <f>SUM(Q17,Q37,Q49)</f>
        <v>98.291097022986193</v>
      </c>
      <c r="V10" s="76">
        <f>SUM(R17,R37,R49)</f>
        <v>23.132790786887433</v>
      </c>
      <c r="X10" s="74">
        <v>0.2</v>
      </c>
      <c r="Y10" s="74">
        <v>0</v>
      </c>
      <c r="Z10" s="74">
        <f t="shared" si="9"/>
        <v>0.2</v>
      </c>
      <c r="AA10" s="74">
        <v>0.11</v>
      </c>
      <c r="AB10" s="74">
        <v>0.08</v>
      </c>
      <c r="AC10" s="74">
        <f t="shared" si="3"/>
        <v>0.31</v>
      </c>
      <c r="AD10" s="74">
        <f t="shared" si="4"/>
        <v>0.28000000000000003</v>
      </c>
      <c r="AE10" s="74">
        <f t="shared" si="0"/>
        <v>0.90322580645161299</v>
      </c>
      <c r="AF10" s="74">
        <v>0</v>
      </c>
      <c r="AG10" s="74">
        <v>0</v>
      </c>
      <c r="AH10" s="74">
        <v>0</v>
      </c>
      <c r="AJ10" s="74">
        <f t="shared" si="5"/>
        <v>88.779055375600436</v>
      </c>
      <c r="AK10" s="74">
        <f t="shared" si="6"/>
        <v>0</v>
      </c>
      <c r="AL10" s="79">
        <f t="shared" si="7"/>
        <v>88.779055375600436</v>
      </c>
    </row>
    <row r="11" spans="1:38" x14ac:dyDescent="0.3">
      <c r="E11" s="76" t="s">
        <v>599</v>
      </c>
      <c r="F11" s="101">
        <f>Input!I11</f>
        <v>600</v>
      </c>
      <c r="G11" s="101">
        <f>Input!J11</f>
        <v>0</v>
      </c>
      <c r="I11" s="76" t="s">
        <v>645</v>
      </c>
      <c r="J11" s="76">
        <v>15040005</v>
      </c>
      <c r="K11" s="76">
        <v>4</v>
      </c>
      <c r="L11" s="76">
        <v>1</v>
      </c>
      <c r="M11" s="76">
        <f t="shared" si="2"/>
        <v>0.25</v>
      </c>
      <c r="O11" s="76" t="s">
        <v>645</v>
      </c>
      <c r="P11" s="76">
        <v>15040005</v>
      </c>
      <c r="Q11" s="76">
        <f>F7*M11</f>
        <v>750</v>
      </c>
      <c r="R11" s="76">
        <f>G7*M11</f>
        <v>0</v>
      </c>
      <c r="T11" s="81">
        <v>15010002</v>
      </c>
      <c r="U11" s="76">
        <f>SUM(Q18,Q38,Q86,Q131)</f>
        <v>432.28906677483678</v>
      </c>
      <c r="V11" s="76">
        <f>SUM(R18,R38,R86,R131)</f>
        <v>108.94508159800424</v>
      </c>
      <c r="X11" s="74">
        <v>0</v>
      </c>
      <c r="Y11" s="74">
        <v>0</v>
      </c>
      <c r="Z11" s="74">
        <f t="shared" si="9"/>
        <v>0</v>
      </c>
      <c r="AA11" s="74">
        <v>0</v>
      </c>
      <c r="AB11" s="74">
        <v>0</v>
      </c>
      <c r="AC11" s="74">
        <f t="shared" si="3"/>
        <v>0</v>
      </c>
      <c r="AD11" s="74">
        <f t="shared" si="4"/>
        <v>0</v>
      </c>
      <c r="AE11" s="74">
        <v>0</v>
      </c>
      <c r="AF11" s="74">
        <v>0</v>
      </c>
      <c r="AG11" s="74">
        <v>0</v>
      </c>
      <c r="AH11" s="74">
        <v>0</v>
      </c>
      <c r="AJ11" s="74">
        <f t="shared" si="5"/>
        <v>0</v>
      </c>
      <c r="AK11" s="74">
        <f t="shared" si="6"/>
        <v>0</v>
      </c>
      <c r="AL11" s="79">
        <f t="shared" si="7"/>
        <v>0</v>
      </c>
    </row>
    <row r="12" spans="1:38" x14ac:dyDescent="0.3">
      <c r="E12" s="76" t="s">
        <v>600</v>
      </c>
      <c r="F12" s="101">
        <f>Input!I12</f>
        <v>300</v>
      </c>
      <c r="G12" s="101">
        <f>Input!J12</f>
        <v>0</v>
      </c>
      <c r="I12" s="76" t="s">
        <v>645</v>
      </c>
      <c r="J12" s="76">
        <v>15040007</v>
      </c>
      <c r="K12" s="76">
        <v>4</v>
      </c>
      <c r="L12" s="76">
        <v>3</v>
      </c>
      <c r="M12" s="76">
        <f t="shared" si="2"/>
        <v>0.75</v>
      </c>
      <c r="O12" s="76" t="s">
        <v>645</v>
      </c>
      <c r="P12" s="76">
        <v>15040007</v>
      </c>
      <c r="Q12" s="76">
        <f>F7*M12</f>
        <v>2250</v>
      </c>
      <c r="R12" s="76">
        <f>G7*M12</f>
        <v>0</v>
      </c>
      <c r="T12" s="81">
        <v>15010003</v>
      </c>
      <c r="U12" s="76">
        <f>Q39</f>
        <v>267.01277002028883</v>
      </c>
      <c r="V12" s="76">
        <f>R39</f>
        <v>5.5456498388829214</v>
      </c>
      <c r="X12" s="74">
        <v>0.31</v>
      </c>
      <c r="Y12" s="74">
        <v>0</v>
      </c>
      <c r="Z12" s="74">
        <f t="shared" si="9"/>
        <v>0.31</v>
      </c>
      <c r="AA12" s="74">
        <v>0.04</v>
      </c>
      <c r="AB12" s="74">
        <v>0.04</v>
      </c>
      <c r="AC12" s="74">
        <f t="shared" si="3"/>
        <v>0.35</v>
      </c>
      <c r="AD12" s="74">
        <f t="shared" si="4"/>
        <v>0.35</v>
      </c>
      <c r="AE12" s="74">
        <f t="shared" si="0"/>
        <v>1</v>
      </c>
      <c r="AF12" s="74">
        <v>0</v>
      </c>
      <c r="AG12" s="74">
        <v>0</v>
      </c>
      <c r="AH12" s="74">
        <v>0</v>
      </c>
      <c r="AJ12" s="74">
        <f t="shared" si="5"/>
        <v>267.01277002028883</v>
      </c>
      <c r="AK12" s="74">
        <f t="shared" si="6"/>
        <v>0</v>
      </c>
      <c r="AL12" s="79">
        <f t="shared" si="7"/>
        <v>267.01277002028883</v>
      </c>
    </row>
    <row r="13" spans="1:38" x14ac:dyDescent="0.3">
      <c r="E13" s="76" t="s">
        <v>521</v>
      </c>
      <c r="F13" s="101">
        <f>Input!I13</f>
        <v>6000</v>
      </c>
      <c r="G13" s="101">
        <f>Input!J13</f>
        <v>0</v>
      </c>
      <c r="I13" s="76" t="s">
        <v>596</v>
      </c>
      <c r="J13" s="76">
        <v>15030105</v>
      </c>
      <c r="K13" s="76">
        <v>1</v>
      </c>
      <c r="L13" s="76">
        <v>1</v>
      </c>
      <c r="M13" s="76">
        <f t="shared" si="2"/>
        <v>1</v>
      </c>
      <c r="O13" s="76" t="s">
        <v>596</v>
      </c>
      <c r="P13" s="76">
        <v>15030105</v>
      </c>
      <c r="Q13" s="76">
        <f>F8*M13</f>
        <v>300</v>
      </c>
      <c r="R13" s="76">
        <f>G8*M13</f>
        <v>0</v>
      </c>
      <c r="T13" s="81">
        <v>15010004</v>
      </c>
      <c r="U13" s="76">
        <f>SUM(Q19)</f>
        <v>647.1885132005558</v>
      </c>
      <c r="V13" s="76">
        <f>SUM(R19)</f>
        <v>0</v>
      </c>
      <c r="X13" s="74">
        <v>1.24</v>
      </c>
      <c r="Y13" s="74">
        <v>0.38</v>
      </c>
      <c r="Z13" s="74">
        <f t="shared" si="9"/>
        <v>0.86</v>
      </c>
      <c r="AA13" s="74">
        <v>0.05</v>
      </c>
      <c r="AB13" s="74">
        <v>0.05</v>
      </c>
      <c r="AC13" s="74">
        <f t="shared" si="3"/>
        <v>1.29</v>
      </c>
      <c r="AD13" s="74">
        <f t="shared" si="4"/>
        <v>0.91</v>
      </c>
      <c r="AE13" s="74">
        <f t="shared" si="0"/>
        <v>0.70542635658914732</v>
      </c>
      <c r="AF13" s="74">
        <v>0</v>
      </c>
      <c r="AG13" s="74">
        <v>0</v>
      </c>
      <c r="AH13" s="74">
        <v>0</v>
      </c>
      <c r="AJ13" s="74">
        <f t="shared" si="5"/>
        <v>456.54383489341535</v>
      </c>
      <c r="AK13" s="74">
        <f t="shared" si="6"/>
        <v>0</v>
      </c>
      <c r="AL13" s="79">
        <f t="shared" si="7"/>
        <v>456.54383489341535</v>
      </c>
    </row>
    <row r="14" spans="1:38" x14ac:dyDescent="0.3">
      <c r="E14" s="76" t="s">
        <v>601</v>
      </c>
      <c r="F14" s="101">
        <f>Input!I14</f>
        <v>300</v>
      </c>
      <c r="G14" s="101">
        <f>Input!J14</f>
        <v>0</v>
      </c>
      <c r="I14" s="76" t="s">
        <v>597</v>
      </c>
      <c r="J14" s="76">
        <v>15050202</v>
      </c>
      <c r="K14" s="76">
        <v>5010</v>
      </c>
      <c r="L14" s="76">
        <v>422</v>
      </c>
      <c r="M14" s="76">
        <f t="shared" si="2"/>
        <v>8.423153692614771E-2</v>
      </c>
      <c r="O14" s="76" t="s">
        <v>597</v>
      </c>
      <c r="P14" s="76">
        <v>15050202</v>
      </c>
      <c r="Q14" s="76">
        <f>F9*M14</f>
        <v>50.538922155688624</v>
      </c>
      <c r="R14" s="76">
        <f>G9*M14</f>
        <v>25.269461077844312</v>
      </c>
      <c r="T14" s="81">
        <v>15010005</v>
      </c>
      <c r="U14" s="76">
        <f>SUM(Q23,Q33,Q78,Q87)</f>
        <v>339.80255985741144</v>
      </c>
      <c r="V14" s="76">
        <f>SUM(R23,R33,R78,R87)</f>
        <v>14.098886807883506</v>
      </c>
      <c r="X14" s="74">
        <v>0.04</v>
      </c>
      <c r="Y14" s="74">
        <v>0</v>
      </c>
      <c r="Z14" s="74">
        <f t="shared" si="9"/>
        <v>0.04</v>
      </c>
      <c r="AA14" s="74">
        <v>0.01</v>
      </c>
      <c r="AB14" s="74">
        <v>0.01</v>
      </c>
      <c r="AC14" s="74">
        <f t="shared" si="3"/>
        <v>0.05</v>
      </c>
      <c r="AD14" s="74">
        <f t="shared" si="4"/>
        <v>0.05</v>
      </c>
      <c r="AE14" s="74">
        <f t="shared" si="0"/>
        <v>1</v>
      </c>
      <c r="AF14" s="74">
        <v>0</v>
      </c>
      <c r="AG14" s="74">
        <v>0</v>
      </c>
      <c r="AH14" s="74">
        <v>0</v>
      </c>
      <c r="AJ14" s="74">
        <f t="shared" si="5"/>
        <v>339.80255985741144</v>
      </c>
      <c r="AK14" s="74">
        <f t="shared" si="6"/>
        <v>0</v>
      </c>
      <c r="AL14" s="79">
        <f t="shared" si="7"/>
        <v>339.80255985741144</v>
      </c>
    </row>
    <row r="15" spans="1:38" x14ac:dyDescent="0.3">
      <c r="E15" s="76" t="s">
        <v>602</v>
      </c>
      <c r="F15" s="101">
        <f>Input!I15</f>
        <v>550</v>
      </c>
      <c r="G15" s="101">
        <f>Input!J15</f>
        <v>303.5</v>
      </c>
      <c r="I15" s="76" t="s">
        <v>597</v>
      </c>
      <c r="J15" s="76">
        <v>15050301</v>
      </c>
      <c r="K15" s="76">
        <v>5010</v>
      </c>
      <c r="L15" s="76">
        <v>1623</v>
      </c>
      <c r="M15" s="76">
        <f t="shared" si="2"/>
        <v>0.32395209580838324</v>
      </c>
      <c r="O15" s="76" t="s">
        <v>597</v>
      </c>
      <c r="P15" s="76">
        <v>15050301</v>
      </c>
      <c r="Q15" s="76">
        <f>F9*M15</f>
        <v>194.37125748502996</v>
      </c>
      <c r="R15" s="76">
        <f>G9*M15</f>
        <v>97.185628742514979</v>
      </c>
      <c r="T15" s="81">
        <v>15010006</v>
      </c>
      <c r="U15" s="76">
        <f>SUM(Q31)</f>
        <v>300</v>
      </c>
      <c r="V15" s="76">
        <f>SUM(R31)</f>
        <v>0</v>
      </c>
      <c r="X15" s="74">
        <v>0.01</v>
      </c>
      <c r="Y15" s="74">
        <v>0</v>
      </c>
      <c r="Z15" s="74">
        <f t="shared" si="9"/>
        <v>0.01</v>
      </c>
      <c r="AA15" s="74">
        <v>0</v>
      </c>
      <c r="AB15" s="74">
        <v>0</v>
      </c>
      <c r="AC15" s="74">
        <f t="shared" si="3"/>
        <v>0.01</v>
      </c>
      <c r="AD15" s="74">
        <f t="shared" si="4"/>
        <v>0.01</v>
      </c>
      <c r="AE15" s="74">
        <f t="shared" si="0"/>
        <v>1</v>
      </c>
      <c r="AF15" s="74">
        <v>0</v>
      </c>
      <c r="AG15" s="74">
        <v>0</v>
      </c>
      <c r="AH15" s="74">
        <v>0</v>
      </c>
      <c r="AJ15" s="74">
        <f t="shared" si="5"/>
        <v>300</v>
      </c>
      <c r="AK15" s="74">
        <f t="shared" si="6"/>
        <v>0</v>
      </c>
      <c r="AL15" s="79">
        <f t="shared" si="7"/>
        <v>300</v>
      </c>
    </row>
    <row r="16" spans="1:38" x14ac:dyDescent="0.3">
      <c r="E16" s="76" t="s">
        <v>603</v>
      </c>
      <c r="F16" s="101">
        <f>Input!I16</f>
        <v>800</v>
      </c>
      <c r="G16" s="101">
        <f>Input!J16</f>
        <v>172</v>
      </c>
      <c r="I16" s="76" t="s">
        <v>597</v>
      </c>
      <c r="J16" s="76">
        <v>15050302</v>
      </c>
      <c r="K16" s="76">
        <v>5010</v>
      </c>
      <c r="L16" s="76">
        <v>2965</v>
      </c>
      <c r="M16" s="76">
        <f t="shared" si="2"/>
        <v>0.59181636726546905</v>
      </c>
      <c r="O16" s="76" t="s">
        <v>597</v>
      </c>
      <c r="P16" s="76">
        <v>15050302</v>
      </c>
      <c r="Q16" s="76">
        <f>F9*M16</f>
        <v>355.08982035928142</v>
      </c>
      <c r="R16" s="76">
        <f>G9*M16</f>
        <v>177.54491017964071</v>
      </c>
      <c r="T16" s="81">
        <v>15010007</v>
      </c>
      <c r="U16" s="76">
        <f>SUM(Q5,Q34,Q88,Q109)</f>
        <v>9372.5920179424502</v>
      </c>
      <c r="V16" s="76">
        <f>SUM(R5,R34,R88,R109)</f>
        <v>10806.616604613702</v>
      </c>
      <c r="X16" s="74">
        <v>2.97</v>
      </c>
      <c r="Y16" s="74">
        <v>0</v>
      </c>
      <c r="Z16" s="74">
        <f t="shared" si="9"/>
        <v>2.97</v>
      </c>
      <c r="AA16" s="74">
        <v>0.37</v>
      </c>
      <c r="AB16" s="74">
        <v>0.37</v>
      </c>
      <c r="AC16" s="74">
        <f t="shared" si="3"/>
        <v>3.3400000000000003</v>
      </c>
      <c r="AD16" s="74">
        <f t="shared" si="4"/>
        <v>3.3400000000000003</v>
      </c>
      <c r="AE16" s="74">
        <f t="shared" si="0"/>
        <v>1</v>
      </c>
      <c r="AF16" s="74">
        <v>0</v>
      </c>
      <c r="AG16" s="74">
        <v>0</v>
      </c>
      <c r="AH16" s="74">
        <v>0</v>
      </c>
      <c r="AJ16" s="74">
        <f t="shared" si="5"/>
        <v>9372.5920179424502</v>
      </c>
      <c r="AK16" s="74">
        <f t="shared" si="6"/>
        <v>0</v>
      </c>
      <c r="AL16" s="79">
        <f t="shared" si="7"/>
        <v>9372.5920179424502</v>
      </c>
    </row>
    <row r="17" spans="5:38" x14ac:dyDescent="0.3">
      <c r="E17" s="76" t="s">
        <v>604</v>
      </c>
      <c r="F17" s="101">
        <f>Input!I17</f>
        <v>300</v>
      </c>
      <c r="G17" s="101">
        <f>Input!J17</f>
        <v>0</v>
      </c>
      <c r="I17" s="76" t="s">
        <v>598</v>
      </c>
      <c r="J17" s="76">
        <v>15010001</v>
      </c>
      <c r="K17" s="76">
        <v>10795</v>
      </c>
      <c r="L17" s="76">
        <v>530</v>
      </c>
      <c r="M17" s="76">
        <f t="shared" si="2"/>
        <v>4.9096804075961092E-2</v>
      </c>
      <c r="O17" s="76" t="s">
        <v>598</v>
      </c>
      <c r="P17" s="76">
        <v>15010001</v>
      </c>
      <c r="Q17" s="76">
        <f>F10*M17</f>
        <v>39.277443260768877</v>
      </c>
      <c r="R17" s="76">
        <f>G10*M17</f>
        <v>0</v>
      </c>
      <c r="T17" s="81">
        <v>15010009</v>
      </c>
      <c r="U17" s="76">
        <f>SUM(Q40)</f>
        <v>1019.4891991884473</v>
      </c>
      <c r="V17" s="76">
        <f>SUM(R40)</f>
        <v>21.174006444683137</v>
      </c>
      <c r="X17" s="74">
        <v>0.5</v>
      </c>
      <c r="Y17" s="74">
        <v>0.3</v>
      </c>
      <c r="Z17" s="74">
        <f t="shared" si="9"/>
        <v>0.2</v>
      </c>
      <c r="AA17" s="74">
        <v>0.03</v>
      </c>
      <c r="AB17" s="74">
        <v>0.02</v>
      </c>
      <c r="AC17" s="74">
        <f t="shared" si="3"/>
        <v>0.53</v>
      </c>
      <c r="AD17" s="74">
        <f t="shared" si="4"/>
        <v>0.22</v>
      </c>
      <c r="AE17" s="74">
        <f t="shared" si="0"/>
        <v>0.41509433962264147</v>
      </c>
      <c r="AF17" s="74">
        <v>0</v>
      </c>
      <c r="AG17" s="74">
        <v>0</v>
      </c>
      <c r="AH17" s="74">
        <v>0</v>
      </c>
      <c r="AJ17" s="74">
        <f t="shared" si="5"/>
        <v>423.18419588954413</v>
      </c>
      <c r="AK17" s="74">
        <f t="shared" si="6"/>
        <v>0</v>
      </c>
      <c r="AL17" s="79">
        <f t="shared" si="7"/>
        <v>423.18419588954413</v>
      </c>
    </row>
    <row r="18" spans="5:38" x14ac:dyDescent="0.3">
      <c r="E18" s="76" t="s">
        <v>605</v>
      </c>
      <c r="F18" s="101">
        <f>Input!I18</f>
        <v>300</v>
      </c>
      <c r="G18" s="101">
        <f>Input!J18</f>
        <v>0</v>
      </c>
      <c r="I18" s="76" t="s">
        <v>598</v>
      </c>
      <c r="J18" s="76">
        <v>15010002</v>
      </c>
      <c r="K18" s="76">
        <v>10795</v>
      </c>
      <c r="L18" s="76">
        <v>23</v>
      </c>
      <c r="M18" s="76">
        <f t="shared" si="2"/>
        <v>2.1306160259379342E-3</v>
      </c>
      <c r="O18" s="76" t="s">
        <v>598</v>
      </c>
      <c r="P18" s="76">
        <v>15010002</v>
      </c>
      <c r="Q18" s="76">
        <f>F10*M18</f>
        <v>1.7044928207503474</v>
      </c>
      <c r="R18" s="76">
        <f>G10*M18</f>
        <v>0</v>
      </c>
      <c r="T18" s="81">
        <v>15010010</v>
      </c>
      <c r="U18" s="76">
        <f>SUM(Q151)</f>
        <v>400</v>
      </c>
      <c r="V18" s="76">
        <f>SUM(R151)</f>
        <v>882</v>
      </c>
      <c r="X18" s="74">
        <v>0</v>
      </c>
      <c r="Y18" s="74">
        <v>0</v>
      </c>
      <c r="Z18" s="74">
        <f t="shared" si="9"/>
        <v>0</v>
      </c>
      <c r="AA18" s="74">
        <v>0</v>
      </c>
      <c r="AB18" s="74">
        <v>0</v>
      </c>
      <c r="AC18" s="74">
        <f t="shared" si="3"/>
        <v>0</v>
      </c>
      <c r="AD18" s="74">
        <f t="shared" si="4"/>
        <v>0</v>
      </c>
      <c r="AE18" s="74">
        <v>0</v>
      </c>
      <c r="AF18" s="74">
        <v>0</v>
      </c>
      <c r="AG18" s="74">
        <v>0</v>
      </c>
      <c r="AH18" s="74">
        <v>0</v>
      </c>
      <c r="AJ18" s="74">
        <f t="shared" si="5"/>
        <v>0</v>
      </c>
      <c r="AK18" s="74">
        <f t="shared" si="6"/>
        <v>0</v>
      </c>
      <c r="AL18" s="79">
        <f t="shared" si="7"/>
        <v>0</v>
      </c>
    </row>
    <row r="19" spans="5:38" x14ac:dyDescent="0.3">
      <c r="E19" s="76" t="s">
        <v>606</v>
      </c>
      <c r="F19" s="101">
        <f>Input!I19</f>
        <v>8600</v>
      </c>
      <c r="G19" s="101">
        <f>Input!J19</f>
        <v>8601</v>
      </c>
      <c r="I19" s="76" t="s">
        <v>598</v>
      </c>
      <c r="J19" s="76">
        <v>15010004</v>
      </c>
      <c r="K19" s="76">
        <v>10795</v>
      </c>
      <c r="L19" s="76">
        <v>8733</v>
      </c>
      <c r="M19" s="76">
        <f t="shared" si="2"/>
        <v>0.80898564150069474</v>
      </c>
      <c r="O19" s="76" t="s">
        <v>598</v>
      </c>
      <c r="P19" s="76">
        <v>15010004</v>
      </c>
      <c r="Q19" s="76">
        <f>F10*M19</f>
        <v>647.1885132005558</v>
      </c>
      <c r="R19" s="76">
        <f>G10*M19</f>
        <v>0</v>
      </c>
      <c r="T19" s="81">
        <v>15010014</v>
      </c>
      <c r="U19" s="76">
        <f>SUM(Q24,Q35,Q110)</f>
        <v>640.83124417926717</v>
      </c>
      <c r="V19" s="76">
        <f>SUM(R24,R35,R110)</f>
        <v>67.21907822318407</v>
      </c>
      <c r="X19" s="74">
        <v>0.14000000000000001</v>
      </c>
      <c r="Y19" s="74">
        <v>0</v>
      </c>
      <c r="Z19" s="74">
        <f t="shared" si="9"/>
        <v>0.14000000000000001</v>
      </c>
      <c r="AA19" s="74">
        <v>0.01</v>
      </c>
      <c r="AB19" s="74">
        <v>0.01</v>
      </c>
      <c r="AC19" s="74">
        <f t="shared" si="3"/>
        <v>0.15000000000000002</v>
      </c>
      <c r="AD19" s="74">
        <f t="shared" si="4"/>
        <v>0.15000000000000002</v>
      </c>
      <c r="AE19" s="74">
        <f t="shared" si="0"/>
        <v>1</v>
      </c>
      <c r="AF19" s="74">
        <v>0</v>
      </c>
      <c r="AG19" s="74">
        <v>0</v>
      </c>
      <c r="AH19" s="74">
        <v>0</v>
      </c>
      <c r="AJ19" s="74">
        <f t="shared" si="5"/>
        <v>640.83124417926717</v>
      </c>
      <c r="AK19" s="74">
        <f t="shared" si="6"/>
        <v>0</v>
      </c>
      <c r="AL19" s="79">
        <f t="shared" si="7"/>
        <v>640.83124417926717</v>
      </c>
    </row>
    <row r="20" spans="5:38" x14ac:dyDescent="0.3">
      <c r="E20" s="76" t="s">
        <v>607</v>
      </c>
      <c r="F20" s="101">
        <f>Input!I20</f>
        <v>1300</v>
      </c>
      <c r="G20" s="101">
        <f>Input!J20</f>
        <v>27</v>
      </c>
      <c r="I20" s="76" t="s">
        <v>598</v>
      </c>
      <c r="J20" s="76">
        <v>15020016</v>
      </c>
      <c r="K20" s="76">
        <v>10795</v>
      </c>
      <c r="L20" s="76">
        <v>1086</v>
      </c>
      <c r="M20" s="76">
        <f t="shared" si="2"/>
        <v>0.10060213061602594</v>
      </c>
      <c r="O20" s="76" t="s">
        <v>598</v>
      </c>
      <c r="P20" s="76">
        <v>15020016</v>
      </c>
      <c r="Q20" s="76">
        <f>F10*M20</f>
        <v>80.481704492820754</v>
      </c>
      <c r="R20" s="76">
        <f>G10*M20</f>
        <v>0</v>
      </c>
      <c r="T20" s="81">
        <v>15020001</v>
      </c>
      <c r="U20" s="76">
        <f t="shared" ref="U20:U28" si="10">Q50</f>
        <v>1227.9674515485019</v>
      </c>
      <c r="V20" s="76">
        <f t="shared" ref="V20:V28" si="11">R50</f>
        <v>565.04129098286808</v>
      </c>
      <c r="X20" s="74">
        <v>0.71</v>
      </c>
      <c r="Y20" s="74">
        <v>0.4</v>
      </c>
      <c r="Z20" s="74">
        <f t="shared" si="9"/>
        <v>0.30999999999999994</v>
      </c>
      <c r="AA20" s="74">
        <v>0.01</v>
      </c>
      <c r="AB20" s="74">
        <v>0.01</v>
      </c>
      <c r="AC20" s="74">
        <f t="shared" si="3"/>
        <v>0.72</v>
      </c>
      <c r="AD20" s="74">
        <f t="shared" si="4"/>
        <v>0.31999999999999995</v>
      </c>
      <c r="AE20" s="74">
        <f t="shared" si="0"/>
        <v>0.44444444444444442</v>
      </c>
      <c r="AF20" s="74">
        <v>0</v>
      </c>
      <c r="AG20" s="74">
        <v>0</v>
      </c>
      <c r="AH20" s="74">
        <v>0</v>
      </c>
      <c r="AJ20" s="74">
        <f t="shared" si="5"/>
        <v>545.76331179933413</v>
      </c>
      <c r="AK20" s="74">
        <f t="shared" si="6"/>
        <v>0</v>
      </c>
      <c r="AL20" s="79">
        <f t="shared" si="7"/>
        <v>545.76331179933413</v>
      </c>
    </row>
    <row r="21" spans="5:38" x14ac:dyDescent="0.3">
      <c r="E21" s="76" t="s">
        <v>608</v>
      </c>
      <c r="F21" s="101">
        <f>Input!I21</f>
        <v>17300</v>
      </c>
      <c r="G21" s="101">
        <f>Input!J21</f>
        <v>300</v>
      </c>
      <c r="I21" s="76" t="s">
        <v>598</v>
      </c>
      <c r="J21" s="76">
        <v>15020018</v>
      </c>
      <c r="K21" s="76">
        <v>10795</v>
      </c>
      <c r="L21" s="76">
        <v>405</v>
      </c>
      <c r="M21" s="76">
        <f t="shared" si="2"/>
        <v>3.7517369152385363E-2</v>
      </c>
      <c r="O21" s="76" t="s">
        <v>598</v>
      </c>
      <c r="P21" s="76">
        <v>15020018</v>
      </c>
      <c r="Q21" s="76">
        <f>F10*M21</f>
        <v>30.01389532190829</v>
      </c>
      <c r="R21" s="76">
        <f>G10*M21</f>
        <v>0</v>
      </c>
      <c r="T21" s="81">
        <v>15020002</v>
      </c>
      <c r="U21" s="76">
        <f t="shared" si="10"/>
        <v>1310.9667236048347</v>
      </c>
      <c r="V21" s="76">
        <f t="shared" si="11"/>
        <v>603.23286989988969</v>
      </c>
      <c r="X21" s="74">
        <v>0.55000000000000004</v>
      </c>
      <c r="Y21" s="74">
        <v>0.37</v>
      </c>
      <c r="Z21" s="74">
        <f t="shared" si="9"/>
        <v>0.18000000000000005</v>
      </c>
      <c r="AA21" s="74">
        <v>0.03</v>
      </c>
      <c r="AB21" s="74">
        <v>0.03</v>
      </c>
      <c r="AC21" s="74">
        <f t="shared" si="3"/>
        <v>0.58000000000000007</v>
      </c>
      <c r="AD21" s="74">
        <f t="shared" si="4"/>
        <v>0.21000000000000005</v>
      </c>
      <c r="AE21" s="74">
        <f t="shared" si="0"/>
        <v>0.36206896551724144</v>
      </c>
      <c r="AF21" s="74">
        <v>0</v>
      </c>
      <c r="AG21" s="74">
        <v>0</v>
      </c>
      <c r="AH21" s="74">
        <v>0</v>
      </c>
      <c r="AJ21" s="74">
        <f t="shared" si="5"/>
        <v>474.66036544312988</v>
      </c>
      <c r="AK21" s="74">
        <f t="shared" si="6"/>
        <v>0</v>
      </c>
      <c r="AL21" s="79">
        <f t="shared" si="7"/>
        <v>474.66036544312988</v>
      </c>
    </row>
    <row r="22" spans="5:38" x14ac:dyDescent="0.3">
      <c r="E22" s="76" t="s">
        <v>609</v>
      </c>
      <c r="F22" s="101">
        <f>Input!I22</f>
        <v>20020</v>
      </c>
      <c r="G22" s="101">
        <f>Input!J22</f>
        <v>971</v>
      </c>
      <c r="I22" s="76" t="s">
        <v>598</v>
      </c>
      <c r="J22" s="76">
        <v>15060202</v>
      </c>
      <c r="K22" s="76">
        <v>10795</v>
      </c>
      <c r="L22" s="76">
        <v>18</v>
      </c>
      <c r="M22" s="76">
        <f t="shared" si="2"/>
        <v>1.667438628994905E-3</v>
      </c>
      <c r="O22" s="76" t="s">
        <v>598</v>
      </c>
      <c r="P22" s="76">
        <v>15060202</v>
      </c>
      <c r="Q22" s="76">
        <f>F10*M22</f>
        <v>1.333950903195924</v>
      </c>
      <c r="R22" s="76">
        <f>G10*M22</f>
        <v>0</v>
      </c>
      <c r="T22" s="81">
        <v>15020003</v>
      </c>
      <c r="U22" s="76">
        <f t="shared" si="10"/>
        <v>14.159585432477819</v>
      </c>
      <c r="V22" s="76">
        <f t="shared" si="11"/>
        <v>6.5154417753176643</v>
      </c>
      <c r="X22" s="74">
        <v>0</v>
      </c>
      <c r="Y22" s="74">
        <v>0</v>
      </c>
      <c r="Z22" s="74">
        <f t="shared" si="9"/>
        <v>0</v>
      </c>
      <c r="AA22" s="74">
        <v>0.02</v>
      </c>
      <c r="AB22" s="74">
        <v>0.01</v>
      </c>
      <c r="AC22" s="74">
        <f t="shared" si="3"/>
        <v>0.02</v>
      </c>
      <c r="AD22" s="74">
        <f t="shared" si="4"/>
        <v>0.01</v>
      </c>
      <c r="AE22" s="74">
        <f t="shared" si="0"/>
        <v>0.5</v>
      </c>
      <c r="AF22" s="74">
        <v>0</v>
      </c>
      <c r="AG22" s="74">
        <v>0</v>
      </c>
      <c r="AH22" s="74">
        <v>0</v>
      </c>
      <c r="AJ22" s="74">
        <f t="shared" si="5"/>
        <v>7.0797927162389094</v>
      </c>
      <c r="AK22" s="74">
        <f t="shared" si="6"/>
        <v>0</v>
      </c>
      <c r="AL22" s="79">
        <f t="shared" si="7"/>
        <v>7.0797927162389094</v>
      </c>
    </row>
    <row r="23" spans="5:38" x14ac:dyDescent="0.3">
      <c r="E23" s="76" t="s">
        <v>610</v>
      </c>
      <c r="F23" s="101">
        <f>Input!I23</f>
        <v>41800</v>
      </c>
      <c r="G23" s="101">
        <f>Input!J23</f>
        <v>19234</v>
      </c>
      <c r="I23" s="76" t="s">
        <v>599</v>
      </c>
      <c r="J23" s="76">
        <v>15010005</v>
      </c>
      <c r="K23" s="76">
        <v>1544</v>
      </c>
      <c r="L23" s="76">
        <v>66</v>
      </c>
      <c r="M23" s="76">
        <f t="shared" si="2"/>
        <v>4.2746113989637305E-2</v>
      </c>
      <c r="O23" s="76" t="s">
        <v>599</v>
      </c>
      <c r="P23" s="76">
        <v>15010005</v>
      </c>
      <c r="Q23" s="76">
        <f>F11*M23</f>
        <v>25.647668393782382</v>
      </c>
      <c r="R23" s="76">
        <f>G11*M23</f>
        <v>0</v>
      </c>
      <c r="T23" s="81">
        <v>15020004</v>
      </c>
      <c r="U23" s="76">
        <f t="shared" si="10"/>
        <v>51.215521777047428</v>
      </c>
      <c r="V23" s="76">
        <f t="shared" si="11"/>
        <v>23.566491527744745</v>
      </c>
      <c r="X23" s="74">
        <v>0</v>
      </c>
      <c r="Y23" s="74">
        <v>0</v>
      </c>
      <c r="Z23" s="74">
        <f t="shared" si="9"/>
        <v>0</v>
      </c>
      <c r="AA23" s="74">
        <v>0.01</v>
      </c>
      <c r="AB23" s="74">
        <v>0.01</v>
      </c>
      <c r="AC23" s="74">
        <f t="shared" si="3"/>
        <v>0.01</v>
      </c>
      <c r="AD23" s="74">
        <f t="shared" si="4"/>
        <v>0.01</v>
      </c>
      <c r="AE23" s="74">
        <f t="shared" si="0"/>
        <v>1</v>
      </c>
      <c r="AF23" s="74">
        <v>0</v>
      </c>
      <c r="AG23" s="74">
        <v>0</v>
      </c>
      <c r="AH23" s="74">
        <v>0</v>
      </c>
      <c r="AJ23" s="74">
        <f t="shared" si="5"/>
        <v>51.215521777047428</v>
      </c>
      <c r="AK23" s="74">
        <f t="shared" si="6"/>
        <v>0</v>
      </c>
      <c r="AL23" s="79">
        <f t="shared" si="7"/>
        <v>51.215521777047428</v>
      </c>
    </row>
    <row r="24" spans="5:38" x14ac:dyDescent="0.3">
      <c r="E24" s="76" t="s">
        <v>611</v>
      </c>
      <c r="F24" s="101">
        <f>Input!I24</f>
        <v>2300</v>
      </c>
      <c r="G24" s="101">
        <f>Input!J24</f>
        <v>3667</v>
      </c>
      <c r="I24" s="76" t="s">
        <v>599</v>
      </c>
      <c r="J24" s="76">
        <v>15010014</v>
      </c>
      <c r="K24" s="76">
        <v>1544</v>
      </c>
      <c r="L24" s="76">
        <v>1478</v>
      </c>
      <c r="M24" s="76">
        <f t="shared" si="2"/>
        <v>0.95725388601036265</v>
      </c>
      <c r="O24" s="76" t="s">
        <v>599</v>
      </c>
      <c r="P24" s="76">
        <v>15010014</v>
      </c>
      <c r="Q24" s="76">
        <f>F11*M24</f>
        <v>574.3523316062176</v>
      </c>
      <c r="R24" s="76">
        <f>G11*M24</f>
        <v>0</v>
      </c>
      <c r="T24" s="81">
        <v>15020005</v>
      </c>
      <c r="U24" s="76">
        <f t="shared" si="10"/>
        <v>6431.4644640965216</v>
      </c>
      <c r="V24" s="76">
        <f t="shared" si="11"/>
        <v>2959.3968302017342</v>
      </c>
      <c r="X24" s="74">
        <v>2.2599999999999998</v>
      </c>
      <c r="Y24" s="74">
        <v>1.65</v>
      </c>
      <c r="Z24" s="74">
        <f t="shared" si="9"/>
        <v>0.60999999999999988</v>
      </c>
      <c r="AA24" s="74">
        <v>0.27</v>
      </c>
      <c r="AB24" s="74">
        <v>0.27</v>
      </c>
      <c r="AC24" s="74">
        <f t="shared" si="3"/>
        <v>2.5299999999999998</v>
      </c>
      <c r="AD24" s="74">
        <f t="shared" si="4"/>
        <v>0.87999999999999989</v>
      </c>
      <c r="AE24" s="74">
        <f t="shared" si="0"/>
        <v>0.34782608695652173</v>
      </c>
      <c r="AF24" s="74">
        <v>15.92</v>
      </c>
      <c r="AG24" s="74">
        <v>14.79</v>
      </c>
      <c r="AH24" s="74">
        <f t="shared" ref="AH24:AH68" si="12">AG24/AF24</f>
        <v>0.92902010050251249</v>
      </c>
      <c r="AJ24" s="74">
        <f t="shared" si="5"/>
        <v>2237.0311179466162</v>
      </c>
      <c r="AK24" s="74">
        <f t="shared" si="6"/>
        <v>2749.339140620832</v>
      </c>
      <c r="AL24" s="79">
        <f t="shared" si="7"/>
        <v>4986.3702585674482</v>
      </c>
    </row>
    <row r="25" spans="5:38" x14ac:dyDescent="0.3">
      <c r="E25" s="76" t="s">
        <v>612</v>
      </c>
      <c r="F25" s="101">
        <f>Input!I25</f>
        <v>3000</v>
      </c>
      <c r="G25" s="101">
        <f>Input!J25</f>
        <v>16711</v>
      </c>
      <c r="I25" s="76" t="s">
        <v>600</v>
      </c>
      <c r="J25" s="76">
        <v>15050100</v>
      </c>
      <c r="K25" s="76">
        <v>83</v>
      </c>
      <c r="L25" s="76">
        <v>83</v>
      </c>
      <c r="M25" s="76">
        <f t="shared" si="2"/>
        <v>1</v>
      </c>
      <c r="O25" s="76" t="s">
        <v>600</v>
      </c>
      <c r="P25" s="76">
        <v>15050100</v>
      </c>
      <c r="Q25" s="76">
        <f>F12*M25</f>
        <v>300</v>
      </c>
      <c r="R25" s="76">
        <f>G12*M25</f>
        <v>0</v>
      </c>
      <c r="T25" s="81">
        <v>15020006</v>
      </c>
      <c r="U25" s="76">
        <f t="shared" si="10"/>
        <v>2036.7207939631126</v>
      </c>
      <c r="V25" s="76">
        <f t="shared" si="11"/>
        <v>937.18391749010789</v>
      </c>
      <c r="X25" s="74">
        <v>1.27</v>
      </c>
      <c r="Y25" s="74">
        <v>0.92</v>
      </c>
      <c r="Z25" s="74">
        <f t="shared" si="9"/>
        <v>0.35</v>
      </c>
      <c r="AA25" s="74">
        <v>0.13</v>
      </c>
      <c r="AB25" s="74">
        <v>0.13</v>
      </c>
      <c r="AC25" s="74">
        <f t="shared" si="3"/>
        <v>1.4</v>
      </c>
      <c r="AD25" s="74">
        <f t="shared" si="4"/>
        <v>0.48</v>
      </c>
      <c r="AE25" s="74">
        <f t="shared" si="0"/>
        <v>0.34285714285714286</v>
      </c>
      <c r="AF25" s="74">
        <v>0</v>
      </c>
      <c r="AG25" s="74">
        <v>0</v>
      </c>
      <c r="AH25" s="74">
        <v>0</v>
      </c>
      <c r="AJ25" s="74">
        <f t="shared" si="5"/>
        <v>698.30427221592436</v>
      </c>
      <c r="AK25" s="74">
        <f t="shared" si="6"/>
        <v>0</v>
      </c>
      <c r="AL25" s="79">
        <f t="shared" si="7"/>
        <v>698.30427221592436</v>
      </c>
    </row>
    <row r="26" spans="5:38" x14ac:dyDescent="0.3">
      <c r="E26" s="76" t="s">
        <v>613</v>
      </c>
      <c r="F26" s="101">
        <f>Input!I26</f>
        <v>500</v>
      </c>
      <c r="G26" s="101">
        <f>Input!J26</f>
        <v>300</v>
      </c>
      <c r="I26" s="76" t="s">
        <v>521</v>
      </c>
      <c r="J26" s="76">
        <v>15050201</v>
      </c>
      <c r="K26" s="76">
        <v>26832</v>
      </c>
      <c r="L26" s="76">
        <v>58</v>
      </c>
      <c r="M26" s="76">
        <f t="shared" si="2"/>
        <v>2.1615980918306501E-3</v>
      </c>
      <c r="O26" s="76" t="s">
        <v>521</v>
      </c>
      <c r="P26" s="76">
        <v>15050201</v>
      </c>
      <c r="Q26" s="76">
        <f>F13*M26</f>
        <v>12.9695885509839</v>
      </c>
      <c r="R26" s="76">
        <f>G13*M26</f>
        <v>0</v>
      </c>
      <c r="T26" s="81">
        <v>15020007</v>
      </c>
      <c r="U26" s="76">
        <f t="shared" si="10"/>
        <v>564.57581064815815</v>
      </c>
      <c r="V26" s="76">
        <f t="shared" si="11"/>
        <v>259.78591248819794</v>
      </c>
      <c r="X26" s="74">
        <v>0.42</v>
      </c>
      <c r="Y26" s="74">
        <v>0</v>
      </c>
      <c r="Z26" s="74">
        <f t="shared" si="9"/>
        <v>0.42</v>
      </c>
      <c r="AA26" s="74">
        <v>0.24</v>
      </c>
      <c r="AB26" s="74">
        <v>0.15</v>
      </c>
      <c r="AC26" s="74">
        <f t="shared" si="3"/>
        <v>0.65999999999999992</v>
      </c>
      <c r="AD26" s="74">
        <f t="shared" si="4"/>
        <v>0.56999999999999995</v>
      </c>
      <c r="AE26" s="74">
        <f t="shared" si="0"/>
        <v>0.86363636363636365</v>
      </c>
      <c r="AF26" s="74">
        <v>0</v>
      </c>
      <c r="AG26" s="74">
        <v>0</v>
      </c>
      <c r="AH26" s="74">
        <v>0</v>
      </c>
      <c r="AJ26" s="74">
        <f t="shared" si="5"/>
        <v>487.58820010522749</v>
      </c>
      <c r="AK26" s="74">
        <f t="shared" si="6"/>
        <v>0</v>
      </c>
      <c r="AL26" s="79">
        <f t="shared" si="7"/>
        <v>487.58820010522749</v>
      </c>
    </row>
    <row r="27" spans="5:38" x14ac:dyDescent="0.3">
      <c r="E27" s="76" t="s">
        <v>614</v>
      </c>
      <c r="F27" s="101">
        <f>Input!I27</f>
        <v>300</v>
      </c>
      <c r="G27" s="101">
        <f>Input!J27</f>
        <v>0</v>
      </c>
      <c r="I27" s="76" t="s">
        <v>521</v>
      </c>
      <c r="J27" s="76">
        <v>15080301</v>
      </c>
      <c r="K27" s="76">
        <v>26832</v>
      </c>
      <c r="L27" s="76">
        <v>26774</v>
      </c>
      <c r="M27" s="76">
        <f t="shared" si="2"/>
        <v>0.9978384019081693</v>
      </c>
      <c r="O27" s="76" t="s">
        <v>521</v>
      </c>
      <c r="P27" s="76">
        <v>15080301</v>
      </c>
      <c r="Q27" s="76">
        <f t="shared" ref="Q27:Q33" si="13">F13*M27</f>
        <v>5987.0304114490154</v>
      </c>
      <c r="R27" s="76">
        <f t="shared" ref="R27:R33" si="14">G13*M27</f>
        <v>0</v>
      </c>
      <c r="T27" s="81">
        <v>15020008</v>
      </c>
      <c r="U27" s="76">
        <f t="shared" si="10"/>
        <v>3037.2310752664921</v>
      </c>
      <c r="V27" s="76">
        <f t="shared" si="11"/>
        <v>1397.562260805639</v>
      </c>
      <c r="X27" s="74">
        <v>1.87</v>
      </c>
      <c r="Y27" s="74">
        <v>1.42</v>
      </c>
      <c r="Z27" s="74">
        <f t="shared" si="9"/>
        <v>0.45000000000000018</v>
      </c>
      <c r="AA27" s="74">
        <v>0.33</v>
      </c>
      <c r="AB27" s="74">
        <v>0.33</v>
      </c>
      <c r="AC27" s="74">
        <f t="shared" si="3"/>
        <v>2.2000000000000002</v>
      </c>
      <c r="AD27" s="74">
        <f t="shared" si="4"/>
        <v>0.78000000000000025</v>
      </c>
      <c r="AE27" s="74">
        <f t="shared" si="0"/>
        <v>0.35454545454545461</v>
      </c>
      <c r="AF27" s="74">
        <v>0</v>
      </c>
      <c r="AG27" s="74">
        <v>0</v>
      </c>
      <c r="AH27" s="74">
        <v>0</v>
      </c>
      <c r="AJ27" s="74">
        <f t="shared" si="5"/>
        <v>1076.8364721399382</v>
      </c>
      <c r="AK27" s="74">
        <f t="shared" si="6"/>
        <v>0</v>
      </c>
      <c r="AL27" s="79">
        <f t="shared" si="7"/>
        <v>1076.8364721399382</v>
      </c>
    </row>
    <row r="28" spans="5:38" x14ac:dyDescent="0.3">
      <c r="E28" s="76" t="s">
        <v>615</v>
      </c>
      <c r="F28" s="101">
        <f>Input!I28</f>
        <v>2200</v>
      </c>
      <c r="G28" s="101">
        <f>Input!J28</f>
        <v>5277</v>
      </c>
      <c r="I28" s="76" t="s">
        <v>601</v>
      </c>
      <c r="J28" s="76">
        <v>15050100</v>
      </c>
      <c r="K28" s="76">
        <v>267</v>
      </c>
      <c r="L28" s="76">
        <v>267</v>
      </c>
      <c r="M28" s="76">
        <f t="shared" si="2"/>
        <v>1</v>
      </c>
      <c r="O28" s="76" t="s">
        <v>601</v>
      </c>
      <c r="P28" s="76">
        <v>15050100</v>
      </c>
      <c r="Q28" s="76">
        <f t="shared" si="13"/>
        <v>300</v>
      </c>
      <c r="R28" s="76">
        <f t="shared" si="14"/>
        <v>0</v>
      </c>
      <c r="T28" s="81">
        <v>15020009</v>
      </c>
      <c r="U28" s="76">
        <f t="shared" si="10"/>
        <v>287.56009138936338</v>
      </c>
      <c r="V28" s="76">
        <f t="shared" si="11"/>
        <v>132.31891860724915</v>
      </c>
      <c r="X28" s="74">
        <v>0.04</v>
      </c>
      <c r="Y28" s="74">
        <v>0.45</v>
      </c>
      <c r="Z28" s="74">
        <v>0</v>
      </c>
      <c r="AA28" s="74">
        <v>0.23</v>
      </c>
      <c r="AB28" s="74">
        <v>0.13</v>
      </c>
      <c r="AC28" s="74">
        <f t="shared" si="3"/>
        <v>0.27</v>
      </c>
      <c r="AD28" s="74">
        <f t="shared" si="4"/>
        <v>0.13</v>
      </c>
      <c r="AE28" s="74">
        <f t="shared" si="0"/>
        <v>0.48148148148148145</v>
      </c>
      <c r="AF28" s="74">
        <v>0</v>
      </c>
      <c r="AG28" s="74">
        <v>0</v>
      </c>
      <c r="AH28" s="74">
        <v>0</v>
      </c>
      <c r="AJ28" s="74">
        <f t="shared" si="5"/>
        <v>138.45485881710087</v>
      </c>
      <c r="AK28" s="74">
        <f t="shared" si="6"/>
        <v>0</v>
      </c>
      <c r="AL28" s="79">
        <f t="shared" si="7"/>
        <v>138.45485881710087</v>
      </c>
    </row>
    <row r="29" spans="5:38" x14ac:dyDescent="0.3">
      <c r="E29" s="76" t="s">
        <v>616</v>
      </c>
      <c r="F29" s="101">
        <f>Input!I29</f>
        <v>300</v>
      </c>
      <c r="G29" s="101">
        <f>Input!J29</f>
        <v>301</v>
      </c>
      <c r="I29" s="76" t="s">
        <v>602</v>
      </c>
      <c r="J29" s="76">
        <v>15040002</v>
      </c>
      <c r="K29" s="76">
        <v>3523</v>
      </c>
      <c r="L29" s="76">
        <v>3523</v>
      </c>
      <c r="M29" s="76">
        <f t="shared" si="2"/>
        <v>1</v>
      </c>
      <c r="O29" s="76" t="s">
        <v>602</v>
      </c>
      <c r="P29" s="76">
        <v>15040002</v>
      </c>
      <c r="Q29" s="76">
        <f t="shared" si="13"/>
        <v>550</v>
      </c>
      <c r="R29" s="76">
        <f t="shared" si="14"/>
        <v>303.5</v>
      </c>
      <c r="T29" s="81">
        <v>15020010</v>
      </c>
      <c r="U29" s="76">
        <f>SUM(Q59,Q118)</f>
        <v>629.40917495205315</v>
      </c>
      <c r="V29" s="76">
        <f>SUM(R59,R118)</f>
        <v>291.67853991254231</v>
      </c>
      <c r="X29" s="74">
        <v>0.22</v>
      </c>
      <c r="Y29" s="74">
        <v>0</v>
      </c>
      <c r="Z29" s="74">
        <f t="shared" si="9"/>
        <v>0.22</v>
      </c>
      <c r="AA29" s="74">
        <v>0.09</v>
      </c>
      <c r="AB29" s="74">
        <v>0.05</v>
      </c>
      <c r="AC29" s="74">
        <f t="shared" si="3"/>
        <v>0.31</v>
      </c>
      <c r="AD29" s="74">
        <f t="shared" si="4"/>
        <v>0.27</v>
      </c>
      <c r="AE29" s="74">
        <f t="shared" si="0"/>
        <v>0.87096774193548399</v>
      </c>
      <c r="AF29" s="74">
        <v>0</v>
      </c>
      <c r="AG29" s="74">
        <v>0</v>
      </c>
      <c r="AH29" s="74">
        <v>0</v>
      </c>
      <c r="AJ29" s="74">
        <f t="shared" si="5"/>
        <v>548.19508786146571</v>
      </c>
      <c r="AK29" s="74">
        <f t="shared" si="6"/>
        <v>0</v>
      </c>
      <c r="AL29" s="79">
        <f t="shared" si="7"/>
        <v>548.19508786146571</v>
      </c>
    </row>
    <row r="30" spans="5:38" x14ac:dyDescent="0.3">
      <c r="E30" s="76" t="s">
        <v>617</v>
      </c>
      <c r="F30" s="101">
        <f>Input!I30</f>
        <v>4000</v>
      </c>
      <c r="G30" s="101">
        <f>Input!J30</f>
        <v>300</v>
      </c>
      <c r="I30" s="76" t="s">
        <v>603</v>
      </c>
      <c r="J30" s="76">
        <v>15070101</v>
      </c>
      <c r="K30" s="76">
        <v>7895</v>
      </c>
      <c r="L30" s="76">
        <v>7895</v>
      </c>
      <c r="M30" s="76">
        <f t="shared" si="2"/>
        <v>1</v>
      </c>
      <c r="O30" s="76" t="s">
        <v>603</v>
      </c>
      <c r="P30" s="76">
        <v>15070101</v>
      </c>
      <c r="Q30" s="76">
        <f t="shared" si="13"/>
        <v>800</v>
      </c>
      <c r="R30" s="76">
        <f t="shared" si="14"/>
        <v>172</v>
      </c>
      <c r="T30" s="81">
        <v>15020011</v>
      </c>
      <c r="U30" s="76">
        <f t="shared" ref="U30:V34" si="15">Q60</f>
        <v>1276.4715633491176</v>
      </c>
      <c r="V30" s="76">
        <f t="shared" si="15"/>
        <v>587.36014472384988</v>
      </c>
      <c r="X30" s="74">
        <v>0.42</v>
      </c>
      <c r="Y30" s="74">
        <v>0.15</v>
      </c>
      <c r="Z30" s="74">
        <f t="shared" si="9"/>
        <v>0.27</v>
      </c>
      <c r="AA30" s="74">
        <v>0.5</v>
      </c>
      <c r="AB30" s="74">
        <v>0.44</v>
      </c>
      <c r="AC30" s="74">
        <f t="shared" si="3"/>
        <v>0.91999999999999993</v>
      </c>
      <c r="AD30" s="74">
        <f t="shared" si="4"/>
        <v>0.71</v>
      </c>
      <c r="AE30" s="74">
        <f t="shared" si="0"/>
        <v>0.77173913043478259</v>
      </c>
      <c r="AF30" s="74">
        <v>0</v>
      </c>
      <c r="AG30" s="74">
        <v>0</v>
      </c>
      <c r="AH30" s="74">
        <v>0</v>
      </c>
      <c r="AJ30" s="74">
        <f t="shared" si="5"/>
        <v>985.1030543237755</v>
      </c>
      <c r="AK30" s="74">
        <f t="shared" si="6"/>
        <v>0</v>
      </c>
      <c r="AL30" s="79">
        <f t="shared" si="7"/>
        <v>985.1030543237755</v>
      </c>
    </row>
    <row r="31" spans="5:38" x14ac:dyDescent="0.3">
      <c r="E31" s="76" t="s">
        <v>618</v>
      </c>
      <c r="F31" s="101">
        <f>Input!I31</f>
        <v>350</v>
      </c>
      <c r="G31" s="101">
        <f>Input!J31</f>
        <v>300</v>
      </c>
      <c r="I31" s="76" t="s">
        <v>604</v>
      </c>
      <c r="J31" s="76">
        <v>15010006</v>
      </c>
      <c r="K31" s="76">
        <v>3</v>
      </c>
      <c r="L31" s="76">
        <v>3</v>
      </c>
      <c r="M31" s="76">
        <f t="shared" si="2"/>
        <v>1</v>
      </c>
      <c r="O31" s="76" t="s">
        <v>604</v>
      </c>
      <c r="P31" s="76">
        <v>15010006</v>
      </c>
      <c r="Q31" s="76">
        <f t="shared" si="13"/>
        <v>300</v>
      </c>
      <c r="R31" s="76">
        <f t="shared" si="14"/>
        <v>0</v>
      </c>
      <c r="T31" s="81">
        <v>15020012</v>
      </c>
      <c r="U31" s="76">
        <f t="shared" si="15"/>
        <v>436.83827398069866</v>
      </c>
      <c r="V31" s="76">
        <f t="shared" si="15"/>
        <v>201.0083100895875</v>
      </c>
      <c r="X31" s="74">
        <v>0.23</v>
      </c>
      <c r="Y31" s="74">
        <v>0</v>
      </c>
      <c r="Z31" s="74">
        <f t="shared" si="9"/>
        <v>0.23</v>
      </c>
      <c r="AA31" s="74">
        <v>0.06</v>
      </c>
      <c r="AB31" s="74">
        <v>0.06</v>
      </c>
      <c r="AC31" s="74">
        <f t="shared" si="3"/>
        <v>0.29000000000000004</v>
      </c>
      <c r="AD31" s="74">
        <f t="shared" si="4"/>
        <v>0.29000000000000004</v>
      </c>
      <c r="AE31" s="74">
        <f t="shared" si="0"/>
        <v>1</v>
      </c>
      <c r="AF31" s="74">
        <v>0</v>
      </c>
      <c r="AG31" s="74">
        <v>0</v>
      </c>
      <c r="AH31" s="74">
        <v>0</v>
      </c>
      <c r="AJ31" s="74">
        <f t="shared" si="5"/>
        <v>436.83827398069866</v>
      </c>
      <c r="AK31" s="74">
        <f t="shared" si="6"/>
        <v>0</v>
      </c>
      <c r="AL31" s="79">
        <f t="shared" si="7"/>
        <v>436.83827398069866</v>
      </c>
    </row>
    <row r="32" spans="5:38" x14ac:dyDescent="0.3">
      <c r="E32" s="76" t="s">
        <v>636</v>
      </c>
      <c r="F32" s="76">
        <f t="shared" ref="F32:G34" si="16">B3</f>
        <v>1244446</v>
      </c>
      <c r="G32" s="101">
        <f t="shared" si="16"/>
        <v>106239</v>
      </c>
      <c r="I32" s="76" t="s">
        <v>605</v>
      </c>
      <c r="J32" s="76">
        <v>15070104</v>
      </c>
      <c r="K32" s="76">
        <v>512</v>
      </c>
      <c r="L32" s="76">
        <v>512</v>
      </c>
      <c r="M32" s="76">
        <f t="shared" si="2"/>
        <v>1</v>
      </c>
      <c r="O32" s="76" t="s">
        <v>605</v>
      </c>
      <c r="P32" s="76">
        <v>15070104</v>
      </c>
      <c r="Q32" s="76">
        <f t="shared" si="13"/>
        <v>300</v>
      </c>
      <c r="R32" s="76">
        <f t="shared" si="14"/>
        <v>0</v>
      </c>
      <c r="T32" s="81">
        <v>15020013</v>
      </c>
      <c r="U32" s="76">
        <f t="shared" si="15"/>
        <v>1509.8034552098425</v>
      </c>
      <c r="V32" s="76">
        <f t="shared" si="15"/>
        <v>694.7263075958399</v>
      </c>
      <c r="X32" s="74">
        <v>0.33</v>
      </c>
      <c r="Y32" s="74">
        <v>0</v>
      </c>
      <c r="Z32" s="74">
        <f t="shared" si="9"/>
        <v>0.33</v>
      </c>
      <c r="AA32" s="74">
        <v>0.45</v>
      </c>
      <c r="AB32" s="74">
        <v>0.37</v>
      </c>
      <c r="AC32" s="74">
        <f t="shared" si="3"/>
        <v>0.78</v>
      </c>
      <c r="AD32" s="74">
        <f t="shared" si="4"/>
        <v>0.7</v>
      </c>
      <c r="AE32" s="74">
        <f t="shared" si="0"/>
        <v>0.89743589743589736</v>
      </c>
      <c r="AF32" s="74">
        <v>0</v>
      </c>
      <c r="AG32" s="74">
        <v>0</v>
      </c>
      <c r="AH32" s="74">
        <v>0</v>
      </c>
      <c r="AJ32" s="74">
        <f t="shared" si="5"/>
        <v>1354.9518187780636</v>
      </c>
      <c r="AK32" s="74">
        <f t="shared" si="6"/>
        <v>0</v>
      </c>
      <c r="AL32" s="79">
        <f t="shared" si="7"/>
        <v>1354.9518187780636</v>
      </c>
    </row>
    <row r="33" spans="5:38" x14ac:dyDescent="0.3">
      <c r="E33" s="76" t="s">
        <v>637</v>
      </c>
      <c r="F33" s="76">
        <f t="shared" si="16"/>
        <v>55036</v>
      </c>
      <c r="G33" s="101">
        <f t="shared" si="16"/>
        <v>22522</v>
      </c>
      <c r="I33" s="76" t="s">
        <v>606</v>
      </c>
      <c r="J33" s="76">
        <v>15010005</v>
      </c>
      <c r="K33" s="76">
        <v>41275</v>
      </c>
      <c r="L33" s="76">
        <v>66</v>
      </c>
      <c r="M33" s="76">
        <f t="shared" si="2"/>
        <v>1.599030890369473E-3</v>
      </c>
      <c r="O33" s="76" t="s">
        <v>606</v>
      </c>
      <c r="P33" s="76">
        <v>15010005</v>
      </c>
      <c r="Q33" s="76">
        <f t="shared" si="13"/>
        <v>13.751665657177467</v>
      </c>
      <c r="R33" s="76">
        <f t="shared" si="14"/>
        <v>13.753264688067837</v>
      </c>
      <c r="T33" s="81">
        <v>15020014</v>
      </c>
      <c r="U33" s="76">
        <f t="shared" si="15"/>
        <v>695.77792672994735</v>
      </c>
      <c r="V33" s="76">
        <f t="shared" si="15"/>
        <v>320.15771872544991</v>
      </c>
      <c r="X33" s="74">
        <v>0.15</v>
      </c>
      <c r="Y33" s="74">
        <v>0</v>
      </c>
      <c r="Z33" s="74">
        <f t="shared" si="9"/>
        <v>0.15</v>
      </c>
      <c r="AA33" s="74">
        <v>0.26</v>
      </c>
      <c r="AB33" s="74">
        <v>0.2</v>
      </c>
      <c r="AC33" s="74">
        <f t="shared" si="3"/>
        <v>0.41000000000000003</v>
      </c>
      <c r="AD33" s="74">
        <f t="shared" si="4"/>
        <v>0.35</v>
      </c>
      <c r="AE33" s="74">
        <f t="shared" si="0"/>
        <v>0.85365853658536572</v>
      </c>
      <c r="AF33" s="74">
        <v>0</v>
      </c>
      <c r="AG33" s="74">
        <v>0</v>
      </c>
      <c r="AH33" s="74">
        <v>0</v>
      </c>
      <c r="AJ33" s="74">
        <f t="shared" si="5"/>
        <v>593.95676672068669</v>
      </c>
      <c r="AK33" s="74">
        <f t="shared" si="6"/>
        <v>0</v>
      </c>
      <c r="AL33" s="79">
        <f t="shared" si="7"/>
        <v>593.95676672068669</v>
      </c>
    </row>
    <row r="34" spans="5:38" x14ac:dyDescent="0.3">
      <c r="E34" s="76" t="s">
        <v>638</v>
      </c>
      <c r="F34" s="76">
        <f t="shared" si="16"/>
        <v>21539</v>
      </c>
      <c r="G34" s="101">
        <f t="shared" si="16"/>
        <v>1440</v>
      </c>
      <c r="I34" s="76" t="s">
        <v>606</v>
      </c>
      <c r="J34" s="76">
        <v>15010007</v>
      </c>
      <c r="K34" s="76">
        <v>41275</v>
      </c>
      <c r="L34" s="76">
        <v>40895</v>
      </c>
      <c r="M34" s="76">
        <f t="shared" si="2"/>
        <v>0.9907934585099939</v>
      </c>
      <c r="O34" s="76" t="s">
        <v>606</v>
      </c>
      <c r="P34" s="76">
        <v>15010007</v>
      </c>
      <c r="Q34" s="76">
        <f>F19*M34</f>
        <v>8520.823743185947</v>
      </c>
      <c r="R34" s="76">
        <f>G19*M34</f>
        <v>8521.8145366444569</v>
      </c>
      <c r="T34" s="81">
        <v>15020015</v>
      </c>
      <c r="U34" s="76">
        <f t="shared" si="15"/>
        <v>12013.504436131952</v>
      </c>
      <c r="V34" s="76">
        <f t="shared" si="15"/>
        <v>5527.9364670947834</v>
      </c>
      <c r="X34" s="74">
        <v>8.32</v>
      </c>
      <c r="Y34" s="74">
        <v>10.25</v>
      </c>
      <c r="Z34" s="74">
        <v>0</v>
      </c>
      <c r="AA34" s="74">
        <v>0.75</v>
      </c>
      <c r="AB34" s="74">
        <v>0.75</v>
      </c>
      <c r="AC34" s="74">
        <f t="shared" si="3"/>
        <v>9.07</v>
      </c>
      <c r="AD34" s="74">
        <f t="shared" si="4"/>
        <v>0.75</v>
      </c>
      <c r="AE34" s="74">
        <f t="shared" si="0"/>
        <v>8.2690187431091508E-2</v>
      </c>
      <c r="AF34" s="74">
        <v>0</v>
      </c>
      <c r="AG34" s="74">
        <v>0</v>
      </c>
      <c r="AH34" s="74">
        <v>0</v>
      </c>
      <c r="AJ34" s="74">
        <f t="shared" si="5"/>
        <v>993.3989335280005</v>
      </c>
      <c r="AK34" s="74">
        <f t="shared" si="6"/>
        <v>0</v>
      </c>
      <c r="AL34" s="79">
        <f t="shared" si="7"/>
        <v>993.3989335280005</v>
      </c>
    </row>
    <row r="35" spans="5:38" x14ac:dyDescent="0.3">
      <c r="E35" s="76" t="s">
        <v>619</v>
      </c>
      <c r="F35" s="76">
        <f>Input!I35</f>
        <v>350</v>
      </c>
      <c r="G35" s="101">
        <f>Input!J35</f>
        <v>0</v>
      </c>
      <c r="I35" s="76" t="s">
        <v>606</v>
      </c>
      <c r="J35" s="76">
        <v>15010014</v>
      </c>
      <c r="K35" s="76">
        <v>41275</v>
      </c>
      <c r="L35" s="76">
        <v>314</v>
      </c>
      <c r="M35" s="76">
        <f t="shared" si="2"/>
        <v>7.6075105996365839E-3</v>
      </c>
      <c r="O35" s="76" t="s">
        <v>606</v>
      </c>
      <c r="P35" s="76">
        <v>15010014</v>
      </c>
      <c r="Q35" s="76">
        <f>F19*M35</f>
        <v>65.424591156874627</v>
      </c>
      <c r="R35" s="76">
        <f>G19*M35</f>
        <v>65.432198667474253</v>
      </c>
      <c r="T35" s="81">
        <v>15020016</v>
      </c>
      <c r="U35" s="76">
        <f>SUM(Q20,Q65)</f>
        <v>227.80164654562191</v>
      </c>
      <c r="V35" s="76">
        <f>SUM(R20,R65)</f>
        <v>67.788319747453997</v>
      </c>
      <c r="X35" s="74">
        <v>0.44</v>
      </c>
      <c r="Y35" s="74">
        <v>0</v>
      </c>
      <c r="Z35" s="74">
        <f t="shared" si="9"/>
        <v>0.44</v>
      </c>
      <c r="AA35" s="74">
        <v>0.02</v>
      </c>
      <c r="AB35" s="74">
        <v>0.02</v>
      </c>
      <c r="AC35" s="74">
        <f t="shared" si="3"/>
        <v>0.46</v>
      </c>
      <c r="AD35" s="74">
        <f t="shared" si="4"/>
        <v>0.46</v>
      </c>
      <c r="AE35" s="74">
        <f t="shared" si="0"/>
        <v>1</v>
      </c>
      <c r="AF35" s="74">
        <v>0</v>
      </c>
      <c r="AG35" s="74">
        <v>0</v>
      </c>
      <c r="AH35" s="74">
        <v>0</v>
      </c>
      <c r="AJ35" s="74">
        <f t="shared" si="5"/>
        <v>227.80164654562191</v>
      </c>
      <c r="AK35" s="74">
        <f t="shared" si="6"/>
        <v>0</v>
      </c>
      <c r="AL35" s="79">
        <f t="shared" si="7"/>
        <v>227.80164654562191</v>
      </c>
    </row>
    <row r="36" spans="5:38" x14ac:dyDescent="0.3">
      <c r="E36" s="76" t="s">
        <v>620</v>
      </c>
      <c r="F36" s="101">
        <f>Input!I36</f>
        <v>2700</v>
      </c>
      <c r="G36" s="101">
        <f>Input!J36</f>
        <v>4576</v>
      </c>
      <c r="I36" s="76" t="s">
        <v>607</v>
      </c>
      <c r="J36" s="76">
        <v>14070007</v>
      </c>
      <c r="K36" s="76">
        <v>8379</v>
      </c>
      <c r="L36" s="76">
        <v>5</v>
      </c>
      <c r="M36" s="76">
        <f t="shared" si="2"/>
        <v>5.9672992003819076E-4</v>
      </c>
      <c r="O36" s="76" t="s">
        <v>607</v>
      </c>
      <c r="P36" s="76">
        <v>14070007</v>
      </c>
      <c r="Q36" s="76">
        <f>F20*M36</f>
        <v>0.77574889604964803</v>
      </c>
      <c r="R36" s="76">
        <f>G20*M36</f>
        <v>1.611170784103115E-2</v>
      </c>
      <c r="T36" s="81">
        <v>15020017</v>
      </c>
      <c r="U36" s="76">
        <f>Q66</f>
        <v>256.98141221071444</v>
      </c>
      <c r="V36" s="76">
        <f>R66</f>
        <v>118.24833690097803</v>
      </c>
      <c r="X36" s="74">
        <v>0.09</v>
      </c>
      <c r="Y36" s="74">
        <v>0</v>
      </c>
      <c r="Z36" s="74">
        <f t="shared" si="9"/>
        <v>0.09</v>
      </c>
      <c r="AA36" s="74">
        <v>0.14000000000000001</v>
      </c>
      <c r="AB36" s="74">
        <v>0.1</v>
      </c>
      <c r="AC36" s="74">
        <f t="shared" si="3"/>
        <v>0.23</v>
      </c>
      <c r="AD36" s="74">
        <f t="shared" si="4"/>
        <v>0.19</v>
      </c>
      <c r="AE36" s="74">
        <f t="shared" si="0"/>
        <v>0.82608695652173914</v>
      </c>
      <c r="AF36" s="74">
        <v>0</v>
      </c>
      <c r="AG36" s="74">
        <v>0</v>
      </c>
      <c r="AH36" s="74">
        <v>0</v>
      </c>
      <c r="AJ36" s="74">
        <f t="shared" si="5"/>
        <v>212.28899269580759</v>
      </c>
      <c r="AK36" s="74">
        <f t="shared" si="6"/>
        <v>0</v>
      </c>
      <c r="AL36" s="79">
        <f t="shared" si="7"/>
        <v>212.28899269580759</v>
      </c>
    </row>
    <row r="37" spans="5:38" x14ac:dyDescent="0.3">
      <c r="E37" s="76" t="s">
        <v>621</v>
      </c>
      <c r="F37" s="101">
        <f>Input!I37</f>
        <v>4000</v>
      </c>
      <c r="G37" s="101">
        <f>Input!J37</f>
        <v>3973</v>
      </c>
      <c r="I37" s="76" t="s">
        <v>607</v>
      </c>
      <c r="J37" s="76">
        <v>15010001</v>
      </c>
      <c r="K37" s="76">
        <v>8379</v>
      </c>
      <c r="L37" s="76">
        <v>59</v>
      </c>
      <c r="M37" s="76">
        <f t="shared" si="2"/>
        <v>7.0414130564506504E-3</v>
      </c>
      <c r="O37" s="76" t="s">
        <v>607</v>
      </c>
      <c r="P37" s="76">
        <v>15010001</v>
      </c>
      <c r="Q37" s="76">
        <f>F20*M37</f>
        <v>9.1538369733858449</v>
      </c>
      <c r="R37" s="76">
        <f>G20*M37</f>
        <v>0.19011815252416756</v>
      </c>
      <c r="T37" s="81">
        <v>15020018</v>
      </c>
      <c r="U37" s="76">
        <f>SUM(Q21,Q67)</f>
        <v>2646.9764242414531</v>
      </c>
      <c r="V37" s="76">
        <f>SUM(R21,R67)</f>
        <v>1204.1784038573808</v>
      </c>
      <c r="X37" s="74">
        <v>1.36</v>
      </c>
      <c r="Y37" s="74">
        <v>0.02</v>
      </c>
      <c r="Z37" s="74">
        <f t="shared" si="9"/>
        <v>1.34</v>
      </c>
      <c r="AA37" s="74">
        <v>0.18</v>
      </c>
      <c r="AB37" s="74">
        <v>0.18</v>
      </c>
      <c r="AC37" s="74">
        <f t="shared" si="3"/>
        <v>1.54</v>
      </c>
      <c r="AD37" s="74">
        <f t="shared" si="4"/>
        <v>1.52</v>
      </c>
      <c r="AE37" s="74">
        <f t="shared" si="0"/>
        <v>0.98701298701298701</v>
      </c>
      <c r="AF37" s="74">
        <v>0</v>
      </c>
      <c r="AG37" s="74">
        <v>0</v>
      </c>
      <c r="AH37" s="74">
        <v>0</v>
      </c>
      <c r="AJ37" s="74">
        <f t="shared" si="5"/>
        <v>2612.6001070435123</v>
      </c>
      <c r="AK37" s="74">
        <f t="shared" si="6"/>
        <v>0</v>
      </c>
      <c r="AL37" s="79">
        <f t="shared" si="7"/>
        <v>2612.6001070435123</v>
      </c>
    </row>
    <row r="38" spans="5:38" x14ac:dyDescent="0.3">
      <c r="E38" s="76" t="s">
        <v>622</v>
      </c>
      <c r="F38" s="101">
        <f>Input!I38</f>
        <v>4400</v>
      </c>
      <c r="G38" s="101">
        <f>Input!J38</f>
        <v>10152</v>
      </c>
      <c r="I38" s="76" t="s">
        <v>607</v>
      </c>
      <c r="J38" s="76">
        <v>15010002</v>
      </c>
      <c r="K38" s="76">
        <v>8379</v>
      </c>
      <c r="L38" s="76">
        <v>23</v>
      </c>
      <c r="M38" s="76">
        <f t="shared" si="2"/>
        <v>2.7449576321756774E-3</v>
      </c>
      <c r="O38" s="76" t="s">
        <v>607</v>
      </c>
      <c r="P38" s="76">
        <v>15010002</v>
      </c>
      <c r="Q38" s="76">
        <f>F20*M38</f>
        <v>3.5684449218283807</v>
      </c>
      <c r="R38" s="76">
        <f>G20*M38</f>
        <v>7.4113856068743295E-2</v>
      </c>
      <c r="T38" s="81">
        <v>15030101</v>
      </c>
      <c r="U38" s="76">
        <f>SUM(Q41,Q42,Q111)</f>
        <v>37321.171468240194</v>
      </c>
      <c r="V38" s="76">
        <f>SUM(R41,R42,R111)</f>
        <v>1272.9854217285665</v>
      </c>
      <c r="X38" s="74">
        <v>10.28</v>
      </c>
      <c r="Y38" s="74">
        <v>4.12</v>
      </c>
      <c r="Z38" s="74">
        <f t="shared" si="9"/>
        <v>6.1599999999999993</v>
      </c>
      <c r="AA38" s="74">
        <v>0.23</v>
      </c>
      <c r="AB38" s="74">
        <v>0.23</v>
      </c>
      <c r="AC38" s="74">
        <f t="shared" si="3"/>
        <v>10.51</v>
      </c>
      <c r="AD38" s="74">
        <f t="shared" si="4"/>
        <v>6.39</v>
      </c>
      <c r="AE38" s="74">
        <f t="shared" si="0"/>
        <v>0.60799238820171264</v>
      </c>
      <c r="AF38" s="74">
        <v>0</v>
      </c>
      <c r="AG38" s="74">
        <v>0</v>
      </c>
      <c r="AH38" s="74">
        <v>0</v>
      </c>
      <c r="AJ38" s="74">
        <f t="shared" si="5"/>
        <v>22690.988171460973</v>
      </c>
      <c r="AK38" s="74">
        <f t="shared" si="6"/>
        <v>0</v>
      </c>
      <c r="AL38" s="79">
        <f t="shared" si="7"/>
        <v>22690.988171460973</v>
      </c>
    </row>
    <row r="39" spans="5:38" x14ac:dyDescent="0.3">
      <c r="E39" s="76" t="s">
        <v>623</v>
      </c>
      <c r="F39" s="101">
        <f>Input!I39</f>
        <v>300</v>
      </c>
      <c r="G39" s="101">
        <f>Input!J39</f>
        <v>0</v>
      </c>
      <c r="I39" s="76" t="s">
        <v>607</v>
      </c>
      <c r="J39" s="76">
        <v>15010003</v>
      </c>
      <c r="K39" s="76">
        <v>8379</v>
      </c>
      <c r="L39" s="76">
        <v>1721</v>
      </c>
      <c r="M39" s="76">
        <f t="shared" si="2"/>
        <v>0.20539443847714525</v>
      </c>
      <c r="O39" s="76" t="s">
        <v>607</v>
      </c>
      <c r="P39" s="76">
        <v>15010003</v>
      </c>
      <c r="Q39" s="76">
        <f>F20*M39</f>
        <v>267.01277002028883</v>
      </c>
      <c r="R39" s="76">
        <f>G20*M39</f>
        <v>5.5456498388829214</v>
      </c>
      <c r="T39" s="81">
        <v>15030103</v>
      </c>
      <c r="U39" s="76">
        <f>Q112</f>
        <v>2045.7349878514406</v>
      </c>
      <c r="V39" s="76">
        <f>R112</f>
        <v>3467.1419645956266</v>
      </c>
      <c r="X39" s="74">
        <v>1.1200000000000001</v>
      </c>
      <c r="Y39" s="74">
        <v>1.29</v>
      </c>
      <c r="Z39" s="74">
        <v>0</v>
      </c>
      <c r="AA39" s="74">
        <v>0.52</v>
      </c>
      <c r="AB39" s="74">
        <v>0.45</v>
      </c>
      <c r="AC39" s="74">
        <f t="shared" si="3"/>
        <v>1.6400000000000001</v>
      </c>
      <c r="AD39" s="74">
        <f t="shared" si="4"/>
        <v>0.45</v>
      </c>
      <c r="AE39" s="74">
        <f t="shared" si="0"/>
        <v>0.27439024390243899</v>
      </c>
      <c r="AF39" s="74">
        <v>0</v>
      </c>
      <c r="AG39" s="74">
        <v>0</v>
      </c>
      <c r="AH39" s="74">
        <v>0</v>
      </c>
      <c r="AJ39" s="74">
        <f t="shared" si="5"/>
        <v>561.32972227630989</v>
      </c>
      <c r="AK39" s="74">
        <f t="shared" si="6"/>
        <v>0</v>
      </c>
      <c r="AL39" s="79">
        <f t="shared" si="7"/>
        <v>561.32972227630989</v>
      </c>
    </row>
    <row r="40" spans="5:38" x14ac:dyDescent="0.3">
      <c r="E40" s="76" t="s">
        <v>624</v>
      </c>
      <c r="F40" s="101">
        <f>Input!I40</f>
        <v>300</v>
      </c>
      <c r="G40" s="101">
        <f>Input!J40</f>
        <v>0</v>
      </c>
      <c r="I40" s="76" t="s">
        <v>607</v>
      </c>
      <c r="J40" s="76">
        <v>15010009</v>
      </c>
      <c r="K40" s="76">
        <v>8379</v>
      </c>
      <c r="L40" s="76">
        <v>6571</v>
      </c>
      <c r="M40" s="76">
        <f t="shared" si="2"/>
        <v>0.78422246091419023</v>
      </c>
      <c r="O40" s="76" t="s">
        <v>607</v>
      </c>
      <c r="P40" s="76">
        <v>15010009</v>
      </c>
      <c r="Q40" s="76">
        <f>F20*M40</f>
        <v>1019.4891991884473</v>
      </c>
      <c r="R40" s="76">
        <f>G20*M40</f>
        <v>21.174006444683137</v>
      </c>
      <c r="T40" s="81">
        <v>15030104</v>
      </c>
      <c r="U40" s="76">
        <f>SUM(Q69,Q83)</f>
        <v>2979.5646013878227</v>
      </c>
      <c r="V40" s="76">
        <f>SUM(R69,R83)</f>
        <v>510.25285003347653</v>
      </c>
      <c r="X40" s="74">
        <v>0.66</v>
      </c>
      <c r="Y40" s="74">
        <v>0.88</v>
      </c>
      <c r="Z40" s="74">
        <v>0</v>
      </c>
      <c r="AA40" s="74">
        <v>0.49</v>
      </c>
      <c r="AB40" s="74">
        <v>0.49</v>
      </c>
      <c r="AC40" s="74">
        <f t="shared" si="3"/>
        <v>1.1499999999999999</v>
      </c>
      <c r="AD40" s="74">
        <f t="shared" si="4"/>
        <v>0.49</v>
      </c>
      <c r="AE40" s="74">
        <f t="shared" si="0"/>
        <v>0.42608695652173917</v>
      </c>
      <c r="AF40" s="74">
        <v>0</v>
      </c>
      <c r="AG40" s="74">
        <v>0</v>
      </c>
      <c r="AH40" s="74">
        <v>0</v>
      </c>
      <c r="AJ40" s="74">
        <f t="shared" si="5"/>
        <v>1269.5536127652463</v>
      </c>
      <c r="AK40" s="74">
        <f t="shared" si="6"/>
        <v>0</v>
      </c>
      <c r="AL40" s="79">
        <f t="shared" si="7"/>
        <v>1269.5536127652463</v>
      </c>
    </row>
    <row r="41" spans="5:38" x14ac:dyDescent="0.3">
      <c r="E41" s="76" t="s">
        <v>625</v>
      </c>
      <c r="F41" s="101">
        <f>Input!I41</f>
        <v>1000</v>
      </c>
      <c r="G41" s="101">
        <f>Input!J41</f>
        <v>0</v>
      </c>
      <c r="I41" s="76" t="s">
        <v>608</v>
      </c>
      <c r="J41" s="76">
        <v>15030101</v>
      </c>
      <c r="K41" s="76">
        <v>55543</v>
      </c>
      <c r="L41" s="76">
        <v>55543</v>
      </c>
      <c r="M41" s="76">
        <f t="shared" si="2"/>
        <v>1</v>
      </c>
      <c r="O41" s="76" t="s">
        <v>608</v>
      </c>
      <c r="P41" s="76">
        <v>15030101</v>
      </c>
      <c r="Q41" s="76">
        <f>F21*M41</f>
        <v>17300</v>
      </c>
      <c r="R41" s="76">
        <f>G21*M41</f>
        <v>300</v>
      </c>
      <c r="T41" s="81">
        <v>15030105</v>
      </c>
      <c r="U41" s="76">
        <f>SUM(Q13,Q84,Q108)</f>
        <v>745.18413597733706</v>
      </c>
      <c r="V41" s="76">
        <f>SUM(R13,R84,R108)</f>
        <v>7.1388101983002841</v>
      </c>
      <c r="X41" s="74">
        <v>0</v>
      </c>
      <c r="Y41" s="74">
        <v>0</v>
      </c>
      <c r="Z41" s="74">
        <f t="shared" si="9"/>
        <v>0</v>
      </c>
      <c r="AA41" s="74">
        <v>0.24</v>
      </c>
      <c r="AB41" s="74">
        <v>0.12</v>
      </c>
      <c r="AC41" s="74">
        <f t="shared" si="3"/>
        <v>0.24</v>
      </c>
      <c r="AD41" s="74">
        <f t="shared" si="4"/>
        <v>0.12</v>
      </c>
      <c r="AE41" s="74">
        <f t="shared" si="0"/>
        <v>0.5</v>
      </c>
      <c r="AF41" s="74">
        <v>0</v>
      </c>
      <c r="AG41" s="74">
        <v>0</v>
      </c>
      <c r="AH41" s="74">
        <v>0</v>
      </c>
      <c r="AJ41" s="74">
        <f t="shared" si="5"/>
        <v>372.59206798866853</v>
      </c>
      <c r="AK41" s="74">
        <f t="shared" si="6"/>
        <v>0</v>
      </c>
      <c r="AL41" s="79">
        <f t="shared" si="7"/>
        <v>372.59206798866853</v>
      </c>
    </row>
    <row r="42" spans="5:38" x14ac:dyDescent="0.3">
      <c r="E42" s="76" t="s">
        <v>639</v>
      </c>
      <c r="F42" s="76">
        <f>B6</f>
        <v>7543</v>
      </c>
      <c r="G42" s="101">
        <f>C6</f>
        <v>1611</v>
      </c>
      <c r="I42" s="76" t="s">
        <v>609</v>
      </c>
      <c r="J42" s="76">
        <v>15030101</v>
      </c>
      <c r="K42" s="76">
        <v>63592</v>
      </c>
      <c r="L42" s="76">
        <v>63592</v>
      </c>
      <c r="M42" s="76">
        <f t="shared" si="2"/>
        <v>1</v>
      </c>
      <c r="O42" s="76" t="s">
        <v>609</v>
      </c>
      <c r="P42" s="76">
        <v>15030101</v>
      </c>
      <c r="Q42" s="76">
        <f>F22*M42</f>
        <v>20020</v>
      </c>
      <c r="R42" s="76">
        <f>G22*M42</f>
        <v>971</v>
      </c>
      <c r="T42" s="81">
        <v>15030106</v>
      </c>
      <c r="U42" s="76">
        <f>Q85</f>
        <v>1114.0069247717972</v>
      </c>
      <c r="V42" s="76">
        <f>R85</f>
        <v>83.550519357884795</v>
      </c>
      <c r="X42" s="74">
        <v>0.23</v>
      </c>
      <c r="Y42" s="74">
        <v>0</v>
      </c>
      <c r="Z42" s="74">
        <f t="shared" si="9"/>
        <v>0.23</v>
      </c>
      <c r="AA42" s="74">
        <v>0.04</v>
      </c>
      <c r="AB42" s="74">
        <v>0.04</v>
      </c>
      <c r="AC42" s="74">
        <f t="shared" si="3"/>
        <v>0.27</v>
      </c>
      <c r="AD42" s="74">
        <f t="shared" si="4"/>
        <v>0.27</v>
      </c>
      <c r="AE42" s="74">
        <f t="shared" si="0"/>
        <v>1</v>
      </c>
      <c r="AF42" s="74">
        <v>0</v>
      </c>
      <c r="AG42" s="74">
        <v>0</v>
      </c>
      <c r="AH42" s="74">
        <v>0</v>
      </c>
      <c r="AJ42" s="74">
        <f t="shared" si="5"/>
        <v>1114.0069247717972</v>
      </c>
      <c r="AK42" s="74">
        <f t="shared" si="6"/>
        <v>0</v>
      </c>
      <c r="AL42" s="79">
        <f t="shared" si="7"/>
        <v>1114.0069247717972</v>
      </c>
    </row>
    <row r="43" spans="5:38" x14ac:dyDescent="0.3">
      <c r="E43" s="76" t="s">
        <v>626</v>
      </c>
      <c r="F43" s="76">
        <f>Input!I43</f>
        <v>300</v>
      </c>
      <c r="G43" s="101">
        <f>Input!J43</f>
        <v>0</v>
      </c>
      <c r="I43" s="76" t="s">
        <v>610</v>
      </c>
      <c r="J43" s="76">
        <v>14070006</v>
      </c>
      <c r="K43" s="76">
        <v>277494</v>
      </c>
      <c r="L43" s="76">
        <v>11323</v>
      </c>
      <c r="M43" s="76">
        <f t="shared" si="2"/>
        <v>4.0804485862757395E-2</v>
      </c>
      <c r="O43" s="76" t="s">
        <v>610</v>
      </c>
      <c r="P43" s="76">
        <v>14070006</v>
      </c>
      <c r="Q43" s="76">
        <f>F23*M43</f>
        <v>1705.6275090632591</v>
      </c>
      <c r="R43" s="76">
        <f>G23*M43</f>
        <v>784.83348108427572</v>
      </c>
      <c r="T43" s="81">
        <v>15030107</v>
      </c>
      <c r="U43" s="76">
        <f>Q156</f>
        <v>756.69493416648061</v>
      </c>
      <c r="V43" s="76">
        <f>R156</f>
        <v>36.144467115120982</v>
      </c>
      <c r="X43" s="74">
        <v>1.6</v>
      </c>
      <c r="Y43" s="74">
        <v>7.5</v>
      </c>
      <c r="Z43" s="74">
        <v>0</v>
      </c>
      <c r="AA43" s="74">
        <v>1.1200000000000001</v>
      </c>
      <c r="AB43" s="74">
        <v>0.68</v>
      </c>
      <c r="AC43" s="74">
        <f t="shared" si="3"/>
        <v>2.72</v>
      </c>
      <c r="AD43" s="74">
        <f t="shared" si="4"/>
        <v>0.68</v>
      </c>
      <c r="AE43" s="74">
        <f t="shared" si="0"/>
        <v>0.25</v>
      </c>
      <c r="AF43" s="74">
        <v>0</v>
      </c>
      <c r="AG43" s="74">
        <v>0</v>
      </c>
      <c r="AH43" s="74">
        <v>0</v>
      </c>
      <c r="AJ43" s="74">
        <f t="shared" si="5"/>
        <v>189.17373354162015</v>
      </c>
      <c r="AK43" s="74">
        <f t="shared" si="6"/>
        <v>0</v>
      </c>
      <c r="AL43" s="79">
        <f t="shared" si="7"/>
        <v>189.17373354162015</v>
      </c>
    </row>
    <row r="44" spans="5:38" x14ac:dyDescent="0.3">
      <c r="E44" s="76" t="s">
        <v>627</v>
      </c>
      <c r="F44" s="101">
        <f>Input!I44</f>
        <v>300</v>
      </c>
      <c r="G44" s="101">
        <f>Input!J44</f>
        <v>0</v>
      </c>
      <c r="I44" s="76" t="s">
        <v>610</v>
      </c>
      <c r="J44" s="76">
        <v>14080105</v>
      </c>
      <c r="K44" s="76">
        <v>277494</v>
      </c>
      <c r="L44" s="76">
        <v>1337</v>
      </c>
      <c r="M44" s="76">
        <f t="shared" si="2"/>
        <v>4.8181221936330152E-3</v>
      </c>
      <c r="O44" s="76" t="s">
        <v>610</v>
      </c>
      <c r="P44" s="76">
        <v>14080105</v>
      </c>
      <c r="Q44" s="76">
        <f>F23*M44</f>
        <v>201.39750769386004</v>
      </c>
      <c r="R44" s="76">
        <f>G23*M44</f>
        <v>92.671762272337418</v>
      </c>
      <c r="T44" s="81">
        <v>15030108</v>
      </c>
      <c r="U44" s="76">
        <f>Q157</f>
        <v>31780.982667559325</v>
      </c>
      <c r="V44" s="76">
        <f>R157</f>
        <v>1518.0578474192623</v>
      </c>
      <c r="X44" s="74">
        <v>16.989999999999998</v>
      </c>
      <c r="Y44" s="74">
        <v>0.39</v>
      </c>
      <c r="Z44" s="74">
        <f t="shared" si="9"/>
        <v>16.599999999999998</v>
      </c>
      <c r="AA44" s="74">
        <v>2</v>
      </c>
      <c r="AB44" s="74">
        <v>2</v>
      </c>
      <c r="AC44" s="74">
        <f t="shared" si="3"/>
        <v>18.989999999999998</v>
      </c>
      <c r="AD44" s="74">
        <f t="shared" si="4"/>
        <v>18.599999999999998</v>
      </c>
      <c r="AE44" s="74">
        <f t="shared" si="0"/>
        <v>0.97946287519747233</v>
      </c>
      <c r="AF44" s="74">
        <v>0</v>
      </c>
      <c r="AG44" s="74">
        <v>0</v>
      </c>
      <c r="AH44" s="74">
        <v>0</v>
      </c>
      <c r="AJ44" s="74">
        <f t="shared" si="5"/>
        <v>31128.292660168689</v>
      </c>
      <c r="AK44" s="74">
        <f t="shared" si="6"/>
        <v>0</v>
      </c>
      <c r="AL44" s="79">
        <f t="shared" si="7"/>
        <v>31128.292660168689</v>
      </c>
    </row>
    <row r="45" spans="5:38" ht="14.4" customHeight="1" x14ac:dyDescent="0.3">
      <c r="E45" s="76" t="s">
        <v>628</v>
      </c>
      <c r="F45" s="101">
        <f>Input!I45</f>
        <v>2500</v>
      </c>
      <c r="G45" s="101">
        <f>Input!J45</f>
        <v>200</v>
      </c>
      <c r="I45" s="76" t="s">
        <v>610</v>
      </c>
      <c r="J45" s="76">
        <v>14080106</v>
      </c>
      <c r="K45" s="76">
        <v>277494</v>
      </c>
      <c r="L45" s="76">
        <v>19</v>
      </c>
      <c r="M45" s="76">
        <f t="shared" si="2"/>
        <v>6.846994889979603E-5</v>
      </c>
      <c r="O45" s="76" t="s">
        <v>610</v>
      </c>
      <c r="P45" s="76">
        <v>14080106</v>
      </c>
      <c r="Q45" s="76">
        <f>F23*M45</f>
        <v>2.8620438640114743</v>
      </c>
      <c r="R45" s="76">
        <f>G23*M45</f>
        <v>1.3169509971386768</v>
      </c>
      <c r="T45" s="81">
        <v>15030201</v>
      </c>
      <c r="U45" s="76">
        <f>SUM(Q6,Q7)</f>
        <v>290.64526220565921</v>
      </c>
      <c r="V45" s="76">
        <f>SUM(R6,R7)</f>
        <v>15706.749676151327</v>
      </c>
      <c r="X45" s="74">
        <v>7.0000000000000007E-2</v>
      </c>
      <c r="Y45" s="74">
        <v>0</v>
      </c>
      <c r="Z45" s="74">
        <f t="shared" si="9"/>
        <v>7.0000000000000007E-2</v>
      </c>
      <c r="AA45" s="74">
        <v>0.08</v>
      </c>
      <c r="AB45" s="74">
        <v>7.0000000000000007E-2</v>
      </c>
      <c r="AC45" s="74">
        <f t="shared" si="3"/>
        <v>0.15000000000000002</v>
      </c>
      <c r="AD45" s="74">
        <f t="shared" si="4"/>
        <v>0.14000000000000001</v>
      </c>
      <c r="AE45" s="74">
        <f t="shared" si="0"/>
        <v>0.93333333333333324</v>
      </c>
      <c r="AF45" s="74">
        <v>0</v>
      </c>
      <c r="AG45" s="74">
        <v>0</v>
      </c>
      <c r="AH45" s="74">
        <v>0</v>
      </c>
      <c r="AJ45" s="74">
        <f t="shared" si="5"/>
        <v>271.26891139194856</v>
      </c>
      <c r="AK45" s="74">
        <f t="shared" si="6"/>
        <v>0</v>
      </c>
      <c r="AL45" s="79">
        <f t="shared" si="7"/>
        <v>271.26891139194856</v>
      </c>
    </row>
    <row r="46" spans="5:38" ht="14.4" customHeight="1" x14ac:dyDescent="0.3">
      <c r="E46" s="76" t="s">
        <v>640</v>
      </c>
      <c r="F46" s="76">
        <f>B7</f>
        <v>208182</v>
      </c>
      <c r="G46" s="101">
        <f>C7</f>
        <v>58906</v>
      </c>
      <c r="I46" s="76" t="s">
        <v>610</v>
      </c>
      <c r="J46" s="76">
        <v>14080201</v>
      </c>
      <c r="K46" s="76">
        <v>277494</v>
      </c>
      <c r="L46" s="76">
        <v>1680</v>
      </c>
      <c r="M46" s="76">
        <f t="shared" si="2"/>
        <v>6.0541849553503863E-3</v>
      </c>
      <c r="O46" s="76" t="s">
        <v>610</v>
      </c>
      <c r="P46" s="76">
        <v>14080201</v>
      </c>
      <c r="Q46" s="76">
        <f>F23*M46</f>
        <v>253.06493113364616</v>
      </c>
      <c r="R46" s="76">
        <f>G23*M46</f>
        <v>116.44619343120932</v>
      </c>
      <c r="T46" s="81">
        <v>15030202</v>
      </c>
      <c r="U46" s="76">
        <f>Q8</f>
        <v>143.04339930996912</v>
      </c>
      <c r="V46" s="76">
        <f>R8</f>
        <v>20.700926094062101</v>
      </c>
      <c r="X46" s="74">
        <v>0</v>
      </c>
      <c r="Y46" s="74">
        <v>0</v>
      </c>
      <c r="Z46" s="74">
        <f t="shared" si="9"/>
        <v>0</v>
      </c>
      <c r="AA46" s="74">
        <v>0</v>
      </c>
      <c r="AB46" s="74">
        <v>0</v>
      </c>
      <c r="AC46" s="74">
        <f t="shared" si="3"/>
        <v>0</v>
      </c>
      <c r="AD46" s="74">
        <f t="shared" si="4"/>
        <v>0</v>
      </c>
      <c r="AE46" s="74">
        <v>0</v>
      </c>
      <c r="AF46" s="74">
        <v>0</v>
      </c>
      <c r="AG46" s="74">
        <v>0</v>
      </c>
      <c r="AH46" s="74">
        <v>0</v>
      </c>
      <c r="AJ46" s="74">
        <f t="shared" si="5"/>
        <v>0</v>
      </c>
      <c r="AK46" s="74">
        <f t="shared" si="6"/>
        <v>0</v>
      </c>
      <c r="AL46" s="79">
        <f t="shared" si="7"/>
        <v>0</v>
      </c>
    </row>
    <row r="47" spans="5:38" ht="14.4" customHeight="1" x14ac:dyDescent="0.3">
      <c r="E47" s="76" t="s">
        <v>629</v>
      </c>
      <c r="F47" s="76">
        <f>Input!I47</f>
        <v>2600</v>
      </c>
      <c r="G47" s="101">
        <f>Input!J47</f>
        <v>786</v>
      </c>
      <c r="I47" s="76" t="s">
        <v>610</v>
      </c>
      <c r="J47" s="76">
        <v>14080204</v>
      </c>
      <c r="K47" s="76">
        <v>277494</v>
      </c>
      <c r="L47" s="76">
        <v>32593</v>
      </c>
      <c r="M47" s="76">
        <f t="shared" si="2"/>
        <v>0.11745479181531852</v>
      </c>
      <c r="O47" s="76" t="s">
        <v>610</v>
      </c>
      <c r="P47" s="76">
        <v>14080204</v>
      </c>
      <c r="Q47" s="76">
        <f>F23*M47</f>
        <v>4909.6102978803146</v>
      </c>
      <c r="R47" s="76">
        <f>G23*M47</f>
        <v>2259.1254657758363</v>
      </c>
      <c r="T47" s="81">
        <v>15030203</v>
      </c>
      <c r="U47" s="76">
        <f>SUM(Q9,Q143)</f>
        <v>1845.9449806965047</v>
      </c>
      <c r="V47" s="76">
        <f>SUM(R9,R143)</f>
        <v>268.31685469086773</v>
      </c>
      <c r="X47" s="74">
        <v>0.8</v>
      </c>
      <c r="Y47" s="74">
        <v>0</v>
      </c>
      <c r="Z47" s="74">
        <f t="shared" si="9"/>
        <v>0.8</v>
      </c>
      <c r="AA47" s="74">
        <v>0.64</v>
      </c>
      <c r="AB47" s="74">
        <v>0.63</v>
      </c>
      <c r="AC47" s="74">
        <f t="shared" si="3"/>
        <v>1.44</v>
      </c>
      <c r="AD47" s="74">
        <f t="shared" si="4"/>
        <v>1.4300000000000002</v>
      </c>
      <c r="AE47" s="74">
        <f t="shared" si="0"/>
        <v>0.99305555555555569</v>
      </c>
      <c r="AF47" s="74">
        <v>0</v>
      </c>
      <c r="AG47" s="74">
        <v>0</v>
      </c>
      <c r="AH47" s="74">
        <v>0</v>
      </c>
      <c r="AJ47" s="74">
        <f t="shared" si="5"/>
        <v>1833.1259183305569</v>
      </c>
      <c r="AK47" s="74">
        <f t="shared" si="6"/>
        <v>0</v>
      </c>
      <c r="AL47" s="79">
        <f t="shared" si="7"/>
        <v>1833.1259183305569</v>
      </c>
    </row>
    <row r="48" spans="5:38" ht="14.4" customHeight="1" x14ac:dyDescent="0.3">
      <c r="E48" s="76" t="s">
        <v>630</v>
      </c>
      <c r="F48" s="101">
        <f>Input!I48</f>
        <v>17300</v>
      </c>
      <c r="G48" s="101">
        <f>Input!J48</f>
        <v>2093</v>
      </c>
      <c r="I48" s="76" t="s">
        <v>610</v>
      </c>
      <c r="J48" s="76">
        <v>14080205</v>
      </c>
      <c r="K48" s="76">
        <v>277494</v>
      </c>
      <c r="L48" s="76">
        <v>803</v>
      </c>
      <c r="M48" s="76">
        <f t="shared" si="2"/>
        <v>2.893756261396643E-3</v>
      </c>
      <c r="O48" s="76" t="s">
        <v>610</v>
      </c>
      <c r="P48" s="76">
        <v>14080205</v>
      </c>
      <c r="Q48" s="76">
        <f>F23*M48</f>
        <v>120.95901172637967</v>
      </c>
      <c r="R48" s="76">
        <f>G23*M48</f>
        <v>55.658507931703028</v>
      </c>
      <c r="T48" s="81">
        <v>15030204</v>
      </c>
      <c r="U48" s="76">
        <f>SUM(Q10,Q113)</f>
        <v>83.961078314576994</v>
      </c>
      <c r="V48" s="76">
        <f>SUM(R10,R113)</f>
        <v>14.511318811872201</v>
      </c>
      <c r="X48" s="74">
        <v>0.02</v>
      </c>
      <c r="Y48" s="74">
        <v>0</v>
      </c>
      <c r="Z48" s="74">
        <f t="shared" si="9"/>
        <v>0.02</v>
      </c>
      <c r="AA48" s="74">
        <v>0.03</v>
      </c>
      <c r="AB48" s="74">
        <v>0.02</v>
      </c>
      <c r="AC48" s="74">
        <f t="shared" si="3"/>
        <v>0.05</v>
      </c>
      <c r="AD48" s="74">
        <f t="shared" si="4"/>
        <v>0.04</v>
      </c>
      <c r="AE48" s="74">
        <f t="shared" si="0"/>
        <v>0.79999999999999993</v>
      </c>
      <c r="AF48" s="74">
        <v>0</v>
      </c>
      <c r="AG48" s="74">
        <v>0</v>
      </c>
      <c r="AH48" s="74">
        <v>0</v>
      </c>
      <c r="AJ48" s="74">
        <f t="shared" si="5"/>
        <v>67.168862651661584</v>
      </c>
      <c r="AK48" s="74">
        <f t="shared" si="6"/>
        <v>0</v>
      </c>
      <c r="AL48" s="79">
        <f t="shared" si="7"/>
        <v>67.168862651661584</v>
      </c>
    </row>
    <row r="49" spans="5:38" x14ac:dyDescent="0.3">
      <c r="E49" s="76" t="s">
        <v>631</v>
      </c>
      <c r="F49" s="101">
        <f>Input!I49</f>
        <v>16100</v>
      </c>
      <c r="G49" s="101">
        <f>Input!J49</f>
        <v>4063</v>
      </c>
      <c r="I49" s="76" t="s">
        <v>610</v>
      </c>
      <c r="J49" s="76">
        <v>15010001</v>
      </c>
      <c r="K49" s="76">
        <v>277494</v>
      </c>
      <c r="L49" s="76">
        <v>331</v>
      </c>
      <c r="M49" s="76">
        <f t="shared" si="2"/>
        <v>1.1928185834648678E-3</v>
      </c>
      <c r="O49" s="76" t="s">
        <v>610</v>
      </c>
      <c r="P49" s="76">
        <v>15010001</v>
      </c>
      <c r="Q49" s="76">
        <f>F23*M49</f>
        <v>49.859816788831473</v>
      </c>
      <c r="R49" s="76">
        <f>G23*M49</f>
        <v>22.942672634363266</v>
      </c>
      <c r="T49" s="81">
        <v>15040002</v>
      </c>
      <c r="U49" s="76">
        <f>Q29</f>
        <v>550</v>
      </c>
      <c r="V49" s="76">
        <f>R29</f>
        <v>303.5</v>
      </c>
      <c r="X49" s="74">
        <v>0.12</v>
      </c>
      <c r="Y49" s="74">
        <v>0.06</v>
      </c>
      <c r="Z49" s="74">
        <f t="shared" si="9"/>
        <v>0.06</v>
      </c>
      <c r="AA49" s="74">
        <v>0.17</v>
      </c>
      <c r="AB49" s="74">
        <v>0.13</v>
      </c>
      <c r="AC49" s="74">
        <f t="shared" si="3"/>
        <v>0.29000000000000004</v>
      </c>
      <c r="AD49" s="74">
        <f t="shared" si="4"/>
        <v>0.19</v>
      </c>
      <c r="AE49" s="74">
        <f t="shared" si="0"/>
        <v>0.65517241379310343</v>
      </c>
      <c r="AF49" s="74">
        <v>0</v>
      </c>
      <c r="AG49" s="74">
        <v>0</v>
      </c>
      <c r="AH49" s="74">
        <v>0</v>
      </c>
      <c r="AJ49" s="74">
        <f t="shared" si="5"/>
        <v>360.34482758620686</v>
      </c>
      <c r="AK49" s="74">
        <f t="shared" si="6"/>
        <v>0</v>
      </c>
      <c r="AL49" s="79">
        <f t="shared" si="7"/>
        <v>360.34482758620686</v>
      </c>
    </row>
    <row r="50" spans="5:38" x14ac:dyDescent="0.3">
      <c r="E50" s="76" t="s">
        <v>632</v>
      </c>
      <c r="F50" s="101">
        <f>Input!I50</f>
        <v>400</v>
      </c>
      <c r="G50" s="101">
        <f>Input!J50</f>
        <v>882</v>
      </c>
      <c r="I50" s="76" t="s">
        <v>610</v>
      </c>
      <c r="J50" s="76">
        <v>15020001</v>
      </c>
      <c r="K50" s="76">
        <v>277494</v>
      </c>
      <c r="L50" s="76">
        <v>8152</v>
      </c>
      <c r="M50" s="76">
        <f t="shared" si="2"/>
        <v>2.9377211759533541E-2</v>
      </c>
      <c r="O50" s="76" t="s">
        <v>610</v>
      </c>
      <c r="P50" s="76">
        <v>15020001</v>
      </c>
      <c r="Q50" s="76">
        <f>F23*M50</f>
        <v>1227.9674515485019</v>
      </c>
      <c r="R50" s="76">
        <f>G23*M50</f>
        <v>565.04129098286808</v>
      </c>
      <c r="T50" s="81">
        <v>15040003</v>
      </c>
      <c r="U50" s="76">
        <v>0</v>
      </c>
      <c r="V50" s="76">
        <v>1</v>
      </c>
      <c r="X50" s="74">
        <v>0</v>
      </c>
      <c r="Y50" s="74">
        <v>0</v>
      </c>
      <c r="Z50" s="74">
        <f t="shared" si="9"/>
        <v>0</v>
      </c>
      <c r="AA50" s="74">
        <v>0</v>
      </c>
      <c r="AB50" s="74">
        <v>0</v>
      </c>
      <c r="AC50" s="74">
        <f t="shared" si="3"/>
        <v>0</v>
      </c>
      <c r="AD50" s="74">
        <f t="shared" si="4"/>
        <v>0</v>
      </c>
      <c r="AE50" s="74">
        <v>0</v>
      </c>
      <c r="AF50" s="74">
        <v>0</v>
      </c>
      <c r="AG50" s="74">
        <v>0</v>
      </c>
      <c r="AH50" s="74">
        <v>0</v>
      </c>
      <c r="AJ50" s="74">
        <f t="shared" si="5"/>
        <v>0</v>
      </c>
      <c r="AK50" s="74">
        <f t="shared" si="6"/>
        <v>0</v>
      </c>
      <c r="AL50" s="79">
        <f t="shared" si="7"/>
        <v>0</v>
      </c>
    </row>
    <row r="51" spans="5:38" x14ac:dyDescent="0.3">
      <c r="E51" s="76" t="s">
        <v>633</v>
      </c>
      <c r="F51" s="101">
        <f>Input!I51</f>
        <v>300</v>
      </c>
      <c r="G51" s="101">
        <f>Input!J51</f>
        <v>0</v>
      </c>
      <c r="I51" s="76" t="s">
        <v>610</v>
      </c>
      <c r="J51" s="76">
        <v>15020002</v>
      </c>
      <c r="K51" s="76">
        <v>277494</v>
      </c>
      <c r="L51" s="76">
        <v>8703</v>
      </c>
      <c r="M51" s="76">
        <f t="shared" si="2"/>
        <v>3.1362840277627625E-2</v>
      </c>
      <c r="O51" s="76" t="s">
        <v>610</v>
      </c>
      <c r="P51" s="76">
        <v>15020002</v>
      </c>
      <c r="Q51" s="76">
        <f>F23*M51</f>
        <v>1310.9667236048347</v>
      </c>
      <c r="R51" s="76">
        <f>G23*M51</f>
        <v>603.23286989988969</v>
      </c>
      <c r="T51" s="81">
        <v>15040004</v>
      </c>
      <c r="U51" s="76">
        <f>Q79</f>
        <v>2181.564245810056</v>
      </c>
      <c r="V51" s="76">
        <f>R79</f>
        <v>5232.7793296089385</v>
      </c>
      <c r="X51" s="74">
        <v>0.57999999999999996</v>
      </c>
      <c r="Y51" s="74">
        <v>0.17</v>
      </c>
      <c r="Z51" s="74">
        <f t="shared" si="9"/>
        <v>0.40999999999999992</v>
      </c>
      <c r="AA51" s="74">
        <v>0.11</v>
      </c>
      <c r="AB51" s="74">
        <v>0.11</v>
      </c>
      <c r="AC51" s="74">
        <f t="shared" si="3"/>
        <v>0.69</v>
      </c>
      <c r="AD51" s="74">
        <f t="shared" si="4"/>
        <v>0.51999999999999991</v>
      </c>
      <c r="AE51" s="74">
        <f t="shared" si="0"/>
        <v>0.75362318840579701</v>
      </c>
      <c r="AF51" s="74">
        <v>0</v>
      </c>
      <c r="AG51" s="74">
        <v>0</v>
      </c>
      <c r="AH51" s="74">
        <v>0</v>
      </c>
      <c r="AJ51" s="74">
        <f t="shared" si="5"/>
        <v>1644.0774026394622</v>
      </c>
      <c r="AK51" s="74">
        <f t="shared" si="6"/>
        <v>0</v>
      </c>
      <c r="AL51" s="79">
        <f t="shared" si="7"/>
        <v>1644.0774026394622</v>
      </c>
    </row>
    <row r="52" spans="5:38" x14ac:dyDescent="0.3">
      <c r="E52" s="76" t="s">
        <v>634</v>
      </c>
      <c r="F52" s="101">
        <f>Input!I52</f>
        <v>3100</v>
      </c>
      <c r="G52" s="101">
        <f>Input!J52</f>
        <v>1014</v>
      </c>
      <c r="I52" s="76" t="s">
        <v>610</v>
      </c>
      <c r="J52" s="76">
        <v>15020003</v>
      </c>
      <c r="K52" s="76">
        <v>277494</v>
      </c>
      <c r="L52" s="76">
        <v>94</v>
      </c>
      <c r="M52" s="76">
        <f t="shared" si="2"/>
        <v>3.3874606297793825E-4</v>
      </c>
      <c r="O52" s="76" t="s">
        <v>610</v>
      </c>
      <c r="P52" s="76">
        <v>15020003</v>
      </c>
      <c r="Q52" s="76">
        <f>F23*M52</f>
        <v>14.159585432477819</v>
      </c>
      <c r="R52" s="76">
        <f>G23*M52</f>
        <v>6.5154417753176643</v>
      </c>
      <c r="T52" s="81">
        <v>15040005</v>
      </c>
      <c r="U52" s="76">
        <f>SUM(Q11,Q80,Q114)</f>
        <v>3787.2585806016559</v>
      </c>
      <c r="V52" s="76">
        <f>SUM(R11,R80,R114)</f>
        <v>3042.6664427244946</v>
      </c>
      <c r="X52" s="74">
        <v>2.13</v>
      </c>
      <c r="Y52" s="74">
        <v>1.81</v>
      </c>
      <c r="Z52" s="74">
        <f t="shared" si="9"/>
        <v>0.31999999999999984</v>
      </c>
      <c r="AA52" s="74">
        <v>0.15</v>
      </c>
      <c r="AB52" s="74">
        <v>0.15</v>
      </c>
      <c r="AC52" s="74">
        <f t="shared" si="3"/>
        <v>2.2799999999999998</v>
      </c>
      <c r="AD52" s="74">
        <f t="shared" si="4"/>
        <v>0.46999999999999986</v>
      </c>
      <c r="AE52" s="74">
        <f t="shared" si="0"/>
        <v>0.20614035087719293</v>
      </c>
      <c r="AF52" s="74">
        <v>0</v>
      </c>
      <c r="AG52" s="74">
        <v>0</v>
      </c>
      <c r="AH52" s="74">
        <v>0</v>
      </c>
      <c r="AJ52" s="74">
        <f t="shared" si="5"/>
        <v>780.70681266788506</v>
      </c>
      <c r="AK52" s="74">
        <f t="shared" si="6"/>
        <v>0</v>
      </c>
      <c r="AL52" s="79">
        <f t="shared" si="7"/>
        <v>780.70681266788506</v>
      </c>
    </row>
    <row r="53" spans="5:38" x14ac:dyDescent="0.3">
      <c r="E53" s="76" t="s">
        <v>635</v>
      </c>
      <c r="F53" s="101">
        <f>Input!I53</f>
        <v>38500</v>
      </c>
      <c r="G53" s="101">
        <f>Input!J53</f>
        <v>1839</v>
      </c>
      <c r="I53" s="76" t="s">
        <v>610</v>
      </c>
      <c r="J53" s="76">
        <v>15020004</v>
      </c>
      <c r="K53" s="76">
        <v>277494</v>
      </c>
      <c r="L53" s="76">
        <v>340</v>
      </c>
      <c r="M53" s="76">
        <f t="shared" si="2"/>
        <v>1.2252517171542447E-3</v>
      </c>
      <c r="O53" s="76" t="s">
        <v>610</v>
      </c>
      <c r="P53" s="76">
        <v>15020004</v>
      </c>
      <c r="Q53" s="76">
        <f>F23*M53</f>
        <v>51.215521777047428</v>
      </c>
      <c r="R53" s="76">
        <f>G23*M53</f>
        <v>23.566491527744745</v>
      </c>
      <c r="T53" s="81">
        <v>15040006</v>
      </c>
      <c r="U53" s="76">
        <f>Q115</f>
        <v>173.84109765346696</v>
      </c>
      <c r="V53" s="76">
        <f>R115</f>
        <v>172.66767024430604</v>
      </c>
      <c r="X53" s="74">
        <v>0.12</v>
      </c>
      <c r="Y53" s="74">
        <v>0</v>
      </c>
      <c r="Z53" s="74">
        <f t="shared" si="9"/>
        <v>0.12</v>
      </c>
      <c r="AA53" s="74">
        <v>0.1</v>
      </c>
      <c r="AB53" s="74">
        <v>0.1</v>
      </c>
      <c r="AC53" s="74">
        <f t="shared" si="3"/>
        <v>0.22</v>
      </c>
      <c r="AD53" s="74">
        <f t="shared" si="4"/>
        <v>0.22</v>
      </c>
      <c r="AE53" s="74">
        <f t="shared" si="0"/>
        <v>1</v>
      </c>
      <c r="AF53" s="74">
        <v>0.01</v>
      </c>
      <c r="AG53" s="74">
        <v>0.01</v>
      </c>
      <c r="AH53" s="74">
        <f t="shared" si="12"/>
        <v>1</v>
      </c>
      <c r="AJ53" s="74">
        <f t="shared" si="5"/>
        <v>173.84109765346696</v>
      </c>
      <c r="AK53" s="74">
        <f t="shared" si="6"/>
        <v>172.66767024430604</v>
      </c>
      <c r="AL53" s="79">
        <f t="shared" si="7"/>
        <v>346.508767897773</v>
      </c>
    </row>
    <row r="54" spans="5:38" x14ac:dyDescent="0.3">
      <c r="I54" s="76" t="s">
        <v>610</v>
      </c>
      <c r="J54" s="76">
        <v>15020005</v>
      </c>
      <c r="K54" s="76">
        <v>277494</v>
      </c>
      <c r="L54" s="76">
        <v>42696</v>
      </c>
      <c r="M54" s="76">
        <f t="shared" si="2"/>
        <v>0.15386278622240482</v>
      </c>
      <c r="O54" s="76" t="s">
        <v>610</v>
      </c>
      <c r="P54" s="76">
        <v>15020005</v>
      </c>
      <c r="Q54" s="76">
        <f>F23*M54</f>
        <v>6431.4644640965216</v>
      </c>
      <c r="R54" s="76">
        <f>G23*M54</f>
        <v>2959.3968302017342</v>
      </c>
      <c r="T54" s="81">
        <v>15040007</v>
      </c>
      <c r="U54" s="76">
        <f>SUM(Q12,Q116)</f>
        <v>3056.7844912780674</v>
      </c>
      <c r="V54" s="76">
        <f>SUM(R12,R116)</f>
        <v>801.33869596194063</v>
      </c>
      <c r="X54" s="74">
        <v>0.65</v>
      </c>
      <c r="Y54" s="74">
        <v>0</v>
      </c>
      <c r="Z54" s="74">
        <f t="shared" si="9"/>
        <v>0.65</v>
      </c>
      <c r="AA54" s="74">
        <v>0.38</v>
      </c>
      <c r="AB54" s="74">
        <v>0.38</v>
      </c>
      <c r="AC54" s="74">
        <f t="shared" si="3"/>
        <v>1.03</v>
      </c>
      <c r="AD54" s="74">
        <f t="shared" si="4"/>
        <v>1.03</v>
      </c>
      <c r="AE54" s="74">
        <f t="shared" si="0"/>
        <v>1</v>
      </c>
      <c r="AF54" s="74">
        <v>0</v>
      </c>
      <c r="AG54" s="74">
        <v>0</v>
      </c>
      <c r="AH54" s="74">
        <v>0</v>
      </c>
      <c r="AJ54" s="74">
        <f t="shared" si="5"/>
        <v>3056.7844912780674</v>
      </c>
      <c r="AK54" s="74">
        <f t="shared" si="6"/>
        <v>0</v>
      </c>
      <c r="AL54" s="79">
        <f t="shared" si="7"/>
        <v>3056.7844912780674</v>
      </c>
    </row>
    <row r="55" spans="5:38" x14ac:dyDescent="0.3">
      <c r="I55" s="76" t="s">
        <v>610</v>
      </c>
      <c r="J55" s="76">
        <v>15020006</v>
      </c>
      <c r="K55" s="76">
        <v>277494</v>
      </c>
      <c r="L55" s="76">
        <v>13521</v>
      </c>
      <c r="M55" s="76">
        <f t="shared" si="2"/>
        <v>4.872537784600748E-2</v>
      </c>
      <c r="O55" s="76" t="s">
        <v>610</v>
      </c>
      <c r="P55" s="76">
        <v>15020006</v>
      </c>
      <c r="Q55" s="76">
        <f>F23*M55</f>
        <v>2036.7207939631126</v>
      </c>
      <c r="R55" s="76">
        <f>G23*M55</f>
        <v>937.18391749010789</v>
      </c>
      <c r="T55" s="81">
        <v>15050100</v>
      </c>
      <c r="U55" s="76">
        <f>SUM(Q25,Q28,Q73,Q90,Q98,Q117,Q136)</f>
        <v>377781.53701344866</v>
      </c>
      <c r="V55" s="76">
        <f>SUM(R25,R28,R73,R90,R98,R117,R136)</f>
        <v>42575.247060003028</v>
      </c>
      <c r="X55" s="74">
        <v>70.489999999999995</v>
      </c>
      <c r="Y55" s="74">
        <v>20.49</v>
      </c>
      <c r="Z55" s="74">
        <f t="shared" si="9"/>
        <v>50</v>
      </c>
      <c r="AA55" s="74">
        <v>4.55</v>
      </c>
      <c r="AB55" s="74">
        <v>4.55</v>
      </c>
      <c r="AC55" s="74">
        <f t="shared" si="3"/>
        <v>75.039999999999992</v>
      </c>
      <c r="AD55" s="74">
        <f t="shared" si="4"/>
        <v>54.55</v>
      </c>
      <c r="AE55" s="74">
        <f t="shared" si="0"/>
        <v>0.72694562899786785</v>
      </c>
      <c r="AF55" s="74">
        <v>0.78</v>
      </c>
      <c r="AG55" s="74">
        <v>0.78</v>
      </c>
      <c r="AH55" s="74">
        <f t="shared" si="12"/>
        <v>1</v>
      </c>
      <c r="AJ55" s="74">
        <f t="shared" si="5"/>
        <v>274626.63704802271</v>
      </c>
      <c r="AK55" s="74">
        <f t="shared" si="6"/>
        <v>42575.247060003028</v>
      </c>
      <c r="AL55" s="79">
        <f t="shared" si="7"/>
        <v>317201.88410802576</v>
      </c>
    </row>
    <row r="56" spans="5:38" x14ac:dyDescent="0.3">
      <c r="I56" s="76" t="s">
        <v>610</v>
      </c>
      <c r="J56" s="76">
        <v>15020007</v>
      </c>
      <c r="K56" s="76">
        <v>277494</v>
      </c>
      <c r="L56" s="76">
        <v>3748</v>
      </c>
      <c r="M56" s="76">
        <f t="shared" si="2"/>
        <v>1.3506598340865027E-2</v>
      </c>
      <c r="O56" s="76" t="s">
        <v>610</v>
      </c>
      <c r="P56" s="76">
        <v>15020007</v>
      </c>
      <c r="Q56" s="76">
        <f>F23*M56</f>
        <v>564.57581064815815</v>
      </c>
      <c r="R56" s="76">
        <f>G23*M56</f>
        <v>259.78591248819794</v>
      </c>
      <c r="T56" s="81">
        <v>15050201</v>
      </c>
      <c r="U56" s="76">
        <f>SUM(Q26,Q153)</f>
        <v>2988.9412392139925</v>
      </c>
      <c r="V56" s="76">
        <f>SUM(R26,R153)</f>
        <v>973.4307270233196</v>
      </c>
      <c r="X56" s="74">
        <v>0.81</v>
      </c>
      <c r="Y56" s="74">
        <v>0.43</v>
      </c>
      <c r="Z56" s="74">
        <f t="shared" si="9"/>
        <v>0.38000000000000006</v>
      </c>
      <c r="AA56" s="74">
        <v>0</v>
      </c>
      <c r="AB56" s="74">
        <v>0</v>
      </c>
      <c r="AC56" s="74">
        <f t="shared" si="3"/>
        <v>0.81</v>
      </c>
      <c r="AD56" s="74">
        <f t="shared" si="4"/>
        <v>0.38000000000000006</v>
      </c>
      <c r="AE56" s="74">
        <f t="shared" si="0"/>
        <v>0.46913580246913583</v>
      </c>
      <c r="AF56" s="74">
        <v>0.11</v>
      </c>
      <c r="AG56" s="74">
        <v>0.1</v>
      </c>
      <c r="AH56" s="74">
        <f t="shared" si="12"/>
        <v>0.90909090909090917</v>
      </c>
      <c r="AJ56" s="74">
        <f t="shared" si="5"/>
        <v>1402.2193467917496</v>
      </c>
      <c r="AK56" s="74">
        <f t="shared" si="6"/>
        <v>884.93702456665426</v>
      </c>
      <c r="AL56" s="79">
        <f t="shared" si="7"/>
        <v>2287.1563713584037</v>
      </c>
    </row>
    <row r="57" spans="5:38" x14ac:dyDescent="0.3">
      <c r="I57" s="76" t="s">
        <v>610</v>
      </c>
      <c r="J57" s="76">
        <v>15020008</v>
      </c>
      <c r="K57" s="76">
        <v>277494</v>
      </c>
      <c r="L57" s="76">
        <v>20163</v>
      </c>
      <c r="M57" s="76">
        <f t="shared" si="2"/>
        <v>7.2661030508767752E-2</v>
      </c>
      <c r="O57" s="76" t="s">
        <v>610</v>
      </c>
      <c r="P57" s="76">
        <v>15020008</v>
      </c>
      <c r="Q57" s="76">
        <f>F23*M57</f>
        <v>3037.2310752664921</v>
      </c>
      <c r="R57" s="76">
        <f>G23*M57</f>
        <v>1397.562260805639</v>
      </c>
      <c r="T57" s="81">
        <v>15050202</v>
      </c>
      <c r="U57" s="76">
        <f>SUM(Q14,Q126,Q145,Q154)</f>
        <v>17357.514913474566</v>
      </c>
      <c r="V57" s="76">
        <f>SUM(R14,R126,R145,R154)</f>
        <v>2119.1501688874741</v>
      </c>
      <c r="X57" s="74">
        <v>8.83</v>
      </c>
      <c r="Y57" s="74">
        <v>1.56</v>
      </c>
      <c r="Z57" s="74">
        <f t="shared" si="9"/>
        <v>7.27</v>
      </c>
      <c r="AA57" s="74">
        <v>1.21</v>
      </c>
      <c r="AB57" s="74">
        <v>1.21</v>
      </c>
      <c r="AC57" s="74">
        <f t="shared" si="3"/>
        <v>10.039999999999999</v>
      </c>
      <c r="AD57" s="74">
        <f t="shared" si="4"/>
        <v>8.48</v>
      </c>
      <c r="AE57" s="74">
        <f t="shared" si="0"/>
        <v>0.84462151394422325</v>
      </c>
      <c r="AF57" s="74">
        <v>0.48</v>
      </c>
      <c r="AG57" s="74">
        <v>0.44</v>
      </c>
      <c r="AH57" s="74">
        <f t="shared" si="12"/>
        <v>0.91666666666666674</v>
      </c>
      <c r="AJ57" s="74">
        <f t="shared" si="5"/>
        <v>14660.530524528322</v>
      </c>
      <c r="AK57" s="74">
        <f t="shared" si="6"/>
        <v>1942.5543214801849</v>
      </c>
      <c r="AL57" s="79">
        <f t="shared" si="7"/>
        <v>16603.084846008507</v>
      </c>
    </row>
    <row r="58" spans="5:38" x14ac:dyDescent="0.3">
      <c r="I58" s="76" t="s">
        <v>610</v>
      </c>
      <c r="J58" s="76">
        <v>15020009</v>
      </c>
      <c r="K58" s="76">
        <v>277494</v>
      </c>
      <c r="L58" s="76">
        <v>1909</v>
      </c>
      <c r="M58" s="76">
        <f t="shared" si="2"/>
        <v>6.8794280236689799E-3</v>
      </c>
      <c r="O58" s="76" t="s">
        <v>610</v>
      </c>
      <c r="P58" s="76">
        <v>15020009</v>
      </c>
      <c r="Q58" s="76">
        <f>F23*M58</f>
        <v>287.56009138936338</v>
      </c>
      <c r="R58" s="76">
        <f>G23*M58</f>
        <v>132.31891860724915</v>
      </c>
      <c r="T58" s="81">
        <v>15050203</v>
      </c>
      <c r="U58" s="76">
        <f>SUM(Q4,Q74,Q137,Q146)</f>
        <v>2557.0017397946926</v>
      </c>
      <c r="V58" s="76">
        <f>SUM(R4,R74,R137,R146)</f>
        <v>12507.837629425376</v>
      </c>
      <c r="X58" s="74">
        <v>1.59</v>
      </c>
      <c r="Y58" s="74">
        <v>0.25</v>
      </c>
      <c r="Z58" s="74">
        <f t="shared" si="9"/>
        <v>1.34</v>
      </c>
      <c r="AA58" s="74">
        <v>0.35</v>
      </c>
      <c r="AB58" s="74">
        <v>0.35</v>
      </c>
      <c r="AC58" s="74">
        <f t="shared" si="3"/>
        <v>1.94</v>
      </c>
      <c r="AD58" s="74">
        <f t="shared" si="4"/>
        <v>1.69</v>
      </c>
      <c r="AE58" s="74">
        <f t="shared" si="0"/>
        <v>0.87113402061855671</v>
      </c>
      <c r="AF58" s="74">
        <v>0</v>
      </c>
      <c r="AG58" s="74">
        <v>0</v>
      </c>
      <c r="AH58" s="74">
        <v>0</v>
      </c>
      <c r="AJ58" s="74">
        <f t="shared" si="5"/>
        <v>2227.491206315995</v>
      </c>
      <c r="AK58" s="74">
        <f t="shared" si="6"/>
        <v>0</v>
      </c>
      <c r="AL58" s="79">
        <f t="shared" si="7"/>
        <v>2227.491206315995</v>
      </c>
    </row>
    <row r="59" spans="5:38" x14ac:dyDescent="0.3">
      <c r="I59" s="76" t="s">
        <v>610</v>
      </c>
      <c r="J59" s="76">
        <v>15020010</v>
      </c>
      <c r="K59" s="76">
        <v>277494</v>
      </c>
      <c r="L59" s="76">
        <v>4171</v>
      </c>
      <c r="M59" s="76">
        <f t="shared" si="2"/>
        <v>1.5030955624265751E-2</v>
      </c>
      <c r="O59" s="76" t="s">
        <v>610</v>
      </c>
      <c r="P59" s="76">
        <v>15020010</v>
      </c>
      <c r="Q59" s="76">
        <f>F23*M59</f>
        <v>628.29394509430836</v>
      </c>
      <c r="R59" s="76">
        <f>G23*M59</f>
        <v>289.10540047712743</v>
      </c>
      <c r="T59" s="81">
        <v>15050301</v>
      </c>
      <c r="U59" s="76">
        <f>SUM(Q15,Q75,Q127,Q130,Q138)</f>
        <v>127916.57268399795</v>
      </c>
      <c r="V59" s="76">
        <f>SUM(R15,R75,R127,R130,R138)</f>
        <v>35655.052320167786</v>
      </c>
      <c r="X59" s="74">
        <v>63.97</v>
      </c>
      <c r="Y59" s="74">
        <v>65.930000000000007</v>
      </c>
      <c r="Z59" s="74">
        <v>0</v>
      </c>
      <c r="AA59" s="74">
        <v>0.68</v>
      </c>
      <c r="AB59" s="74">
        <v>0.68</v>
      </c>
      <c r="AC59" s="74">
        <f t="shared" si="3"/>
        <v>64.650000000000006</v>
      </c>
      <c r="AD59" s="74">
        <f t="shared" si="4"/>
        <v>0.68</v>
      </c>
      <c r="AE59" s="74">
        <f t="shared" si="0"/>
        <v>1.0518174787316318E-2</v>
      </c>
      <c r="AF59" s="74">
        <v>4.5599999999999996</v>
      </c>
      <c r="AG59" s="74">
        <v>4.5599999999999996</v>
      </c>
      <c r="AH59" s="74">
        <f t="shared" si="12"/>
        <v>1</v>
      </c>
      <c r="AJ59" s="74">
        <f t="shared" si="5"/>
        <v>1345.4488696847425</v>
      </c>
      <c r="AK59" s="74">
        <f t="shared" si="6"/>
        <v>35655.052320167786</v>
      </c>
      <c r="AL59" s="79">
        <f t="shared" si="7"/>
        <v>37000.501189852526</v>
      </c>
    </row>
    <row r="60" spans="5:38" x14ac:dyDescent="0.3">
      <c r="I60" s="76" t="s">
        <v>610</v>
      </c>
      <c r="J60" s="76">
        <v>15020011</v>
      </c>
      <c r="K60" s="76">
        <v>277494</v>
      </c>
      <c r="L60" s="76">
        <v>8474</v>
      </c>
      <c r="M60" s="76">
        <f t="shared" si="2"/>
        <v>3.0537597209309032E-2</v>
      </c>
      <c r="O60" s="76" t="s">
        <v>610</v>
      </c>
      <c r="P60" s="76">
        <v>15020011</v>
      </c>
      <c r="Q60" s="76">
        <f>F23*M60</f>
        <v>1276.4715633491176</v>
      </c>
      <c r="R60" s="76">
        <f>G23*M60</f>
        <v>587.36014472384988</v>
      </c>
      <c r="T60" s="81">
        <v>15050302</v>
      </c>
      <c r="U60" s="76">
        <f>SUM(Q16,Q139)</f>
        <v>74321.054247837557</v>
      </c>
      <c r="V60" s="76">
        <f>SUM(R16,R139)</f>
        <v>21106.535411592035</v>
      </c>
      <c r="X60" s="74">
        <v>39.06</v>
      </c>
      <c r="Y60" s="74">
        <v>0.01</v>
      </c>
      <c r="Z60" s="74">
        <f t="shared" si="9"/>
        <v>39.050000000000004</v>
      </c>
      <c r="AA60" s="74">
        <v>1.26</v>
      </c>
      <c r="AB60" s="74">
        <v>1.26</v>
      </c>
      <c r="AC60" s="74">
        <f t="shared" si="3"/>
        <v>40.32</v>
      </c>
      <c r="AD60" s="74">
        <f t="shared" si="4"/>
        <v>40.31</v>
      </c>
      <c r="AE60" s="74">
        <f t="shared" si="0"/>
        <v>0.99975198412698418</v>
      </c>
      <c r="AF60" s="74">
        <v>0.24</v>
      </c>
      <c r="AG60" s="74">
        <v>0.24</v>
      </c>
      <c r="AH60" s="74">
        <f t="shared" si="12"/>
        <v>1</v>
      </c>
      <c r="AJ60" s="74">
        <f t="shared" si="5"/>
        <v>74302.621446684818</v>
      </c>
      <c r="AK60" s="74">
        <f t="shared" si="6"/>
        <v>21106.535411592035</v>
      </c>
      <c r="AL60" s="79">
        <f t="shared" si="7"/>
        <v>95409.156858276852</v>
      </c>
    </row>
    <row r="61" spans="5:38" x14ac:dyDescent="0.3">
      <c r="I61" s="76" t="s">
        <v>610</v>
      </c>
      <c r="J61" s="76">
        <v>15020012</v>
      </c>
      <c r="K61" s="76">
        <v>277494</v>
      </c>
      <c r="L61" s="76">
        <v>2900</v>
      </c>
      <c r="M61" s="76">
        <f t="shared" si="2"/>
        <v>1.0450676411021499E-2</v>
      </c>
      <c r="O61" s="76" t="s">
        <v>610</v>
      </c>
      <c r="P61" s="76">
        <v>15020012</v>
      </c>
      <c r="Q61" s="76">
        <f>F23*M61</f>
        <v>436.83827398069866</v>
      </c>
      <c r="R61" s="76">
        <f>G23*M61</f>
        <v>201.0083100895875</v>
      </c>
      <c r="T61" s="81">
        <v>15050303</v>
      </c>
      <c r="U61" s="76">
        <f>SUM(Q91,Q99,Q140)</f>
        <v>37502.250533178099</v>
      </c>
      <c r="V61" s="76">
        <f>SUM(R91,R99,R140)</f>
        <v>15015.940458554303</v>
      </c>
      <c r="X61" s="74">
        <v>6.63</v>
      </c>
      <c r="Y61" s="74">
        <v>2.76</v>
      </c>
      <c r="Z61" s="74">
        <f t="shared" si="9"/>
        <v>3.87</v>
      </c>
      <c r="AA61" s="74">
        <v>0.92</v>
      </c>
      <c r="AB61" s="74">
        <v>0.92</v>
      </c>
      <c r="AC61" s="74">
        <f t="shared" si="3"/>
        <v>7.55</v>
      </c>
      <c r="AD61" s="74">
        <f t="shared" si="4"/>
        <v>4.79</v>
      </c>
      <c r="AE61" s="74">
        <f t="shared" si="0"/>
        <v>0.63443708609271521</v>
      </c>
      <c r="AF61" s="74">
        <v>4.8499999999999996</v>
      </c>
      <c r="AG61" s="74">
        <v>4.49</v>
      </c>
      <c r="AH61" s="74">
        <f t="shared" si="12"/>
        <v>0.92577319587628881</v>
      </c>
      <c r="AJ61" s="74">
        <f t="shared" si="5"/>
        <v>23792.818550188487</v>
      </c>
      <c r="AK61" s="74">
        <f t="shared" si="6"/>
        <v>13901.355187403884</v>
      </c>
      <c r="AL61" s="79">
        <f t="shared" si="7"/>
        <v>37694.173737592369</v>
      </c>
    </row>
    <row r="62" spans="5:38" x14ac:dyDescent="0.3">
      <c r="I62" s="76" t="s">
        <v>610</v>
      </c>
      <c r="J62" s="76">
        <v>15020013</v>
      </c>
      <c r="K62" s="76">
        <v>277494</v>
      </c>
      <c r="L62" s="76">
        <v>10023</v>
      </c>
      <c r="M62" s="76">
        <f t="shared" si="2"/>
        <v>3.611969988540293E-2</v>
      </c>
      <c r="O62" s="76" t="s">
        <v>610</v>
      </c>
      <c r="P62" s="76">
        <v>15020013</v>
      </c>
      <c r="Q62" s="76">
        <f>F23*M62</f>
        <v>1509.8034552098425</v>
      </c>
      <c r="R62" s="76">
        <f>G23*M62</f>
        <v>694.7263075958399</v>
      </c>
      <c r="T62" s="81">
        <v>15050304</v>
      </c>
      <c r="U62" s="76">
        <f>Q141</f>
        <v>12021.343439588432</v>
      </c>
      <c r="V62" s="76">
        <f>R141</f>
        <v>3401.4912751938027</v>
      </c>
      <c r="X62" s="74">
        <v>2.23</v>
      </c>
      <c r="Y62" s="74">
        <v>0.8</v>
      </c>
      <c r="Z62" s="74">
        <f t="shared" si="9"/>
        <v>1.43</v>
      </c>
      <c r="AA62" s="74">
        <v>1.1399999999999999</v>
      </c>
      <c r="AB62" s="74">
        <v>1.1399999999999999</v>
      </c>
      <c r="AC62" s="74">
        <f t="shared" si="3"/>
        <v>3.37</v>
      </c>
      <c r="AD62" s="74">
        <f t="shared" si="4"/>
        <v>2.57</v>
      </c>
      <c r="AE62" s="74">
        <f t="shared" si="0"/>
        <v>0.7626112759643916</v>
      </c>
      <c r="AF62" s="74">
        <v>7.04</v>
      </c>
      <c r="AG62" s="74">
        <v>6.55</v>
      </c>
      <c r="AH62" s="74">
        <f t="shared" si="12"/>
        <v>0.93039772727272729</v>
      </c>
      <c r="AJ62" s="74">
        <f t="shared" si="5"/>
        <v>9167.612059270703</v>
      </c>
      <c r="AK62" s="74">
        <f t="shared" si="6"/>
        <v>3164.7397517783252</v>
      </c>
      <c r="AL62" s="79">
        <f t="shared" si="7"/>
        <v>12332.351811049028</v>
      </c>
    </row>
    <row r="63" spans="5:38" x14ac:dyDescent="0.3">
      <c r="I63" s="76" t="s">
        <v>610</v>
      </c>
      <c r="J63" s="76">
        <v>15020014</v>
      </c>
      <c r="K63" s="76">
        <v>277494</v>
      </c>
      <c r="L63" s="76">
        <v>4619</v>
      </c>
      <c r="M63" s="76">
        <f t="shared" si="2"/>
        <v>1.664540494569252E-2</v>
      </c>
      <c r="O63" s="76" t="s">
        <v>610</v>
      </c>
      <c r="P63" s="76">
        <v>15020014</v>
      </c>
      <c r="Q63" s="76">
        <f>F23*M63</f>
        <v>695.77792672994735</v>
      </c>
      <c r="R63" s="76">
        <f>G23*M63</f>
        <v>320.15771872544991</v>
      </c>
      <c r="T63" s="81">
        <v>15050305</v>
      </c>
      <c r="U63" s="76">
        <f>Q100</f>
        <v>55.008101154438421</v>
      </c>
      <c r="V63" s="76">
        <f>R100</f>
        <v>22.510583149216188</v>
      </c>
      <c r="X63" s="74">
        <v>0</v>
      </c>
      <c r="Y63" s="74">
        <v>0</v>
      </c>
      <c r="Z63" s="74">
        <f t="shared" si="9"/>
        <v>0</v>
      </c>
      <c r="AA63" s="74">
        <v>0.11</v>
      </c>
      <c r="AB63" s="74">
        <v>0.05</v>
      </c>
      <c r="AC63" s="74">
        <f t="shared" si="3"/>
        <v>0.11</v>
      </c>
      <c r="AD63" s="74">
        <f t="shared" si="4"/>
        <v>0.05</v>
      </c>
      <c r="AE63" s="74">
        <f t="shared" si="0"/>
        <v>0.45454545454545459</v>
      </c>
      <c r="AF63" s="74">
        <v>0</v>
      </c>
      <c r="AG63" s="74">
        <v>0</v>
      </c>
      <c r="AH63" s="100">
        <v>0</v>
      </c>
      <c r="AJ63" s="74">
        <f t="shared" si="5"/>
        <v>25.003682342926556</v>
      </c>
      <c r="AK63" s="74">
        <f t="shared" si="6"/>
        <v>0</v>
      </c>
      <c r="AL63" s="79">
        <f t="shared" si="7"/>
        <v>25.003682342926556</v>
      </c>
    </row>
    <row r="64" spans="5:38" x14ac:dyDescent="0.3">
      <c r="I64" s="76" t="s">
        <v>610</v>
      </c>
      <c r="J64" s="76">
        <v>15020015</v>
      </c>
      <c r="K64" s="76">
        <v>277494</v>
      </c>
      <c r="L64" s="76">
        <v>79753</v>
      </c>
      <c r="M64" s="76">
        <f t="shared" si="2"/>
        <v>0.28740441234765435</v>
      </c>
      <c r="O64" s="76" t="s">
        <v>610</v>
      </c>
      <c r="P64" s="76">
        <v>15020015</v>
      </c>
      <c r="Q64" s="76">
        <f>F23*M64</f>
        <v>12013.504436131952</v>
      </c>
      <c r="R64" s="76">
        <f>G23*M64</f>
        <v>5527.9364670947834</v>
      </c>
      <c r="T64" s="81">
        <v>15050306</v>
      </c>
      <c r="U64" s="76">
        <f>Q101</f>
        <v>553.76576473176283</v>
      </c>
      <c r="V64" s="76">
        <f>R101</f>
        <v>226.61371744474096</v>
      </c>
      <c r="X64" s="74">
        <v>0.31</v>
      </c>
      <c r="Y64" s="74">
        <v>0</v>
      </c>
      <c r="Z64" s="74">
        <f t="shared" si="9"/>
        <v>0.31</v>
      </c>
      <c r="AA64" s="74">
        <v>0.18</v>
      </c>
      <c r="AB64" s="74">
        <v>0.18</v>
      </c>
      <c r="AC64" s="74">
        <f t="shared" si="3"/>
        <v>0.49</v>
      </c>
      <c r="AD64" s="74">
        <f t="shared" si="4"/>
        <v>0.49</v>
      </c>
      <c r="AE64" s="74">
        <f t="shared" si="0"/>
        <v>1</v>
      </c>
      <c r="AF64" s="74">
        <v>0</v>
      </c>
      <c r="AG64" s="74">
        <v>0</v>
      </c>
      <c r="AH64" s="100">
        <v>0</v>
      </c>
      <c r="AJ64" s="74">
        <f t="shared" si="5"/>
        <v>553.76576473176283</v>
      </c>
      <c r="AK64" s="74">
        <f t="shared" si="6"/>
        <v>0</v>
      </c>
      <c r="AL64" s="79">
        <f t="shared" si="7"/>
        <v>553.76576473176283</v>
      </c>
    </row>
    <row r="65" spans="9:38" x14ac:dyDescent="0.3">
      <c r="I65" s="76" t="s">
        <v>610</v>
      </c>
      <c r="J65" s="76">
        <v>15020016</v>
      </c>
      <c r="K65" s="76">
        <v>277494</v>
      </c>
      <c r="L65" s="76">
        <v>978</v>
      </c>
      <c r="M65" s="76">
        <f t="shared" si="2"/>
        <v>3.5244005275789749E-3</v>
      </c>
      <c r="O65" s="76" t="s">
        <v>610</v>
      </c>
      <c r="P65" s="76">
        <v>15020016</v>
      </c>
      <c r="Q65" s="76">
        <f>F23*M65</f>
        <v>147.31994205280114</v>
      </c>
      <c r="R65" s="76">
        <f>G23*M65</f>
        <v>67.788319747453997</v>
      </c>
      <c r="T65" s="81">
        <v>15060101</v>
      </c>
      <c r="U65" s="76">
        <f>Q119</f>
        <v>2.0910559832715521</v>
      </c>
      <c r="V65" s="76">
        <f>R119</f>
        <v>4.8246364414029088</v>
      </c>
      <c r="X65" s="74">
        <v>1</v>
      </c>
      <c r="Y65" s="74">
        <v>1</v>
      </c>
      <c r="Z65" s="74">
        <v>1</v>
      </c>
      <c r="AA65" s="74">
        <v>1</v>
      </c>
      <c r="AB65" s="74">
        <v>1</v>
      </c>
      <c r="AC65" s="74">
        <f t="shared" si="3"/>
        <v>2</v>
      </c>
      <c r="AD65" s="74">
        <f t="shared" si="4"/>
        <v>2</v>
      </c>
      <c r="AE65" s="100">
        <f t="shared" si="0"/>
        <v>1</v>
      </c>
      <c r="AF65" s="74">
        <v>1</v>
      </c>
      <c r="AG65" s="74">
        <v>1</v>
      </c>
      <c r="AH65" s="100">
        <f t="shared" si="12"/>
        <v>1</v>
      </c>
      <c r="AJ65" s="74">
        <f t="shared" si="5"/>
        <v>2.0910559832715521</v>
      </c>
      <c r="AK65" s="74">
        <f t="shared" si="6"/>
        <v>4.8246364414029088</v>
      </c>
      <c r="AL65" s="79">
        <f t="shared" si="7"/>
        <v>6.9156924246744609</v>
      </c>
    </row>
    <row r="66" spans="9:38" x14ac:dyDescent="0.3">
      <c r="I66" s="76" t="s">
        <v>610</v>
      </c>
      <c r="J66" s="76">
        <v>15020017</v>
      </c>
      <c r="K66" s="76">
        <v>277494</v>
      </c>
      <c r="L66" s="76">
        <v>1706</v>
      </c>
      <c r="M66" s="76">
        <f t="shared" si="2"/>
        <v>6.1478806748974752E-3</v>
      </c>
      <c r="O66" s="76" t="s">
        <v>610</v>
      </c>
      <c r="P66" s="76">
        <v>15020017</v>
      </c>
      <c r="Q66" s="76">
        <f>F23*M66</f>
        <v>256.98141221071444</v>
      </c>
      <c r="R66" s="76">
        <f>G23*M66</f>
        <v>118.24833690097803</v>
      </c>
      <c r="T66" s="81">
        <v>15060102</v>
      </c>
      <c r="U66" s="76">
        <f>Q120</f>
        <v>1496.777872825777</v>
      </c>
      <c r="V66" s="76">
        <f>R120</f>
        <v>3453.4747647562017</v>
      </c>
      <c r="X66" s="74">
        <v>1</v>
      </c>
      <c r="Y66" s="74">
        <v>1</v>
      </c>
      <c r="Z66" s="74">
        <v>1</v>
      </c>
      <c r="AA66" s="74">
        <v>1</v>
      </c>
      <c r="AB66" s="74">
        <v>1</v>
      </c>
      <c r="AC66" s="74">
        <f t="shared" si="3"/>
        <v>2</v>
      </c>
      <c r="AD66" s="74">
        <f t="shared" si="4"/>
        <v>2</v>
      </c>
      <c r="AE66" s="100">
        <f t="shared" si="0"/>
        <v>1</v>
      </c>
      <c r="AF66" s="74">
        <v>1</v>
      </c>
      <c r="AG66" s="74">
        <v>1</v>
      </c>
      <c r="AH66" s="100">
        <f t="shared" si="12"/>
        <v>1</v>
      </c>
      <c r="AJ66" s="74">
        <f t="shared" si="5"/>
        <v>1496.777872825777</v>
      </c>
      <c r="AK66" s="74">
        <f t="shared" si="6"/>
        <v>3453.4747647562017</v>
      </c>
      <c r="AL66" s="79">
        <f t="shared" si="7"/>
        <v>4950.2526375819789</v>
      </c>
    </row>
    <row r="67" spans="9:38" x14ac:dyDescent="0.3">
      <c r="I67" s="76" t="s">
        <v>610</v>
      </c>
      <c r="J67" s="76">
        <v>15020018</v>
      </c>
      <c r="K67" s="76">
        <v>277494</v>
      </c>
      <c r="L67" s="76">
        <v>17373</v>
      </c>
      <c r="M67" s="76">
        <f t="shared" si="2"/>
        <v>6.2606759065060871E-2</v>
      </c>
      <c r="O67" s="76" t="s">
        <v>610</v>
      </c>
      <c r="P67" s="76">
        <v>15020018</v>
      </c>
      <c r="Q67" s="76">
        <f>F23*M67</f>
        <v>2616.9625289195446</v>
      </c>
      <c r="R67" s="76">
        <f>G23*M67</f>
        <v>1204.1784038573808</v>
      </c>
      <c r="T67" s="81">
        <v>15060103</v>
      </c>
      <c r="U67" s="76">
        <f>SUM(Q121,Q133)</f>
        <v>2784.6290778703515</v>
      </c>
      <c r="V67" s="76">
        <f>SUM(R121,R133)</f>
        <v>6409.5966735350175</v>
      </c>
      <c r="X67" s="74">
        <v>1</v>
      </c>
      <c r="Y67" s="74">
        <v>1</v>
      </c>
      <c r="Z67" s="74">
        <v>1</v>
      </c>
      <c r="AA67" s="74">
        <v>1</v>
      </c>
      <c r="AB67" s="74">
        <v>1</v>
      </c>
      <c r="AC67" s="74">
        <f t="shared" si="3"/>
        <v>2</v>
      </c>
      <c r="AD67" s="74">
        <f t="shared" si="4"/>
        <v>2</v>
      </c>
      <c r="AE67" s="100">
        <f t="shared" ref="AE67:AE68" si="17">AD67/AC67</f>
        <v>1</v>
      </c>
      <c r="AF67" s="74">
        <v>1</v>
      </c>
      <c r="AG67" s="74">
        <v>1</v>
      </c>
      <c r="AH67" s="100">
        <f t="shared" si="12"/>
        <v>1</v>
      </c>
      <c r="AJ67" s="74">
        <f t="shared" si="5"/>
        <v>2784.6290778703515</v>
      </c>
      <c r="AK67" s="74">
        <f t="shared" si="6"/>
        <v>6409.5966735350175</v>
      </c>
      <c r="AL67" s="79">
        <f t="shared" si="7"/>
        <v>9194.225751405369</v>
      </c>
    </row>
    <row r="68" spans="9:38" x14ac:dyDescent="0.3">
      <c r="I68" s="76" t="s">
        <v>610</v>
      </c>
      <c r="J68" s="76">
        <v>15060104</v>
      </c>
      <c r="K68" s="76">
        <v>277494</v>
      </c>
      <c r="L68" s="76">
        <v>85</v>
      </c>
      <c r="M68" s="76">
        <f t="shared" ref="M68:M131" si="18">L68/K68</f>
        <v>3.0631292928856119E-4</v>
      </c>
      <c r="O68" s="76" t="s">
        <v>610</v>
      </c>
      <c r="P68" s="76">
        <v>15060104</v>
      </c>
      <c r="Q68" s="76">
        <f>F23*M68</f>
        <v>12.803880444261857</v>
      </c>
      <c r="R68" s="76">
        <f>G23*M68</f>
        <v>5.8916228819361862</v>
      </c>
      <c r="T68" s="81">
        <v>15060104</v>
      </c>
      <c r="U68" s="76">
        <f>SUM(Q68,Q122)</f>
        <v>130.32122670412309</v>
      </c>
      <c r="V68" s="76">
        <f>SUM(R68,R122)</f>
        <v>277.03619088877963</v>
      </c>
      <c r="X68" s="74">
        <v>1</v>
      </c>
      <c r="Y68" s="74">
        <v>1</v>
      </c>
      <c r="Z68" s="74">
        <v>1</v>
      </c>
      <c r="AA68" s="74">
        <v>1</v>
      </c>
      <c r="AB68" s="74">
        <v>1</v>
      </c>
      <c r="AC68" s="74">
        <f t="shared" ref="AC68:AC86" si="19">X68+AA68</f>
        <v>2</v>
      </c>
      <c r="AD68" s="74">
        <f t="shared" ref="AD68:AD86" si="20">Z68+AB68</f>
        <v>2</v>
      </c>
      <c r="AE68" s="100">
        <f t="shared" si="17"/>
        <v>1</v>
      </c>
      <c r="AF68" s="74">
        <v>1</v>
      </c>
      <c r="AG68" s="74">
        <v>1</v>
      </c>
      <c r="AH68" s="100">
        <f t="shared" si="12"/>
        <v>1</v>
      </c>
      <c r="AJ68" s="74">
        <f t="shared" ref="AJ68:AJ86" si="21">U68*AE68</f>
        <v>130.32122670412309</v>
      </c>
      <c r="AK68" s="74">
        <f t="shared" ref="AK68:AK86" si="22">V68*AH68</f>
        <v>277.03619088877963</v>
      </c>
      <c r="AL68" s="79">
        <f t="shared" ref="AL68:AL86" si="23">SUM(AJ68:AK68)</f>
        <v>407.35741759290272</v>
      </c>
    </row>
    <row r="69" spans="9:38" x14ac:dyDescent="0.3">
      <c r="I69" s="76" t="s">
        <v>611</v>
      </c>
      <c r="J69" s="76">
        <v>15030104</v>
      </c>
      <c r="K69" s="76">
        <v>11259</v>
      </c>
      <c r="L69" s="76">
        <v>924</v>
      </c>
      <c r="M69" s="76">
        <f t="shared" si="18"/>
        <v>8.2067679189981355E-2</v>
      </c>
      <c r="O69" s="76" t="s">
        <v>611</v>
      </c>
      <c r="P69" s="76">
        <v>15030104</v>
      </c>
      <c r="Q69" s="76">
        <f>F24*M69</f>
        <v>188.75566213695711</v>
      </c>
      <c r="R69" s="76">
        <f>G24*M69</f>
        <v>300.94217958966163</v>
      </c>
      <c r="T69" s="81">
        <v>15060105</v>
      </c>
      <c r="U69" s="76">
        <f>SUM(Q123,Q134,Q147)</f>
        <v>2263.9617676733519</v>
      </c>
      <c r="V69" s="76">
        <f>SUM(R123,R134,R147)</f>
        <v>185.33467168740052</v>
      </c>
      <c r="X69" s="74">
        <v>1.37</v>
      </c>
      <c r="Y69" s="74">
        <v>0.8</v>
      </c>
      <c r="Z69" s="74">
        <f t="shared" ref="Z69:Z86" si="24">X69-Y69</f>
        <v>0.57000000000000006</v>
      </c>
      <c r="AA69" s="74">
        <v>7.0000000000000007E-2</v>
      </c>
      <c r="AB69" s="74">
        <v>7.0000000000000007E-2</v>
      </c>
      <c r="AC69" s="74">
        <f t="shared" si="19"/>
        <v>1.4400000000000002</v>
      </c>
      <c r="AD69" s="74">
        <f t="shared" si="20"/>
        <v>0.64000000000000012</v>
      </c>
      <c r="AE69" s="74">
        <f t="shared" ref="AE69:AE86" si="25">AD69/AC69</f>
        <v>0.44444444444444448</v>
      </c>
      <c r="AF69" s="74">
        <v>0</v>
      </c>
      <c r="AG69" s="74">
        <v>0</v>
      </c>
      <c r="AH69" s="100">
        <v>0</v>
      </c>
      <c r="AJ69" s="74">
        <f t="shared" si="21"/>
        <v>1006.2052300770454</v>
      </c>
      <c r="AK69" s="74">
        <f t="shared" si="22"/>
        <v>0</v>
      </c>
      <c r="AL69" s="79">
        <f t="shared" si="23"/>
        <v>1006.2052300770454</v>
      </c>
    </row>
    <row r="70" spans="9:38" x14ac:dyDescent="0.3">
      <c r="I70" s="76" t="s">
        <v>611</v>
      </c>
      <c r="J70" s="76">
        <v>15070201</v>
      </c>
      <c r="K70" s="76">
        <v>11259</v>
      </c>
      <c r="L70" s="76">
        <v>6223</v>
      </c>
      <c r="M70" s="76">
        <f t="shared" si="18"/>
        <v>0.5527133848476774</v>
      </c>
      <c r="O70" s="76" t="s">
        <v>611</v>
      </c>
      <c r="P70" s="76">
        <v>15070201</v>
      </c>
      <c r="Q70" s="76">
        <f>F24*M70</f>
        <v>1271.240785149658</v>
      </c>
      <c r="R70" s="76">
        <f>G24*M70</f>
        <v>2026.7999822364329</v>
      </c>
      <c r="T70" s="81">
        <v>15060106</v>
      </c>
      <c r="U70" s="76">
        <f>SUM(Q92,Q124)</f>
        <v>360948.7706235479</v>
      </c>
      <c r="V70" s="76">
        <f>SUM(R92,R124)</f>
        <v>30823.98560841164</v>
      </c>
      <c r="X70" s="74">
        <v>453.8</v>
      </c>
      <c r="Y70" s="74">
        <v>213.3</v>
      </c>
      <c r="Z70" s="74">
        <f t="shared" si="24"/>
        <v>240.5</v>
      </c>
      <c r="AA70" s="74">
        <v>6.33</v>
      </c>
      <c r="AB70" s="74">
        <v>6.33</v>
      </c>
      <c r="AC70" s="74">
        <f t="shared" si="19"/>
        <v>460.13</v>
      </c>
      <c r="AD70" s="74">
        <f t="shared" si="20"/>
        <v>246.83</v>
      </c>
      <c r="AE70" s="74">
        <f t="shared" si="25"/>
        <v>0.53643535522569707</v>
      </c>
      <c r="AF70" s="74">
        <v>2.2999999999999998</v>
      </c>
      <c r="AG70" s="74">
        <v>2.2999999999999998</v>
      </c>
      <c r="AH70" s="74">
        <f t="shared" ref="AH70:AH85" si="26">AG70/AF70</f>
        <v>1</v>
      </c>
      <c r="AJ70" s="74">
        <f t="shared" si="21"/>
        <v>193625.68198772156</v>
      </c>
      <c r="AK70" s="74">
        <f t="shared" si="22"/>
        <v>30823.98560841164</v>
      </c>
      <c r="AL70" s="79">
        <f t="shared" si="23"/>
        <v>224449.66759613319</v>
      </c>
    </row>
    <row r="71" spans="9:38" x14ac:dyDescent="0.3">
      <c r="I71" s="76" t="s">
        <v>611</v>
      </c>
      <c r="J71" s="76">
        <v>15070202</v>
      </c>
      <c r="K71" s="76">
        <v>11259</v>
      </c>
      <c r="L71" s="76">
        <v>3588</v>
      </c>
      <c r="M71" s="76">
        <f t="shared" si="18"/>
        <v>0.31867839062083664</v>
      </c>
      <c r="O71" s="76" t="s">
        <v>611</v>
      </c>
      <c r="P71" s="76">
        <v>15070202</v>
      </c>
      <c r="Q71" s="76">
        <f>F24*M71</f>
        <v>732.96029842792427</v>
      </c>
      <c r="R71" s="76">
        <f>G24*M71</f>
        <v>1168.593658406608</v>
      </c>
      <c r="T71" s="81">
        <v>15060201</v>
      </c>
      <c r="U71" s="76">
        <f>SUM(Q89,Q104,Q148)</f>
        <v>1518.9347853285951</v>
      </c>
      <c r="V71" s="76">
        <f>SUM(R89,R104,R148)</f>
        <v>406.66229609921197</v>
      </c>
      <c r="X71" s="74">
        <v>0.51</v>
      </c>
      <c r="Y71" s="74">
        <v>0</v>
      </c>
      <c r="Z71" s="74">
        <f t="shared" si="24"/>
        <v>0.51</v>
      </c>
      <c r="AA71" s="74">
        <v>0.4</v>
      </c>
      <c r="AB71" s="74">
        <v>0.33</v>
      </c>
      <c r="AC71" s="74">
        <f t="shared" si="19"/>
        <v>0.91</v>
      </c>
      <c r="AD71" s="74">
        <f t="shared" si="20"/>
        <v>0.84000000000000008</v>
      </c>
      <c r="AE71" s="74">
        <f t="shared" si="25"/>
        <v>0.92307692307692313</v>
      </c>
      <c r="AF71" s="74">
        <v>0</v>
      </c>
      <c r="AG71" s="74">
        <v>0</v>
      </c>
      <c r="AH71" s="74">
        <v>0</v>
      </c>
      <c r="AJ71" s="74">
        <f t="shared" si="21"/>
        <v>1402.0936479956263</v>
      </c>
      <c r="AK71" s="74">
        <f t="shared" si="22"/>
        <v>0</v>
      </c>
      <c r="AL71" s="79">
        <f t="shared" si="23"/>
        <v>1402.0936479956263</v>
      </c>
    </row>
    <row r="72" spans="9:38" x14ac:dyDescent="0.3">
      <c r="I72" s="76" t="s">
        <v>611</v>
      </c>
      <c r="J72" s="76">
        <v>15070203</v>
      </c>
      <c r="K72" s="76">
        <v>11259</v>
      </c>
      <c r="L72" s="76">
        <v>524</v>
      </c>
      <c r="M72" s="76">
        <f t="shared" si="18"/>
        <v>4.6540545341504577E-2</v>
      </c>
      <c r="O72" s="76" t="s">
        <v>611</v>
      </c>
      <c r="P72" s="76">
        <v>15070203</v>
      </c>
      <c r="Q72" s="76">
        <f>F24*M72</f>
        <v>107.04325428546053</v>
      </c>
      <c r="R72" s="76">
        <f>G24*M72</f>
        <v>170.6641797672973</v>
      </c>
      <c r="T72" s="81">
        <v>15060202</v>
      </c>
      <c r="U72" s="76">
        <f>SUM(Q22,Q105,Q149)</f>
        <v>23881.177999824791</v>
      </c>
      <c r="V72" s="76">
        <f>SUM(R22,R105,R149)</f>
        <v>3666.0130743684904</v>
      </c>
      <c r="X72" s="74">
        <v>11.87</v>
      </c>
      <c r="Y72" s="74">
        <v>2.2799999999999998</v>
      </c>
      <c r="Z72" s="74">
        <f t="shared" si="24"/>
        <v>9.59</v>
      </c>
      <c r="AA72" s="74">
        <v>2.31</v>
      </c>
      <c r="AB72" s="74">
        <v>2.31</v>
      </c>
      <c r="AC72" s="74">
        <f t="shared" si="19"/>
        <v>14.18</v>
      </c>
      <c r="AD72" s="74">
        <f t="shared" si="20"/>
        <v>11.9</v>
      </c>
      <c r="AE72" s="74">
        <f t="shared" si="25"/>
        <v>0.83921015514809594</v>
      </c>
      <c r="AF72" s="74">
        <v>0</v>
      </c>
      <c r="AG72" s="74">
        <v>0</v>
      </c>
      <c r="AH72" s="74">
        <v>0</v>
      </c>
      <c r="AJ72" s="74">
        <f t="shared" si="21"/>
        <v>20041.327094352258</v>
      </c>
      <c r="AK72" s="74">
        <f t="shared" si="22"/>
        <v>0</v>
      </c>
      <c r="AL72" s="79">
        <f t="shared" si="23"/>
        <v>20041.327094352258</v>
      </c>
    </row>
    <row r="73" spans="9:38" x14ac:dyDescent="0.3">
      <c r="I73" s="76" t="s">
        <v>612</v>
      </c>
      <c r="J73" s="76">
        <v>15050100</v>
      </c>
      <c r="K73" s="76">
        <v>14152</v>
      </c>
      <c r="L73" s="76">
        <v>3540</v>
      </c>
      <c r="M73" s="76">
        <f t="shared" si="18"/>
        <v>0.25014132278123236</v>
      </c>
      <c r="O73" s="76" t="s">
        <v>612</v>
      </c>
      <c r="P73" s="76">
        <v>15050100</v>
      </c>
      <c r="Q73" s="76">
        <f>F25*M73</f>
        <v>750.42396834369708</v>
      </c>
      <c r="R73" s="76">
        <f>G25*M73</f>
        <v>4180.1116449971742</v>
      </c>
      <c r="T73" s="81">
        <v>15060203</v>
      </c>
      <c r="U73" s="76">
        <f>SUM(Q93,Q135,Q150)</f>
        <v>12895.372856400023</v>
      </c>
      <c r="V73" s="76">
        <f>SUM(R93,R135,R150)</f>
        <v>1675.5368657047161</v>
      </c>
      <c r="X73" s="74">
        <v>3.06</v>
      </c>
      <c r="Y73" s="74">
        <v>0.35</v>
      </c>
      <c r="Z73" s="74">
        <f t="shared" si="24"/>
        <v>2.71</v>
      </c>
      <c r="AA73" s="74">
        <v>0.71</v>
      </c>
      <c r="AB73" s="74">
        <v>0.71</v>
      </c>
      <c r="AC73" s="74">
        <f t="shared" si="19"/>
        <v>3.77</v>
      </c>
      <c r="AD73" s="74">
        <f t="shared" si="20"/>
        <v>3.42</v>
      </c>
      <c r="AE73" s="74">
        <f t="shared" si="25"/>
        <v>0.90716180371352784</v>
      </c>
      <c r="AF73" s="74">
        <v>0</v>
      </c>
      <c r="AG73" s="74">
        <v>0</v>
      </c>
      <c r="AH73" s="74">
        <v>0</v>
      </c>
      <c r="AJ73" s="74">
        <f t="shared" si="21"/>
        <v>11698.189699970313</v>
      </c>
      <c r="AK73" s="74">
        <f t="shared" si="22"/>
        <v>0</v>
      </c>
      <c r="AL73" s="79">
        <f t="shared" si="23"/>
        <v>11698.189699970313</v>
      </c>
    </row>
    <row r="74" spans="9:38" x14ac:dyDescent="0.3">
      <c r="I74" s="76" t="s">
        <v>612</v>
      </c>
      <c r="J74" s="76">
        <v>15050203</v>
      </c>
      <c r="K74" s="76">
        <v>14152</v>
      </c>
      <c r="L74" s="76">
        <v>10591</v>
      </c>
      <c r="M74" s="76">
        <f t="shared" si="18"/>
        <v>0.74837478801582813</v>
      </c>
      <c r="O74" s="76" t="s">
        <v>612</v>
      </c>
      <c r="P74" s="76">
        <v>15050203</v>
      </c>
      <c r="Q74" s="76">
        <f>F25*M74</f>
        <v>2245.1243640474845</v>
      </c>
      <c r="R74" s="76">
        <f>G25*M74</f>
        <v>12506.091082532505</v>
      </c>
      <c r="T74" s="81">
        <v>15070101</v>
      </c>
      <c r="U74" s="76">
        <f>SUM(Q30,Q94,Q102)</f>
        <v>22500.013880670955</v>
      </c>
      <c r="V74" s="76">
        <f>SUM(R30,R94,R102)</f>
        <v>2024.7119056337951</v>
      </c>
      <c r="X74" s="74">
        <v>1.96</v>
      </c>
      <c r="Y74" s="74">
        <v>0.54</v>
      </c>
      <c r="Z74" s="74">
        <f t="shared" si="24"/>
        <v>1.42</v>
      </c>
      <c r="AA74" s="74">
        <v>2.4900000000000002</v>
      </c>
      <c r="AB74" s="74">
        <v>1.92</v>
      </c>
      <c r="AC74" s="74">
        <f t="shared" si="19"/>
        <v>4.45</v>
      </c>
      <c r="AD74" s="74">
        <f t="shared" si="20"/>
        <v>3.34</v>
      </c>
      <c r="AE74" s="74">
        <f t="shared" si="25"/>
        <v>0.75056179775280896</v>
      </c>
      <c r="AF74" s="74">
        <v>0.22</v>
      </c>
      <c r="AG74" s="74">
        <v>0.22</v>
      </c>
      <c r="AH74" s="74">
        <f t="shared" si="26"/>
        <v>1</v>
      </c>
      <c r="AJ74" s="74">
        <f t="shared" si="21"/>
        <v>16887.650867739547</v>
      </c>
      <c r="AK74" s="74">
        <f t="shared" si="22"/>
        <v>2024.7119056337951</v>
      </c>
      <c r="AL74" s="79">
        <f t="shared" si="23"/>
        <v>18912.362773373341</v>
      </c>
    </row>
    <row r="75" spans="9:38" x14ac:dyDescent="0.3">
      <c r="I75" s="76" t="s">
        <v>612</v>
      </c>
      <c r="J75" s="76">
        <v>15050301</v>
      </c>
      <c r="K75" s="76">
        <v>14152</v>
      </c>
      <c r="L75" s="76">
        <v>21</v>
      </c>
      <c r="M75" s="76">
        <f t="shared" si="18"/>
        <v>1.4838892029395139E-3</v>
      </c>
      <c r="O75" s="76" t="s">
        <v>612</v>
      </c>
      <c r="P75" s="76">
        <v>15050301</v>
      </c>
      <c r="Q75" s="76">
        <f>F25*M75</f>
        <v>4.4516676088185418</v>
      </c>
      <c r="R75" s="76">
        <f>G25*M75</f>
        <v>24.797272470322216</v>
      </c>
      <c r="T75" s="81">
        <v>15070102</v>
      </c>
      <c r="U75" s="76">
        <f>SUM(Q3,Q95,Q106)</f>
        <v>502283.10696458822</v>
      </c>
      <c r="V75" s="76">
        <f>SUM(R3,R95,R106)</f>
        <v>42563.617987114929</v>
      </c>
      <c r="X75" s="74">
        <v>65.95</v>
      </c>
      <c r="Y75" s="74">
        <v>10.75</v>
      </c>
      <c r="Z75" s="74">
        <f t="shared" si="24"/>
        <v>55.2</v>
      </c>
      <c r="AA75" s="74">
        <v>1.21</v>
      </c>
      <c r="AB75" s="74">
        <v>1.21</v>
      </c>
      <c r="AC75" s="74">
        <f t="shared" si="19"/>
        <v>67.16</v>
      </c>
      <c r="AD75" s="74">
        <f t="shared" si="20"/>
        <v>56.410000000000004</v>
      </c>
      <c r="AE75" s="74">
        <f t="shared" si="25"/>
        <v>0.83993448481238842</v>
      </c>
      <c r="AF75" s="74">
        <v>2.59</v>
      </c>
      <c r="AG75" s="74">
        <v>2.59</v>
      </c>
      <c r="AH75" s="74">
        <f t="shared" si="26"/>
        <v>1</v>
      </c>
      <c r="AJ75" s="74">
        <f t="shared" si="21"/>
        <v>421884.90267826722</v>
      </c>
      <c r="AK75" s="74">
        <f t="shared" si="22"/>
        <v>42563.617987114929</v>
      </c>
      <c r="AL75" s="79">
        <f t="shared" si="23"/>
        <v>464448.52066538215</v>
      </c>
    </row>
    <row r="76" spans="9:38" x14ac:dyDescent="0.3">
      <c r="I76" s="76" t="s">
        <v>613</v>
      </c>
      <c r="J76" s="76">
        <v>15070103</v>
      </c>
      <c r="K76" s="76">
        <v>3628</v>
      </c>
      <c r="L76" s="76">
        <v>6</v>
      </c>
      <c r="M76" s="76">
        <f t="shared" si="18"/>
        <v>1.6538037486218302E-3</v>
      </c>
      <c r="O76" s="76" t="s">
        <v>613</v>
      </c>
      <c r="P76" s="76">
        <v>15070103</v>
      </c>
      <c r="Q76" s="76">
        <f>F26*M76</f>
        <v>0.82690187431091511</v>
      </c>
      <c r="R76" s="76">
        <f>G26*M76</f>
        <v>0.49614112458654908</v>
      </c>
      <c r="T76" s="81">
        <v>15070103</v>
      </c>
      <c r="U76" s="76">
        <f>SUM(Q76,Q96,Q107,Q144)</f>
        <v>5323.5884204948143</v>
      </c>
      <c r="V76" s="76">
        <f>SUM(R76,R96,R107,R144)</f>
        <v>1017.0576128389192</v>
      </c>
      <c r="X76" s="74">
        <v>1.17</v>
      </c>
      <c r="Y76" s="74">
        <v>0.3</v>
      </c>
      <c r="Z76" s="74">
        <f t="shared" si="24"/>
        <v>0.86999999999999988</v>
      </c>
      <c r="AA76" s="74">
        <v>0.67</v>
      </c>
      <c r="AB76" s="74">
        <v>0.67</v>
      </c>
      <c r="AC76" s="74">
        <f t="shared" si="19"/>
        <v>1.8399999999999999</v>
      </c>
      <c r="AD76" s="74">
        <f t="shared" si="20"/>
        <v>1.54</v>
      </c>
      <c r="AE76" s="74">
        <f t="shared" si="25"/>
        <v>0.83695652173913049</v>
      </c>
      <c r="AF76" s="74">
        <v>0</v>
      </c>
      <c r="AG76" s="74">
        <v>0</v>
      </c>
      <c r="AH76" s="74">
        <v>0</v>
      </c>
      <c r="AJ76" s="74">
        <f t="shared" si="21"/>
        <v>4455.6120475880516</v>
      </c>
      <c r="AK76" s="74">
        <f t="shared" si="22"/>
        <v>0</v>
      </c>
      <c r="AL76" s="79">
        <f t="shared" si="23"/>
        <v>4455.6120475880516</v>
      </c>
    </row>
    <row r="77" spans="9:38" x14ac:dyDescent="0.3">
      <c r="I77" s="76" t="s">
        <v>613</v>
      </c>
      <c r="J77" s="76">
        <v>15070104</v>
      </c>
      <c r="K77" s="76">
        <v>3628</v>
      </c>
      <c r="L77" s="76">
        <v>3622</v>
      </c>
      <c r="M77" s="76">
        <f t="shared" si="18"/>
        <v>0.99834619625137822</v>
      </c>
      <c r="O77" s="76" t="s">
        <v>613</v>
      </c>
      <c r="P77" s="76">
        <v>15070104</v>
      </c>
      <c r="Q77" s="76">
        <f>F26*M77</f>
        <v>499.17309812568908</v>
      </c>
      <c r="R77" s="76">
        <f>G26*M77</f>
        <v>299.50385887541347</v>
      </c>
      <c r="T77" s="81">
        <v>15070104</v>
      </c>
      <c r="U77" s="76">
        <f>SUM(Q32,Q77,Q97,Q132)</f>
        <v>2061.8617072249526</v>
      </c>
      <c r="V77" s="76">
        <f>SUM(R32,R77,R97,R132)</f>
        <v>381.68908438306642</v>
      </c>
      <c r="X77" s="74">
        <v>0.22</v>
      </c>
      <c r="Y77" s="74">
        <v>0</v>
      </c>
      <c r="Z77" s="74">
        <f t="shared" si="24"/>
        <v>0.22</v>
      </c>
      <c r="AA77" s="74">
        <v>0.05</v>
      </c>
      <c r="AB77" s="74">
        <v>0.05</v>
      </c>
      <c r="AC77" s="74">
        <f t="shared" si="19"/>
        <v>0.27</v>
      </c>
      <c r="AD77" s="74">
        <f t="shared" si="20"/>
        <v>0.27</v>
      </c>
      <c r="AE77" s="74">
        <f t="shared" si="25"/>
        <v>1</v>
      </c>
      <c r="AF77" s="74">
        <v>0</v>
      </c>
      <c r="AG77" s="74">
        <v>0</v>
      </c>
      <c r="AH77" s="74">
        <v>0</v>
      </c>
      <c r="AJ77" s="74">
        <f t="shared" si="21"/>
        <v>2061.8617072249526</v>
      </c>
      <c r="AK77" s="74">
        <f t="shared" si="22"/>
        <v>0</v>
      </c>
      <c r="AL77" s="79">
        <f t="shared" si="23"/>
        <v>2061.8617072249526</v>
      </c>
    </row>
    <row r="78" spans="9:38" x14ac:dyDescent="0.3">
      <c r="I78" s="76" t="s">
        <v>614</v>
      </c>
      <c r="J78" s="76">
        <v>15010005</v>
      </c>
      <c r="K78" s="76">
        <v>1227</v>
      </c>
      <c r="L78" s="76">
        <v>1227</v>
      </c>
      <c r="M78" s="76">
        <f t="shared" si="18"/>
        <v>1</v>
      </c>
      <c r="O78" s="76" t="s">
        <v>614</v>
      </c>
      <c r="P78" s="76">
        <v>15010005</v>
      </c>
      <c r="Q78" s="76">
        <f>F27*M78</f>
        <v>300</v>
      </c>
      <c r="R78" s="76">
        <f>G27*M78</f>
        <v>0</v>
      </c>
      <c r="T78" s="81">
        <v>15070201</v>
      </c>
      <c r="U78" s="76">
        <f>SUM(Q70,Q158)</f>
        <v>7233.5631834238529</v>
      </c>
      <c r="V78" s="76">
        <f>SUM(R70,R158)</f>
        <v>2311.5976677020499</v>
      </c>
      <c r="X78" s="74">
        <v>3.01</v>
      </c>
      <c r="Y78" s="74">
        <v>0.35</v>
      </c>
      <c r="Z78" s="74">
        <f t="shared" si="24"/>
        <v>2.6599999999999997</v>
      </c>
      <c r="AA78" s="74">
        <v>0.16</v>
      </c>
      <c r="AB78" s="74">
        <v>0.16</v>
      </c>
      <c r="AC78" s="74">
        <f t="shared" si="19"/>
        <v>3.17</v>
      </c>
      <c r="AD78" s="74">
        <f t="shared" si="20"/>
        <v>2.82</v>
      </c>
      <c r="AE78" s="74">
        <f t="shared" si="25"/>
        <v>0.88958990536277605</v>
      </c>
      <c r="AF78" s="74">
        <v>0</v>
      </c>
      <c r="AG78" s="74">
        <v>0</v>
      </c>
      <c r="AH78" s="74">
        <v>0</v>
      </c>
      <c r="AJ78" s="74">
        <f t="shared" si="21"/>
        <v>6434.9047877776866</v>
      </c>
      <c r="AK78" s="74">
        <f t="shared" si="22"/>
        <v>0</v>
      </c>
      <c r="AL78" s="79">
        <f t="shared" si="23"/>
        <v>6434.9047877776866</v>
      </c>
    </row>
    <row r="79" spans="9:38" x14ac:dyDescent="0.3">
      <c r="I79" s="76" t="s">
        <v>615</v>
      </c>
      <c r="J79" s="76">
        <v>15040004</v>
      </c>
      <c r="K79" s="76">
        <v>5370</v>
      </c>
      <c r="L79" s="76">
        <v>5325</v>
      </c>
      <c r="M79" s="76">
        <f t="shared" si="18"/>
        <v>0.99162011173184361</v>
      </c>
      <c r="O79" s="76" t="s">
        <v>615</v>
      </c>
      <c r="P79" s="76">
        <v>15040004</v>
      </c>
      <c r="Q79" s="76">
        <f>F28*M79</f>
        <v>2181.564245810056</v>
      </c>
      <c r="R79" s="76">
        <f>G28*M79</f>
        <v>5232.7793296089385</v>
      </c>
      <c r="T79" s="81">
        <v>15070202</v>
      </c>
      <c r="U79" s="76">
        <f>Q71</f>
        <v>732.96029842792427</v>
      </c>
      <c r="V79" s="76">
        <f>R71</f>
        <v>1168.593658406608</v>
      </c>
      <c r="X79" s="74">
        <v>0.45</v>
      </c>
      <c r="Y79" s="74">
        <v>0</v>
      </c>
      <c r="Z79" s="74">
        <f t="shared" si="24"/>
        <v>0.45</v>
      </c>
      <c r="AA79" s="74">
        <v>0.13</v>
      </c>
      <c r="AB79" s="74">
        <v>0.13</v>
      </c>
      <c r="AC79" s="74">
        <f t="shared" si="19"/>
        <v>0.58000000000000007</v>
      </c>
      <c r="AD79" s="74">
        <f t="shared" si="20"/>
        <v>0.58000000000000007</v>
      </c>
      <c r="AE79" s="74">
        <f t="shared" si="25"/>
        <v>1</v>
      </c>
      <c r="AF79" s="74">
        <v>0</v>
      </c>
      <c r="AG79" s="74">
        <v>0</v>
      </c>
      <c r="AH79" s="74">
        <v>0</v>
      </c>
      <c r="AJ79" s="74">
        <f t="shared" si="21"/>
        <v>732.96029842792427</v>
      </c>
      <c r="AK79" s="74">
        <f t="shared" si="22"/>
        <v>0</v>
      </c>
      <c r="AL79" s="79">
        <f t="shared" si="23"/>
        <v>732.96029842792427</v>
      </c>
    </row>
    <row r="80" spans="9:38" x14ac:dyDescent="0.3">
      <c r="I80" s="76" t="s">
        <v>615</v>
      </c>
      <c r="J80" s="76">
        <v>15040005</v>
      </c>
      <c r="K80" s="76">
        <v>5370</v>
      </c>
      <c r="L80" s="76">
        <v>45</v>
      </c>
      <c r="M80" s="76">
        <f t="shared" si="18"/>
        <v>8.3798882681564244E-3</v>
      </c>
      <c r="O80" s="76" t="s">
        <v>615</v>
      </c>
      <c r="P80" s="76">
        <v>15040005</v>
      </c>
      <c r="Q80" s="76">
        <f>F28*M80</f>
        <v>18.435754189944134</v>
      </c>
      <c r="R80" s="76">
        <f>G28*M80</f>
        <v>44.220670391061454</v>
      </c>
      <c r="T80" s="81">
        <v>15070203</v>
      </c>
      <c r="U80" s="76">
        <f>Q72</f>
        <v>107.04325428546053</v>
      </c>
      <c r="V80" s="76">
        <f>R72</f>
        <v>170.6641797672973</v>
      </c>
      <c r="X80" s="74">
        <v>0</v>
      </c>
      <c r="Y80" s="74">
        <v>0</v>
      </c>
      <c r="Z80" s="74">
        <f t="shared" si="24"/>
        <v>0</v>
      </c>
      <c r="AA80" s="74">
        <v>7.0000000000000007E-2</v>
      </c>
      <c r="AB80" s="74">
        <v>0.03</v>
      </c>
      <c r="AC80" s="74">
        <f t="shared" si="19"/>
        <v>7.0000000000000007E-2</v>
      </c>
      <c r="AD80" s="74">
        <f t="shared" si="20"/>
        <v>0.03</v>
      </c>
      <c r="AE80" s="74">
        <f t="shared" si="25"/>
        <v>0.42857142857142849</v>
      </c>
      <c r="AF80" s="74">
        <v>0</v>
      </c>
      <c r="AG80" s="74">
        <v>0</v>
      </c>
      <c r="AH80" s="74">
        <v>0</v>
      </c>
      <c r="AJ80" s="74">
        <f t="shared" si="21"/>
        <v>45.875680408054507</v>
      </c>
      <c r="AK80" s="74">
        <f t="shared" si="22"/>
        <v>0</v>
      </c>
      <c r="AL80" s="79">
        <f t="shared" si="23"/>
        <v>45.875680408054507</v>
      </c>
    </row>
    <row r="81" spans="9:38" x14ac:dyDescent="0.3">
      <c r="I81" s="76" t="s">
        <v>616</v>
      </c>
      <c r="J81" s="76">
        <v>14070006</v>
      </c>
      <c r="K81" s="76">
        <v>581</v>
      </c>
      <c r="L81" s="76">
        <v>548</v>
      </c>
      <c r="M81" s="76">
        <f t="shared" si="18"/>
        <v>0.94320137693631667</v>
      </c>
      <c r="O81" s="76" t="s">
        <v>616</v>
      </c>
      <c r="P81" s="76">
        <v>14070006</v>
      </c>
      <c r="Q81" s="76">
        <f>F29*M81</f>
        <v>282.96041308089502</v>
      </c>
      <c r="R81" s="76">
        <f>G29*M81</f>
        <v>283.90361445783134</v>
      </c>
      <c r="T81" s="81">
        <v>15080101</v>
      </c>
      <c r="U81" s="76">
        <f>SUM(Q103,Q128)</f>
        <v>971.17767177390465</v>
      </c>
      <c r="V81" s="76">
        <f>SUM(R103,R128)</f>
        <v>3.4465964630378849</v>
      </c>
      <c r="X81" s="74">
        <v>0.62</v>
      </c>
      <c r="Y81" s="74">
        <v>0</v>
      </c>
      <c r="Z81" s="74">
        <f t="shared" si="24"/>
        <v>0.62</v>
      </c>
      <c r="AA81" s="74">
        <v>0.03</v>
      </c>
      <c r="AB81" s="74">
        <v>0.03</v>
      </c>
      <c r="AC81" s="74">
        <f t="shared" si="19"/>
        <v>0.65</v>
      </c>
      <c r="AD81" s="74">
        <f t="shared" si="20"/>
        <v>0.65</v>
      </c>
      <c r="AE81" s="74">
        <f t="shared" si="25"/>
        <v>1</v>
      </c>
      <c r="AF81" s="74">
        <v>0</v>
      </c>
      <c r="AG81" s="74">
        <v>0</v>
      </c>
      <c r="AH81" s="74">
        <v>0</v>
      </c>
      <c r="AJ81" s="74">
        <f t="shared" si="21"/>
        <v>971.17767177390465</v>
      </c>
      <c r="AK81" s="74">
        <f t="shared" si="22"/>
        <v>0</v>
      </c>
      <c r="AL81" s="79">
        <f t="shared" si="23"/>
        <v>971.17767177390465</v>
      </c>
    </row>
    <row r="82" spans="9:38" x14ac:dyDescent="0.3">
      <c r="I82" s="76" t="s">
        <v>616</v>
      </c>
      <c r="J82" s="76">
        <v>14070007</v>
      </c>
      <c r="K82" s="76">
        <v>581</v>
      </c>
      <c r="L82" s="76">
        <v>33</v>
      </c>
      <c r="M82" s="76">
        <f t="shared" si="18"/>
        <v>5.6798623063683308E-2</v>
      </c>
      <c r="O82" s="76" t="s">
        <v>616</v>
      </c>
      <c r="P82" s="76">
        <v>14070007</v>
      </c>
      <c r="Q82" s="76">
        <f>F29*M82</f>
        <v>17.039586919104991</v>
      </c>
      <c r="R82" s="76">
        <f>G29*M82</f>
        <v>17.096385542168676</v>
      </c>
      <c r="T82" s="81">
        <v>15080102</v>
      </c>
      <c r="U82" s="76">
        <f>SUM(Q129,Q152)</f>
        <v>337.24462122581809</v>
      </c>
      <c r="V82" s="76">
        <f>SUM(R129,R152)</f>
        <v>0</v>
      </c>
      <c r="X82" s="74">
        <v>7.0000000000000007E-2</v>
      </c>
      <c r="Y82" s="74">
        <v>0</v>
      </c>
      <c r="Z82" s="74">
        <f t="shared" si="24"/>
        <v>7.0000000000000007E-2</v>
      </c>
      <c r="AA82" s="74">
        <v>0</v>
      </c>
      <c r="AB82" s="74">
        <v>0</v>
      </c>
      <c r="AC82" s="74">
        <f t="shared" si="19"/>
        <v>7.0000000000000007E-2</v>
      </c>
      <c r="AD82" s="74">
        <f t="shared" si="20"/>
        <v>7.0000000000000007E-2</v>
      </c>
      <c r="AE82" s="74">
        <f t="shared" si="25"/>
        <v>1</v>
      </c>
      <c r="AF82" s="74">
        <v>0</v>
      </c>
      <c r="AG82" s="74">
        <v>0</v>
      </c>
      <c r="AH82" s="74">
        <v>0</v>
      </c>
      <c r="AJ82" s="74">
        <f t="shared" si="21"/>
        <v>337.24462122581809</v>
      </c>
      <c r="AK82" s="74">
        <f t="shared" si="22"/>
        <v>0</v>
      </c>
      <c r="AL82" s="79">
        <f t="shared" si="23"/>
        <v>337.24462122581809</v>
      </c>
    </row>
    <row r="83" spans="9:38" x14ac:dyDescent="0.3">
      <c r="I83" s="76" t="s">
        <v>617</v>
      </c>
      <c r="J83" s="76">
        <v>15030104</v>
      </c>
      <c r="K83" s="76">
        <v>15885</v>
      </c>
      <c r="L83" s="76">
        <v>11083</v>
      </c>
      <c r="M83" s="76">
        <f t="shared" si="18"/>
        <v>0.69770223481271643</v>
      </c>
      <c r="O83" s="76" t="s">
        <v>617</v>
      </c>
      <c r="P83" s="76">
        <v>15030104</v>
      </c>
      <c r="Q83" s="76">
        <f>F30*M83</f>
        <v>2790.8089392508655</v>
      </c>
      <c r="R83" s="76">
        <f>G30*M83</f>
        <v>209.31067044381493</v>
      </c>
      <c r="T83" s="81">
        <v>15080103</v>
      </c>
      <c r="U83" s="76">
        <v>0</v>
      </c>
      <c r="V83" s="76">
        <v>1</v>
      </c>
      <c r="X83" s="74">
        <v>0</v>
      </c>
      <c r="Y83" s="74">
        <v>0</v>
      </c>
      <c r="Z83" s="74">
        <f t="shared" si="24"/>
        <v>0</v>
      </c>
      <c r="AA83" s="74">
        <v>0</v>
      </c>
      <c r="AB83" s="74">
        <v>0</v>
      </c>
      <c r="AC83" s="74">
        <f t="shared" si="19"/>
        <v>0</v>
      </c>
      <c r="AD83" s="74">
        <f t="shared" si="20"/>
        <v>0</v>
      </c>
      <c r="AE83" s="74">
        <v>0</v>
      </c>
      <c r="AF83" s="74">
        <v>0</v>
      </c>
      <c r="AG83" s="74">
        <v>0</v>
      </c>
      <c r="AH83" s="74">
        <v>0</v>
      </c>
      <c r="AJ83" s="74">
        <f t="shared" si="21"/>
        <v>0</v>
      </c>
      <c r="AK83" s="74">
        <f t="shared" si="22"/>
        <v>0</v>
      </c>
      <c r="AL83" s="79">
        <f t="shared" si="23"/>
        <v>0</v>
      </c>
    </row>
    <row r="84" spans="9:38" x14ac:dyDescent="0.3">
      <c r="I84" s="76" t="s">
        <v>617</v>
      </c>
      <c r="J84" s="76">
        <v>15030105</v>
      </c>
      <c r="K84" s="76">
        <v>15885</v>
      </c>
      <c r="L84" s="76">
        <v>378</v>
      </c>
      <c r="M84" s="76">
        <f t="shared" si="18"/>
        <v>2.3796033994334279E-2</v>
      </c>
      <c r="O84" s="76" t="s">
        <v>617</v>
      </c>
      <c r="P84" s="76">
        <v>15030105</v>
      </c>
      <c r="Q84" s="76">
        <f>F30*M84</f>
        <v>95.184135977337121</v>
      </c>
      <c r="R84" s="76">
        <f>G30*M84</f>
        <v>7.1388101983002841</v>
      </c>
      <c r="T84" s="81">
        <v>15080200</v>
      </c>
      <c r="U84" s="76">
        <f>Q142</f>
        <v>33.13068999674573</v>
      </c>
      <c r="V84" s="76">
        <f>R142</f>
        <v>9.374472456544293</v>
      </c>
      <c r="X84" s="74">
        <v>0.01</v>
      </c>
      <c r="Y84" s="74">
        <v>0</v>
      </c>
      <c r="Z84" s="74">
        <f t="shared" si="24"/>
        <v>0.01</v>
      </c>
      <c r="AA84" s="74">
        <v>0</v>
      </c>
      <c r="AB84" s="74">
        <v>0</v>
      </c>
      <c r="AC84" s="74">
        <f t="shared" si="19"/>
        <v>0.01</v>
      </c>
      <c r="AD84" s="74">
        <f t="shared" si="20"/>
        <v>0.01</v>
      </c>
      <c r="AE84" s="74">
        <f t="shared" si="25"/>
        <v>1</v>
      </c>
      <c r="AF84" s="74">
        <v>0</v>
      </c>
      <c r="AG84" s="74">
        <v>0</v>
      </c>
      <c r="AH84" s="74">
        <v>0</v>
      </c>
      <c r="AJ84" s="74">
        <f t="shared" si="21"/>
        <v>33.13068999674573</v>
      </c>
      <c r="AK84" s="74">
        <f t="shared" si="22"/>
        <v>0</v>
      </c>
      <c r="AL84" s="79">
        <f t="shared" si="23"/>
        <v>33.13068999674573</v>
      </c>
    </row>
    <row r="85" spans="9:38" x14ac:dyDescent="0.3">
      <c r="I85" s="76" t="s">
        <v>617</v>
      </c>
      <c r="J85" s="76">
        <v>15030106</v>
      </c>
      <c r="K85" s="76">
        <v>15885</v>
      </c>
      <c r="L85" s="76">
        <v>4424</v>
      </c>
      <c r="M85" s="76">
        <f t="shared" si="18"/>
        <v>0.2785017311929493</v>
      </c>
      <c r="O85" s="76" t="s">
        <v>617</v>
      </c>
      <c r="P85" s="76">
        <v>15030106</v>
      </c>
      <c r="Q85" s="76">
        <f>F30*M85</f>
        <v>1114.0069247717972</v>
      </c>
      <c r="R85" s="76">
        <f>G30*M85</f>
        <v>83.550519357884795</v>
      </c>
      <c r="T85" s="81">
        <v>15080301</v>
      </c>
      <c r="U85" s="76">
        <f>SUM(Q27,Q155)</f>
        <v>6104.6801599629616</v>
      </c>
      <c r="V85" s="76">
        <f>SUM(R27,R155)</f>
        <v>38.482853223593963</v>
      </c>
      <c r="X85" s="74">
        <v>2.94</v>
      </c>
      <c r="Y85" s="74">
        <v>2.13</v>
      </c>
      <c r="Z85" s="74">
        <f t="shared" si="24"/>
        <v>0.81</v>
      </c>
      <c r="AA85" s="74">
        <v>1.2</v>
      </c>
      <c r="AB85" s="74">
        <v>1.2</v>
      </c>
      <c r="AC85" s="74">
        <f t="shared" si="19"/>
        <v>4.1399999999999997</v>
      </c>
      <c r="AD85" s="74">
        <f t="shared" si="20"/>
        <v>2.0099999999999998</v>
      </c>
      <c r="AE85" s="74">
        <f t="shared" si="25"/>
        <v>0.48550724637681159</v>
      </c>
      <c r="AF85" s="74">
        <v>0.16</v>
      </c>
      <c r="AG85" s="74">
        <v>0.16</v>
      </c>
      <c r="AH85" s="74">
        <f t="shared" si="26"/>
        <v>1</v>
      </c>
      <c r="AJ85" s="74">
        <f t="shared" si="21"/>
        <v>2963.8664544747712</v>
      </c>
      <c r="AK85" s="74">
        <f t="shared" si="22"/>
        <v>38.482853223593963</v>
      </c>
      <c r="AL85" s="79">
        <f t="shared" si="23"/>
        <v>3002.349307698365</v>
      </c>
    </row>
    <row r="86" spans="9:38" ht="15" thickBot="1" x14ac:dyDescent="0.35">
      <c r="I86" s="76" t="s">
        <v>618</v>
      </c>
      <c r="J86" s="76">
        <v>15010002</v>
      </c>
      <c r="K86" s="76">
        <v>1736</v>
      </c>
      <c r="L86" s="76">
        <v>630</v>
      </c>
      <c r="M86" s="76">
        <f t="shared" si="18"/>
        <v>0.36290322580645162</v>
      </c>
      <c r="O86" s="76" t="s">
        <v>618</v>
      </c>
      <c r="P86" s="76">
        <v>15010002</v>
      </c>
      <c r="Q86" s="76">
        <f>F31*M86</f>
        <v>127.01612903225806</v>
      </c>
      <c r="R86" s="76">
        <f>G31*M86</f>
        <v>108.87096774193549</v>
      </c>
      <c r="T86" s="82">
        <v>15080302</v>
      </c>
      <c r="U86" s="76">
        <f>Q125</f>
        <v>300</v>
      </c>
      <c r="V86" s="76">
        <f>R125</f>
        <v>0</v>
      </c>
      <c r="X86" s="74">
        <v>0</v>
      </c>
      <c r="Y86" s="74">
        <v>0</v>
      </c>
      <c r="Z86" s="74">
        <f t="shared" si="24"/>
        <v>0</v>
      </c>
      <c r="AA86" s="74">
        <v>0.04</v>
      </c>
      <c r="AB86" s="74">
        <v>0.02</v>
      </c>
      <c r="AC86" s="74">
        <f t="shared" si="19"/>
        <v>0.04</v>
      </c>
      <c r="AD86" s="74">
        <f t="shared" si="20"/>
        <v>0.02</v>
      </c>
      <c r="AE86" s="74">
        <f t="shared" si="25"/>
        <v>0.5</v>
      </c>
      <c r="AF86" s="74">
        <v>0</v>
      </c>
      <c r="AG86" s="74">
        <v>0</v>
      </c>
      <c r="AH86" s="74">
        <v>0</v>
      </c>
      <c r="AJ86" s="74">
        <f t="shared" si="21"/>
        <v>150</v>
      </c>
      <c r="AK86" s="74">
        <f t="shared" si="22"/>
        <v>0</v>
      </c>
      <c r="AL86" s="79">
        <f t="shared" si="23"/>
        <v>150</v>
      </c>
    </row>
    <row r="87" spans="9:38" ht="15" thickTop="1" x14ac:dyDescent="0.3">
      <c r="I87" s="76" t="s">
        <v>618</v>
      </c>
      <c r="J87" s="76">
        <v>15010005</v>
      </c>
      <c r="K87" s="76">
        <v>1736</v>
      </c>
      <c r="L87" s="76">
        <v>2</v>
      </c>
      <c r="M87" s="76">
        <f t="shared" si="18"/>
        <v>1.152073732718894E-3</v>
      </c>
      <c r="O87" s="76" t="s">
        <v>618</v>
      </c>
      <c r="P87" s="76">
        <v>15010005</v>
      </c>
      <c r="Q87" s="76">
        <f>F31*M87</f>
        <v>0.40322580645161288</v>
      </c>
      <c r="R87" s="76">
        <f>G31*M87</f>
        <v>0.34562211981566821</v>
      </c>
      <c r="T87" s="76"/>
      <c r="U87" s="76"/>
      <c r="V87" s="76"/>
    </row>
    <row r="88" spans="9:38" x14ac:dyDescent="0.3">
      <c r="I88" s="76" t="s">
        <v>618</v>
      </c>
      <c r="J88" s="76">
        <v>15010007</v>
      </c>
      <c r="K88" s="76">
        <v>1736</v>
      </c>
      <c r="L88" s="76">
        <v>907</v>
      </c>
      <c r="M88" s="76">
        <f t="shared" si="18"/>
        <v>0.52246543778801846</v>
      </c>
      <c r="O88" s="76" t="s">
        <v>618</v>
      </c>
      <c r="P88" s="76">
        <v>15010007</v>
      </c>
      <c r="Q88" s="76">
        <f>F31*M88</f>
        <v>182.86290322580646</v>
      </c>
      <c r="R88" s="76">
        <f>G31*M88</f>
        <v>156.73963133640555</v>
      </c>
      <c r="T88" s="76"/>
      <c r="U88" s="76"/>
      <c r="V88" s="76"/>
    </row>
    <row r="89" spans="9:38" x14ac:dyDescent="0.3">
      <c r="I89" s="76" t="s">
        <v>618</v>
      </c>
      <c r="J89" s="76">
        <v>15060201</v>
      </c>
      <c r="K89" s="76">
        <v>1736</v>
      </c>
      <c r="L89" s="76">
        <v>197</v>
      </c>
      <c r="M89" s="76">
        <f t="shared" si="18"/>
        <v>0.11347926267281105</v>
      </c>
      <c r="O89" s="76" t="s">
        <v>618</v>
      </c>
      <c r="P89" s="76">
        <v>15060201</v>
      </c>
      <c r="Q89" s="76">
        <f>F31*M89</f>
        <v>39.717741935483872</v>
      </c>
      <c r="R89" s="76">
        <f>G31*M89</f>
        <v>34.043778801843317</v>
      </c>
      <c r="T89" s="76"/>
      <c r="U89" s="76"/>
      <c r="V89" s="76"/>
    </row>
    <row r="90" spans="9:38" x14ac:dyDescent="0.3">
      <c r="I90" s="76" t="s">
        <v>636</v>
      </c>
      <c r="J90" s="76">
        <v>15050100</v>
      </c>
      <c r="K90" s="76">
        <v>3941374</v>
      </c>
      <c r="L90" s="76">
        <v>1130876</v>
      </c>
      <c r="M90" s="76">
        <f t="shared" si="18"/>
        <v>0.28692430609224095</v>
      </c>
      <c r="O90" s="76" t="s">
        <v>636</v>
      </c>
      <c r="P90" s="76">
        <v>15050100</v>
      </c>
      <c r="Q90" s="76">
        <f>F32*M90</f>
        <v>357061.80501926487</v>
      </c>
      <c r="R90" s="76">
        <f>G32*M90</f>
        <v>30482.551354933588</v>
      </c>
      <c r="T90" s="76"/>
      <c r="U90" s="76"/>
      <c r="V90" s="76"/>
    </row>
    <row r="91" spans="9:38" x14ac:dyDescent="0.3">
      <c r="I91" s="76" t="s">
        <v>636</v>
      </c>
      <c r="J91" s="76">
        <v>15050303</v>
      </c>
      <c r="K91" s="76">
        <v>3941374</v>
      </c>
      <c r="L91" s="76">
        <v>565</v>
      </c>
      <c r="M91" s="76">
        <f t="shared" si="18"/>
        <v>1.4335102428746928E-4</v>
      </c>
      <c r="O91" s="76" t="s">
        <v>636</v>
      </c>
      <c r="P91" s="76">
        <v>15050303</v>
      </c>
      <c r="Q91" s="76">
        <f>F32*M91</f>
        <v>178.39260877044401</v>
      </c>
      <c r="R91" s="76">
        <f>G32*M91</f>
        <v>15.229469469276449</v>
      </c>
      <c r="T91" s="76"/>
      <c r="U91" s="76"/>
      <c r="V91" s="76"/>
    </row>
    <row r="92" spans="9:38" x14ac:dyDescent="0.3">
      <c r="I92" s="76" t="s">
        <v>636</v>
      </c>
      <c r="J92" s="76">
        <v>15060106</v>
      </c>
      <c r="K92" s="76">
        <v>3941374</v>
      </c>
      <c r="L92" s="76">
        <v>1143173</v>
      </c>
      <c r="M92" s="76">
        <f t="shared" si="18"/>
        <v>0.2900442840491666</v>
      </c>
      <c r="O92" s="76" t="s">
        <v>636</v>
      </c>
      <c r="P92" s="76">
        <v>15060106</v>
      </c>
      <c r="Q92" s="76">
        <f>F32*M92</f>
        <v>360944.44910784916</v>
      </c>
      <c r="R92" s="76">
        <f>G32*M92</f>
        <v>30814.014693099409</v>
      </c>
      <c r="T92" s="76"/>
      <c r="U92" s="76"/>
      <c r="V92" s="76"/>
    </row>
    <row r="93" spans="9:38" x14ac:dyDescent="0.3">
      <c r="I93" s="76" t="s">
        <v>636</v>
      </c>
      <c r="J93" s="76">
        <v>15060203</v>
      </c>
      <c r="K93" s="76">
        <v>3941374</v>
      </c>
      <c r="L93" s="76">
        <v>29130</v>
      </c>
      <c r="M93" s="76">
        <f t="shared" si="18"/>
        <v>7.3908236061840365E-3</v>
      </c>
      <c r="O93" s="76" t="s">
        <v>636</v>
      </c>
      <c r="P93" s="76">
        <v>15060203</v>
      </c>
      <c r="Q93" s="76">
        <f>F32*M93</f>
        <v>9197.4808734213002</v>
      </c>
      <c r="R93" s="76">
        <f>G32*M93</f>
        <v>785.19370909738586</v>
      </c>
      <c r="T93" s="76"/>
      <c r="U93" s="76"/>
      <c r="V93" s="76"/>
    </row>
    <row r="94" spans="9:38" x14ac:dyDescent="0.3">
      <c r="I94" s="76" t="s">
        <v>636</v>
      </c>
      <c r="J94" s="76">
        <v>15070101</v>
      </c>
      <c r="K94" s="76">
        <v>3941374</v>
      </c>
      <c r="L94" s="76">
        <v>68726</v>
      </c>
      <c r="M94" s="76">
        <f t="shared" si="18"/>
        <v>1.7437066363151531E-2</v>
      </c>
      <c r="O94" s="76" t="s">
        <v>636</v>
      </c>
      <c r="P94" s="76">
        <v>15070101</v>
      </c>
      <c r="Q94" s="76">
        <f>F32*M94</f>
        <v>21699.48748735847</v>
      </c>
      <c r="R94" s="76">
        <f>G32*M94</f>
        <v>1852.4964933548554</v>
      </c>
      <c r="T94" s="76"/>
      <c r="U94" s="76"/>
      <c r="V94" s="76"/>
    </row>
    <row r="95" spans="9:38" x14ac:dyDescent="0.3">
      <c r="I95" s="76" t="s">
        <v>636</v>
      </c>
      <c r="J95" s="76">
        <v>15070102</v>
      </c>
      <c r="K95" s="76">
        <v>3941374</v>
      </c>
      <c r="L95" s="76">
        <v>1557253</v>
      </c>
      <c r="M95" s="76">
        <f t="shared" si="18"/>
        <v>0.39510409314112288</v>
      </c>
      <c r="O95" s="76" t="s">
        <v>636</v>
      </c>
      <c r="P95" s="76">
        <v>15070102</v>
      </c>
      <c r="Q95" s="76">
        <f>F32*M95</f>
        <v>491685.70829309779</v>
      </c>
      <c r="R95" s="76">
        <f>G32*M95</f>
        <v>41975.463751219751</v>
      </c>
      <c r="T95" s="76"/>
      <c r="U95" s="76"/>
      <c r="V95" s="76"/>
    </row>
    <row r="96" spans="9:38" x14ac:dyDescent="0.3">
      <c r="I96" s="76" t="s">
        <v>636</v>
      </c>
      <c r="J96" s="76">
        <v>15070103</v>
      </c>
      <c r="K96" s="76">
        <v>3941374</v>
      </c>
      <c r="L96" s="76">
        <v>8602</v>
      </c>
      <c r="M96" s="76">
        <f t="shared" si="18"/>
        <v>2.1824876299483377E-3</v>
      </c>
      <c r="O96" s="76" t="s">
        <v>636</v>
      </c>
      <c r="P96" s="76">
        <v>15070103</v>
      </c>
      <c r="Q96" s="76">
        <f>F32*M96</f>
        <v>2715.988001138689</v>
      </c>
      <c r="R96" s="76">
        <f>G32*M96</f>
        <v>231.86530331808146</v>
      </c>
      <c r="T96" s="76"/>
      <c r="U96" s="76"/>
      <c r="V96" s="76"/>
    </row>
    <row r="97" spans="9:22" x14ac:dyDescent="0.3">
      <c r="I97" s="76" t="s">
        <v>636</v>
      </c>
      <c r="J97" s="76">
        <v>15070104</v>
      </c>
      <c r="K97" s="76">
        <v>3941374</v>
      </c>
      <c r="L97" s="76">
        <v>3049</v>
      </c>
      <c r="M97" s="76">
        <f t="shared" si="18"/>
        <v>7.7358809389821924E-4</v>
      </c>
      <c r="O97" s="76" t="s">
        <v>636</v>
      </c>
      <c r="P97" s="76">
        <v>15070104</v>
      </c>
      <c r="Q97" s="76">
        <f>F32*M97</f>
        <v>962.68860909926332</v>
      </c>
      <c r="R97" s="76">
        <f>G32*M97</f>
        <v>82.185225507652916</v>
      </c>
      <c r="T97" s="76"/>
      <c r="U97" s="76"/>
      <c r="V97" s="76"/>
    </row>
    <row r="98" spans="9:22" x14ac:dyDescent="0.3">
      <c r="I98" s="76" t="s">
        <v>637</v>
      </c>
      <c r="J98" s="76">
        <v>15050100</v>
      </c>
      <c r="K98" s="76">
        <v>209106</v>
      </c>
      <c r="L98" s="76">
        <v>73166</v>
      </c>
      <c r="M98" s="76">
        <f t="shared" si="18"/>
        <v>0.34989909423928534</v>
      </c>
      <c r="O98" s="76" t="s">
        <v>637</v>
      </c>
      <c r="P98" s="76">
        <v>15050100</v>
      </c>
      <c r="Q98" s="76">
        <f>F33*M98</f>
        <v>19257.046550553307</v>
      </c>
      <c r="R98" s="76">
        <f>G33*M98</f>
        <v>7880.4274004571844</v>
      </c>
      <c r="T98" s="76"/>
      <c r="U98" s="76"/>
      <c r="V98" s="76"/>
    </row>
    <row r="99" spans="9:22" x14ac:dyDescent="0.3">
      <c r="I99" s="76" t="s">
        <v>637</v>
      </c>
      <c r="J99" s="76">
        <v>15050303</v>
      </c>
      <c r="K99" s="76">
        <v>209106</v>
      </c>
      <c r="L99" s="76">
        <v>133593</v>
      </c>
      <c r="M99" s="76">
        <f t="shared" si="18"/>
        <v>0.63887693323003647</v>
      </c>
      <c r="O99" s="76" t="s">
        <v>637</v>
      </c>
      <c r="P99" s="76">
        <v>15050303</v>
      </c>
      <c r="Q99" s="76">
        <f>F33*M99</f>
        <v>35161.230897248286</v>
      </c>
      <c r="R99" s="76">
        <f>G33*M99</f>
        <v>14388.786290206881</v>
      </c>
      <c r="T99" s="76"/>
      <c r="U99" s="76"/>
      <c r="V99" s="76"/>
    </row>
    <row r="100" spans="9:22" x14ac:dyDescent="0.3">
      <c r="I100" s="76" t="s">
        <v>637</v>
      </c>
      <c r="J100" s="76">
        <v>15050305</v>
      </c>
      <c r="K100" s="76">
        <v>209106</v>
      </c>
      <c r="L100" s="76">
        <v>209</v>
      </c>
      <c r="M100" s="76">
        <f t="shared" si="18"/>
        <v>9.9949308006465625E-4</v>
      </c>
      <c r="O100" s="76" t="s">
        <v>637</v>
      </c>
      <c r="P100" s="76">
        <v>15050305</v>
      </c>
      <c r="Q100" s="76">
        <f>F33*M100</f>
        <v>55.008101154438421</v>
      </c>
      <c r="R100" s="76">
        <f>G33*M100</f>
        <v>22.510583149216188</v>
      </c>
      <c r="T100" s="76"/>
      <c r="U100" s="76"/>
      <c r="V100" s="76"/>
    </row>
    <row r="101" spans="9:22" x14ac:dyDescent="0.3">
      <c r="I101" s="76" t="s">
        <v>637</v>
      </c>
      <c r="J101" s="76">
        <v>15050306</v>
      </c>
      <c r="K101" s="76">
        <v>209106</v>
      </c>
      <c r="L101" s="76">
        <v>2104</v>
      </c>
      <c r="M101" s="76">
        <f t="shared" si="18"/>
        <v>1.0061882490220272E-2</v>
      </c>
      <c r="O101" s="76" t="s">
        <v>637</v>
      </c>
      <c r="P101" s="76">
        <v>15050306</v>
      </c>
      <c r="Q101" s="76">
        <f>F33*M101</f>
        <v>553.76576473176283</v>
      </c>
      <c r="R101" s="76">
        <f>G33*M101</f>
        <v>226.61371744474096</v>
      </c>
      <c r="T101" s="76"/>
      <c r="U101" s="76"/>
      <c r="V101" s="76"/>
    </row>
    <row r="102" spans="9:22" x14ac:dyDescent="0.3">
      <c r="I102" s="76" t="s">
        <v>637</v>
      </c>
      <c r="J102" s="76">
        <v>15070101</v>
      </c>
      <c r="K102" s="76">
        <v>209106</v>
      </c>
      <c r="L102" s="76">
        <v>2</v>
      </c>
      <c r="M102" s="76">
        <f t="shared" si="18"/>
        <v>9.5645270819584321E-6</v>
      </c>
      <c r="O102" s="76" t="s">
        <v>637</v>
      </c>
      <c r="P102" s="76">
        <v>15070101</v>
      </c>
      <c r="Q102" s="76">
        <f>F33*M102</f>
        <v>0.5263933124826643</v>
      </c>
      <c r="R102" s="76">
        <f>G33*M102</f>
        <v>0.21541227893986781</v>
      </c>
      <c r="T102" s="76"/>
      <c r="U102" s="76"/>
      <c r="V102" s="76"/>
    </row>
    <row r="103" spans="9:22" x14ac:dyDescent="0.3">
      <c r="I103" s="76" t="s">
        <v>637</v>
      </c>
      <c r="J103" s="76">
        <v>15080101</v>
      </c>
      <c r="K103" s="76">
        <v>209106</v>
      </c>
      <c r="L103" s="76">
        <v>32</v>
      </c>
      <c r="M103" s="76">
        <f t="shared" si="18"/>
        <v>1.5303243331133491E-4</v>
      </c>
      <c r="O103" s="76" t="s">
        <v>637</v>
      </c>
      <c r="P103" s="76">
        <v>15080101</v>
      </c>
      <c r="Q103" s="76">
        <f>F33*M103</f>
        <v>8.4222929997226288</v>
      </c>
      <c r="R103" s="76">
        <f>G33*M103</f>
        <v>3.4465964630378849</v>
      </c>
      <c r="T103" s="76"/>
      <c r="U103" s="76"/>
      <c r="V103" s="76"/>
    </row>
    <row r="104" spans="9:22" ht="14.4" customHeight="1" x14ac:dyDescent="0.3">
      <c r="I104" s="76" t="s">
        <v>638</v>
      </c>
      <c r="J104" s="76">
        <v>15060201</v>
      </c>
      <c r="K104" s="76">
        <v>118027</v>
      </c>
      <c r="L104" s="76">
        <v>20</v>
      </c>
      <c r="M104" s="76">
        <f t="shared" si="18"/>
        <v>1.6945275233632982E-4</v>
      </c>
      <c r="O104" s="76" t="s">
        <v>638</v>
      </c>
      <c r="P104" s="76">
        <v>15060201</v>
      </c>
      <c r="Q104" s="76">
        <f>F34*M104</f>
        <v>3.6498428325722081</v>
      </c>
      <c r="R104" s="76">
        <f>G34*M104</f>
        <v>0.24401196336431494</v>
      </c>
      <c r="T104" s="76"/>
      <c r="U104" s="76"/>
      <c r="V104" s="76"/>
    </row>
    <row r="105" spans="9:22" ht="14.4" customHeight="1" x14ac:dyDescent="0.3">
      <c r="I105" s="76" t="s">
        <v>638</v>
      </c>
      <c r="J105" s="76">
        <v>15060202</v>
      </c>
      <c r="K105" s="76">
        <v>118027</v>
      </c>
      <c r="L105" s="76">
        <v>69722</v>
      </c>
      <c r="M105" s="76">
        <f t="shared" si="18"/>
        <v>0.59072923991967941</v>
      </c>
      <c r="O105" s="76" t="s">
        <v>638</v>
      </c>
      <c r="P105" s="76">
        <v>15060202</v>
      </c>
      <c r="Q105" s="76">
        <f>F34*M105</f>
        <v>12723.717098629975</v>
      </c>
      <c r="R105" s="76">
        <f>G34*M105</f>
        <v>850.65010548433838</v>
      </c>
      <c r="T105" s="76"/>
      <c r="U105" s="76"/>
      <c r="V105" s="76"/>
    </row>
    <row r="106" spans="9:22" ht="14.4" customHeight="1" x14ac:dyDescent="0.3">
      <c r="I106" s="76" t="s">
        <v>638</v>
      </c>
      <c r="J106" s="76">
        <v>15070102</v>
      </c>
      <c r="K106" s="76">
        <v>118027</v>
      </c>
      <c r="L106" s="76">
        <v>48207</v>
      </c>
      <c r="M106" s="76">
        <f t="shared" si="18"/>
        <v>0.40844044159387261</v>
      </c>
      <c r="O106" s="76" t="s">
        <v>638</v>
      </c>
      <c r="P106" s="76">
        <v>15070102</v>
      </c>
      <c r="Q106" s="76">
        <f>F34*M106</f>
        <v>8797.3986714904222</v>
      </c>
      <c r="R106" s="76">
        <f>G34*M106</f>
        <v>588.1542358951765</v>
      </c>
      <c r="T106" s="76"/>
      <c r="U106" s="76"/>
      <c r="V106" s="76"/>
    </row>
    <row r="107" spans="9:22" ht="14.4" customHeight="1" x14ac:dyDescent="0.3">
      <c r="I107" s="76" t="s">
        <v>638</v>
      </c>
      <c r="J107" s="76">
        <v>15070103</v>
      </c>
      <c r="K107" s="76">
        <v>118027</v>
      </c>
      <c r="L107" s="76">
        <v>78</v>
      </c>
      <c r="M107" s="76">
        <f t="shared" si="18"/>
        <v>6.6086573411168633E-4</v>
      </c>
      <c r="O107" s="76" t="s">
        <v>638</v>
      </c>
      <c r="P107" s="76">
        <v>15070103</v>
      </c>
      <c r="Q107" s="76">
        <f>F34*M107</f>
        <v>14.234387047031612</v>
      </c>
      <c r="R107" s="76">
        <f>G34*M107</f>
        <v>0.9516466571208283</v>
      </c>
      <c r="T107" s="76"/>
      <c r="U107" s="76"/>
      <c r="V107" s="76"/>
    </row>
    <row r="108" spans="9:22" ht="14.4" customHeight="1" x14ac:dyDescent="0.3">
      <c r="I108" s="76" t="s">
        <v>619</v>
      </c>
      <c r="J108" s="76">
        <v>15030105</v>
      </c>
      <c r="K108" s="76">
        <v>2091</v>
      </c>
      <c r="L108" s="76">
        <v>2091</v>
      </c>
      <c r="M108" s="76">
        <f t="shared" si="18"/>
        <v>1</v>
      </c>
      <c r="O108" s="76" t="s">
        <v>619</v>
      </c>
      <c r="P108" s="76">
        <v>15030105</v>
      </c>
      <c r="Q108" s="76">
        <f>F35*M108</f>
        <v>350</v>
      </c>
      <c r="R108" s="76">
        <f>G35*M108</f>
        <v>0</v>
      </c>
      <c r="T108" s="76"/>
      <c r="U108" s="76"/>
      <c r="V108" s="76"/>
    </row>
    <row r="109" spans="9:22" ht="14.4" customHeight="1" x14ac:dyDescent="0.3">
      <c r="I109" s="76" t="s">
        <v>620</v>
      </c>
      <c r="J109" s="76">
        <v>15010007</v>
      </c>
      <c r="K109" s="76">
        <v>23048</v>
      </c>
      <c r="L109" s="76">
        <v>5553</v>
      </c>
      <c r="M109" s="76">
        <f t="shared" si="18"/>
        <v>0.24093196806664352</v>
      </c>
      <c r="O109" s="76" t="s">
        <v>620</v>
      </c>
      <c r="P109" s="76">
        <v>15010007</v>
      </c>
      <c r="Q109" s="76">
        <f>F36*M109</f>
        <v>650.51631377993749</v>
      </c>
      <c r="R109" s="76">
        <f>G36*M109</f>
        <v>1102.5046858729606</v>
      </c>
      <c r="T109" s="76"/>
      <c r="U109" s="76"/>
      <c r="V109" s="76"/>
    </row>
    <row r="110" spans="9:22" ht="14.4" customHeight="1" x14ac:dyDescent="0.3">
      <c r="I110" s="76" t="s">
        <v>620</v>
      </c>
      <c r="J110" s="76">
        <v>15010014</v>
      </c>
      <c r="K110" s="76">
        <v>23048</v>
      </c>
      <c r="L110" s="76">
        <v>9</v>
      </c>
      <c r="M110" s="76">
        <f t="shared" si="18"/>
        <v>3.9048941339812568E-4</v>
      </c>
      <c r="O110" s="76" t="s">
        <v>620</v>
      </c>
      <c r="P110" s="76">
        <v>15010014</v>
      </c>
      <c r="Q110" s="76">
        <f>F36*M110</f>
        <v>1.0543214161749392</v>
      </c>
      <c r="R110" s="76">
        <f>G36*M110</f>
        <v>1.7868795557098232</v>
      </c>
      <c r="T110" s="76"/>
      <c r="U110" s="76"/>
      <c r="V110" s="76"/>
    </row>
    <row r="111" spans="9:22" ht="14.4" customHeight="1" x14ac:dyDescent="0.3">
      <c r="I111" s="76" t="s">
        <v>620</v>
      </c>
      <c r="J111" s="76">
        <v>15030101</v>
      </c>
      <c r="K111" s="76">
        <v>23048</v>
      </c>
      <c r="L111" s="76">
        <v>10</v>
      </c>
      <c r="M111" s="76">
        <f t="shared" si="18"/>
        <v>4.3387712599791739E-4</v>
      </c>
      <c r="O111" s="76" t="s">
        <v>620</v>
      </c>
      <c r="P111" s="76">
        <v>15030101</v>
      </c>
      <c r="Q111" s="76">
        <f>F36*M111</f>
        <v>1.171468240194377</v>
      </c>
      <c r="R111" s="76">
        <f>G36*M111</f>
        <v>1.9854217285664699</v>
      </c>
      <c r="T111" s="76"/>
      <c r="U111" s="76"/>
      <c r="V111" s="76"/>
    </row>
    <row r="112" spans="9:22" ht="14.4" customHeight="1" x14ac:dyDescent="0.3">
      <c r="I112" s="76" t="s">
        <v>620</v>
      </c>
      <c r="J112" s="76">
        <v>15030103</v>
      </c>
      <c r="K112" s="76">
        <v>23048</v>
      </c>
      <c r="L112" s="76">
        <v>17463</v>
      </c>
      <c r="M112" s="76">
        <f t="shared" si="18"/>
        <v>0.75767962513016318</v>
      </c>
      <c r="O112" s="76" t="s">
        <v>620</v>
      </c>
      <c r="P112" s="76">
        <v>15030103</v>
      </c>
      <c r="Q112" s="76">
        <f>F36*M112</f>
        <v>2045.7349878514406</v>
      </c>
      <c r="R112" s="76">
        <f>G36*M112</f>
        <v>3467.1419645956266</v>
      </c>
      <c r="T112" s="76"/>
      <c r="U112" s="76"/>
      <c r="V112" s="76"/>
    </row>
    <row r="113" spans="9:22" ht="14.4" customHeight="1" x14ac:dyDescent="0.3">
      <c r="I113" s="76" t="s">
        <v>620</v>
      </c>
      <c r="J113" s="76">
        <v>15030204</v>
      </c>
      <c r="K113" s="76">
        <v>23048</v>
      </c>
      <c r="L113" s="76">
        <v>13</v>
      </c>
      <c r="M113" s="76">
        <f t="shared" si="18"/>
        <v>5.6404026379729263E-4</v>
      </c>
      <c r="O113" s="76" t="s">
        <v>620</v>
      </c>
      <c r="P113" s="76">
        <v>15030204</v>
      </c>
      <c r="Q113" s="76">
        <f>F36*M113</f>
        <v>1.5229087122526901</v>
      </c>
      <c r="R113" s="76">
        <f>G36*M113</f>
        <v>2.5810482471364109</v>
      </c>
      <c r="T113" s="76"/>
      <c r="U113" s="76"/>
      <c r="V113" s="76"/>
    </row>
    <row r="114" spans="9:22" ht="14.4" customHeight="1" x14ac:dyDescent="0.3">
      <c r="I114" s="76" t="s">
        <v>621</v>
      </c>
      <c r="J114" s="76">
        <v>15040005</v>
      </c>
      <c r="K114" s="76">
        <v>43511</v>
      </c>
      <c r="L114" s="76">
        <v>32838</v>
      </c>
      <c r="M114" s="76">
        <f t="shared" si="18"/>
        <v>0.75470570660292802</v>
      </c>
      <c r="O114" s="76" t="s">
        <v>621</v>
      </c>
      <c r="P114" s="76">
        <v>15040005</v>
      </c>
      <c r="Q114" s="76">
        <f>F37*M114</f>
        <v>3018.822826411712</v>
      </c>
      <c r="R114" s="76">
        <f>G37*M114</f>
        <v>2998.4457723334331</v>
      </c>
      <c r="T114" s="76"/>
      <c r="U114" s="76"/>
      <c r="V114" s="76"/>
    </row>
    <row r="115" spans="9:22" ht="14.4" customHeight="1" x14ac:dyDescent="0.3">
      <c r="I115" s="76" t="s">
        <v>621</v>
      </c>
      <c r="J115" s="76">
        <v>15040006</v>
      </c>
      <c r="K115" s="76">
        <v>43511</v>
      </c>
      <c r="L115" s="76">
        <v>1891</v>
      </c>
      <c r="M115" s="76">
        <f t="shared" si="18"/>
        <v>4.3460274413366737E-2</v>
      </c>
      <c r="O115" s="76" t="s">
        <v>621</v>
      </c>
      <c r="P115" s="76">
        <v>15040006</v>
      </c>
      <c r="Q115" s="76">
        <f>F37*M115</f>
        <v>173.84109765346696</v>
      </c>
      <c r="R115" s="76">
        <f>G37*M115</f>
        <v>172.66767024430604</v>
      </c>
      <c r="T115" s="76"/>
      <c r="U115" s="76"/>
      <c r="V115" s="76"/>
    </row>
    <row r="116" spans="9:22" ht="14.4" customHeight="1" x14ac:dyDescent="0.3">
      <c r="I116" s="76" t="s">
        <v>621</v>
      </c>
      <c r="J116" s="76">
        <v>15040007</v>
      </c>
      <c r="K116" s="76">
        <v>43511</v>
      </c>
      <c r="L116" s="76">
        <v>8776</v>
      </c>
      <c r="M116" s="76">
        <f t="shared" si="18"/>
        <v>0.2016961228195169</v>
      </c>
      <c r="O116" s="76" t="s">
        <v>621</v>
      </c>
      <c r="P116" s="76">
        <v>15040007</v>
      </c>
      <c r="Q116" s="76">
        <f>F37*M116</f>
        <v>806.78449127806766</v>
      </c>
      <c r="R116" s="76">
        <f>G37*M116</f>
        <v>801.33869596194063</v>
      </c>
      <c r="T116" s="76"/>
      <c r="U116" s="76"/>
      <c r="V116" s="76"/>
    </row>
    <row r="117" spans="9:22" ht="14.4" customHeight="1" x14ac:dyDescent="0.3">
      <c r="I117" s="76" t="s">
        <v>621</v>
      </c>
      <c r="J117" s="76">
        <v>15050100</v>
      </c>
      <c r="K117" s="76">
        <v>43511</v>
      </c>
      <c r="L117" s="76">
        <v>6</v>
      </c>
      <c r="M117" s="76">
        <f t="shared" si="18"/>
        <v>1.3789616418836617E-4</v>
      </c>
      <c r="O117" s="76" t="s">
        <v>621</v>
      </c>
      <c r="P117" s="76">
        <v>15050100</v>
      </c>
      <c r="Q117" s="76">
        <f>F37*M117</f>
        <v>0.55158465675346469</v>
      </c>
      <c r="R117" s="76">
        <f>G37*M117</f>
        <v>0.54786146032037886</v>
      </c>
      <c r="T117" s="76"/>
      <c r="U117" s="76"/>
      <c r="V117" s="76"/>
    </row>
    <row r="118" spans="9:22" x14ac:dyDescent="0.3">
      <c r="I118" s="76" t="s">
        <v>622</v>
      </c>
      <c r="J118" s="76">
        <v>15020010</v>
      </c>
      <c r="K118" s="76">
        <v>31563</v>
      </c>
      <c r="L118" s="76">
        <v>8</v>
      </c>
      <c r="M118" s="76">
        <f t="shared" si="18"/>
        <v>2.5346133130564266E-4</v>
      </c>
      <c r="O118" s="76" t="s">
        <v>622</v>
      </c>
      <c r="P118" s="76">
        <v>15020010</v>
      </c>
      <c r="Q118" s="76">
        <f>F38*M118</f>
        <v>1.1152298577448276</v>
      </c>
      <c r="R118" s="76">
        <f>G38*M118</f>
        <v>2.5731394354148844</v>
      </c>
      <c r="T118" s="76"/>
      <c r="U118" s="76"/>
      <c r="V118" s="76"/>
    </row>
    <row r="119" spans="9:22" x14ac:dyDescent="0.3">
      <c r="I119" s="76" t="s">
        <v>622</v>
      </c>
      <c r="J119" s="76">
        <v>15060101</v>
      </c>
      <c r="K119" s="76">
        <v>31563</v>
      </c>
      <c r="L119" s="76">
        <v>15</v>
      </c>
      <c r="M119" s="76">
        <f t="shared" si="18"/>
        <v>4.7523999619808005E-4</v>
      </c>
      <c r="O119" s="76" t="s">
        <v>622</v>
      </c>
      <c r="P119" s="76">
        <v>15060101</v>
      </c>
      <c r="Q119" s="76">
        <f>F38*M119</f>
        <v>2.0910559832715521</v>
      </c>
      <c r="R119" s="76">
        <f>G38*M119</f>
        <v>4.8246364414029088</v>
      </c>
      <c r="T119" s="76"/>
      <c r="U119" s="76"/>
      <c r="V119" s="76"/>
    </row>
    <row r="120" spans="9:22" x14ac:dyDescent="0.3">
      <c r="I120" s="76" t="s">
        <v>622</v>
      </c>
      <c r="J120" s="76">
        <v>15060102</v>
      </c>
      <c r="K120" s="76">
        <v>31563</v>
      </c>
      <c r="L120" s="76">
        <v>10737</v>
      </c>
      <c r="M120" s="76">
        <f t="shared" si="18"/>
        <v>0.34017678927858569</v>
      </c>
      <c r="O120" s="76" t="s">
        <v>622</v>
      </c>
      <c r="P120" s="76">
        <v>15060102</v>
      </c>
      <c r="Q120" s="76">
        <f>F38*M120</f>
        <v>1496.777872825777</v>
      </c>
      <c r="R120" s="76">
        <f>G38*M120</f>
        <v>3453.4747647562017</v>
      </c>
      <c r="T120" s="76"/>
      <c r="U120" s="76"/>
      <c r="V120" s="76"/>
    </row>
    <row r="121" spans="9:22" x14ac:dyDescent="0.3">
      <c r="I121" s="76" t="s">
        <v>622</v>
      </c>
      <c r="J121" s="76">
        <v>15060103</v>
      </c>
      <c r="K121" s="76">
        <v>31563</v>
      </c>
      <c r="L121" s="76">
        <v>19926</v>
      </c>
      <c r="M121" s="76">
        <f t="shared" si="18"/>
        <v>0.63130881094952951</v>
      </c>
      <c r="O121" s="76" t="s">
        <v>622</v>
      </c>
      <c r="P121" s="76">
        <v>15060103</v>
      </c>
      <c r="Q121" s="76">
        <f>F38*M121</f>
        <v>2777.7587681779301</v>
      </c>
      <c r="R121" s="76">
        <f>G38*M121</f>
        <v>6409.047048759624</v>
      </c>
      <c r="T121" s="76"/>
      <c r="U121" s="76"/>
      <c r="V121" s="76"/>
    </row>
    <row r="122" spans="9:22" x14ac:dyDescent="0.3">
      <c r="I122" s="76" t="s">
        <v>622</v>
      </c>
      <c r="J122" s="76">
        <v>15060104</v>
      </c>
      <c r="K122" s="76">
        <v>31563</v>
      </c>
      <c r="L122" s="76">
        <v>843</v>
      </c>
      <c r="M122" s="76">
        <f t="shared" si="18"/>
        <v>2.6708487786332096E-2</v>
      </c>
      <c r="O122" s="76" t="s">
        <v>622</v>
      </c>
      <c r="P122" s="76">
        <v>15060104</v>
      </c>
      <c r="Q122" s="76">
        <f>F38*M122</f>
        <v>117.51734625986123</v>
      </c>
      <c r="R122" s="76">
        <f>G38*M122</f>
        <v>271.14456800684343</v>
      </c>
      <c r="T122" s="76"/>
      <c r="U122" s="76"/>
      <c r="V122" s="76"/>
    </row>
    <row r="123" spans="9:22" x14ac:dyDescent="0.3">
      <c r="I123" s="76" t="s">
        <v>622</v>
      </c>
      <c r="J123" s="76">
        <v>15060105</v>
      </c>
      <c r="K123" s="76">
        <v>31563</v>
      </c>
      <c r="L123" s="76">
        <v>3</v>
      </c>
      <c r="M123" s="76">
        <f t="shared" si="18"/>
        <v>9.5047999239616005E-5</v>
      </c>
      <c r="O123" s="76" t="s">
        <v>622</v>
      </c>
      <c r="P123" s="76">
        <v>15060105</v>
      </c>
      <c r="Q123" s="76">
        <f>F38*M123</f>
        <v>0.41821119665431045</v>
      </c>
      <c r="R123" s="76">
        <f>G38*M123</f>
        <v>0.96492728828058172</v>
      </c>
      <c r="T123" s="76"/>
      <c r="U123" s="76"/>
      <c r="V123" s="76"/>
    </row>
    <row r="124" spans="9:22" x14ac:dyDescent="0.3">
      <c r="I124" s="76" t="s">
        <v>622</v>
      </c>
      <c r="J124" s="76">
        <v>15060106</v>
      </c>
      <c r="K124" s="76">
        <v>31563</v>
      </c>
      <c r="L124" s="76">
        <v>31</v>
      </c>
      <c r="M124" s="76">
        <f t="shared" si="18"/>
        <v>9.8216265880936532E-4</v>
      </c>
      <c r="O124" s="76" t="s">
        <v>622</v>
      </c>
      <c r="P124" s="76">
        <v>15060106</v>
      </c>
      <c r="Q124" s="76">
        <f>F38*M124</f>
        <v>4.3215156987612078</v>
      </c>
      <c r="R124" s="76">
        <f>G38*M124</f>
        <v>9.9709153122326768</v>
      </c>
      <c r="T124" s="76"/>
      <c r="U124" s="76"/>
      <c r="V124" s="76"/>
    </row>
    <row r="125" spans="9:22" ht="14.4" customHeight="1" x14ac:dyDescent="0.3">
      <c r="I125" s="76" t="s">
        <v>646</v>
      </c>
      <c r="J125" s="76">
        <v>15080302</v>
      </c>
      <c r="K125" s="76">
        <v>94</v>
      </c>
      <c r="L125" s="76">
        <v>94</v>
      </c>
      <c r="M125" s="76">
        <f t="shared" si="18"/>
        <v>1</v>
      </c>
      <c r="O125" s="76" t="s">
        <v>646</v>
      </c>
      <c r="P125" s="76">
        <v>15080302</v>
      </c>
      <c r="Q125" s="76">
        <f>F39*M125</f>
        <v>300</v>
      </c>
      <c r="R125" s="76">
        <f>G39*M125</f>
        <v>0</v>
      </c>
      <c r="T125" s="76"/>
      <c r="U125" s="76"/>
      <c r="V125" s="76"/>
    </row>
    <row r="126" spans="9:22" x14ac:dyDescent="0.3">
      <c r="I126" s="76" t="s">
        <v>624</v>
      </c>
      <c r="J126" s="76">
        <v>15050202</v>
      </c>
      <c r="K126" s="76">
        <v>142</v>
      </c>
      <c r="L126" s="76">
        <v>5</v>
      </c>
      <c r="M126" s="76">
        <f t="shared" si="18"/>
        <v>3.5211267605633804E-2</v>
      </c>
      <c r="O126" s="76" t="s">
        <v>624</v>
      </c>
      <c r="P126" s="76">
        <v>15050202</v>
      </c>
      <c r="Q126" s="76">
        <f>F40*M126</f>
        <v>10.563380281690142</v>
      </c>
      <c r="R126" s="76">
        <f>G40*M126</f>
        <v>0</v>
      </c>
    </row>
    <row r="127" spans="9:22" x14ac:dyDescent="0.3">
      <c r="I127" s="76" t="s">
        <v>624</v>
      </c>
      <c r="J127" s="76">
        <v>15050301</v>
      </c>
      <c r="K127" s="76">
        <v>142</v>
      </c>
      <c r="L127" s="76">
        <v>137</v>
      </c>
      <c r="M127" s="76">
        <f t="shared" si="18"/>
        <v>0.96478873239436624</v>
      </c>
      <c r="O127" s="76" t="s">
        <v>624</v>
      </c>
      <c r="P127" s="76">
        <v>15050301</v>
      </c>
      <c r="Q127" s="76">
        <f>F40*M127</f>
        <v>289.43661971830988</v>
      </c>
      <c r="R127" s="76">
        <f>G40*M127</f>
        <v>0</v>
      </c>
    </row>
    <row r="128" spans="9:22" x14ac:dyDescent="0.3">
      <c r="I128" s="76" t="s">
        <v>625</v>
      </c>
      <c r="J128" s="76">
        <v>15080101</v>
      </c>
      <c r="K128" s="76">
        <v>5531</v>
      </c>
      <c r="L128" s="76">
        <v>5325</v>
      </c>
      <c r="M128" s="76">
        <f t="shared" si="18"/>
        <v>0.96275537877418194</v>
      </c>
      <c r="O128" s="76" t="s">
        <v>625</v>
      </c>
      <c r="P128" s="76">
        <v>15080101</v>
      </c>
      <c r="Q128" s="76">
        <f>F41*M128</f>
        <v>962.75537877418196</v>
      </c>
      <c r="R128" s="76">
        <f>G41*M128</f>
        <v>0</v>
      </c>
    </row>
    <row r="129" spans="9:18" x14ac:dyDescent="0.3">
      <c r="I129" s="76" t="s">
        <v>625</v>
      </c>
      <c r="J129" s="76">
        <v>15080102</v>
      </c>
      <c r="K129" s="76">
        <v>5531</v>
      </c>
      <c r="L129" s="76">
        <v>206</v>
      </c>
      <c r="M129" s="76">
        <f t="shared" si="18"/>
        <v>3.7244621225818113E-2</v>
      </c>
      <c r="O129" s="76" t="s">
        <v>625</v>
      </c>
      <c r="P129" s="76">
        <v>15080102</v>
      </c>
      <c r="Q129" s="76">
        <f>F41*M129</f>
        <v>37.244621225818115</v>
      </c>
      <c r="R129" s="76">
        <f>G41*M129</f>
        <v>0</v>
      </c>
    </row>
    <row r="130" spans="9:18" ht="14.4" customHeight="1" x14ac:dyDescent="0.3">
      <c r="I130" s="76" t="s">
        <v>639</v>
      </c>
      <c r="J130" s="76">
        <v>15050301</v>
      </c>
      <c r="K130" s="76">
        <v>45411</v>
      </c>
      <c r="L130" s="76">
        <v>45411</v>
      </c>
      <c r="M130" s="76">
        <f t="shared" si="18"/>
        <v>1</v>
      </c>
      <c r="O130" s="76" t="s">
        <v>639</v>
      </c>
      <c r="P130" s="76">
        <v>15050301</v>
      </c>
      <c r="Q130" s="76">
        <f>F42*M130</f>
        <v>7543</v>
      </c>
      <c r="R130" s="76">
        <f>G42*M130</f>
        <v>1611</v>
      </c>
    </row>
    <row r="131" spans="9:18" ht="14.4" customHeight="1" x14ac:dyDescent="0.3">
      <c r="I131" s="76" t="s">
        <v>626</v>
      </c>
      <c r="J131" s="76">
        <v>15010002</v>
      </c>
      <c r="K131" s="76">
        <v>1</v>
      </c>
      <c r="L131" s="76">
        <v>1</v>
      </c>
      <c r="M131" s="76">
        <f t="shared" si="18"/>
        <v>1</v>
      </c>
      <c r="O131" s="76" t="s">
        <v>626</v>
      </c>
      <c r="P131" s="76">
        <v>15010002</v>
      </c>
      <c r="Q131" s="76">
        <f>F43*M131</f>
        <v>300</v>
      </c>
      <c r="R131" s="76">
        <f>G43*M131</f>
        <v>0</v>
      </c>
    </row>
    <row r="132" spans="9:18" ht="14.4" customHeight="1" x14ac:dyDescent="0.3">
      <c r="I132" s="76" t="s">
        <v>627</v>
      </c>
      <c r="J132" s="76">
        <v>15070104</v>
      </c>
      <c r="K132" s="76">
        <v>28</v>
      </c>
      <c r="L132" s="76">
        <v>28</v>
      </c>
      <c r="M132" s="76">
        <f t="shared" ref="M132:M157" si="27">L132/K132</f>
        <v>1</v>
      </c>
      <c r="O132" s="76" t="s">
        <v>627</v>
      </c>
      <c r="P132" s="76">
        <v>15070104</v>
      </c>
      <c r="Q132" s="76">
        <f>F44*M132</f>
        <v>300</v>
      </c>
      <c r="R132" s="76">
        <f>G44*M132</f>
        <v>0</v>
      </c>
    </row>
    <row r="133" spans="9:18" x14ac:dyDescent="0.3">
      <c r="I133" s="76" t="s">
        <v>628</v>
      </c>
      <c r="J133" s="76">
        <v>15060103</v>
      </c>
      <c r="K133" s="76">
        <v>9461</v>
      </c>
      <c r="L133" s="76">
        <v>26</v>
      </c>
      <c r="M133" s="76">
        <f t="shared" si="27"/>
        <v>2.7481238769686079E-3</v>
      </c>
      <c r="O133" s="76" t="s">
        <v>628</v>
      </c>
      <c r="P133" s="76">
        <v>15060103</v>
      </c>
      <c r="Q133" s="76">
        <f>F45*M133</f>
        <v>6.8703096924215199</v>
      </c>
      <c r="R133" s="76">
        <f>G45*M133</f>
        <v>0.54962477539372157</v>
      </c>
    </row>
    <row r="134" spans="9:18" x14ac:dyDescent="0.3">
      <c r="I134" s="76" t="s">
        <v>628</v>
      </c>
      <c r="J134" s="76">
        <v>15060105</v>
      </c>
      <c r="K134" s="76">
        <v>9461</v>
      </c>
      <c r="L134" s="76">
        <v>8494</v>
      </c>
      <c r="M134" s="76">
        <f t="shared" si="27"/>
        <v>0.89779093119120601</v>
      </c>
      <c r="O134" s="76" t="s">
        <v>628</v>
      </c>
      <c r="P134" s="76">
        <v>15060105</v>
      </c>
      <c r="Q134" s="76">
        <f>F45*M134</f>
        <v>2244.4773279780152</v>
      </c>
      <c r="R134" s="76">
        <f>G45*M134</f>
        <v>179.55818623824121</v>
      </c>
    </row>
    <row r="135" spans="9:18" x14ac:dyDescent="0.3">
      <c r="I135" s="76" t="s">
        <v>628</v>
      </c>
      <c r="J135" s="76">
        <v>15060203</v>
      </c>
      <c r="K135" s="76">
        <v>9461</v>
      </c>
      <c r="L135" s="76">
        <v>941</v>
      </c>
      <c r="M135" s="76">
        <f t="shared" si="27"/>
        <v>9.946094493182539E-2</v>
      </c>
      <c r="O135" s="76" t="s">
        <v>628</v>
      </c>
      <c r="P135" s="76">
        <v>15060203</v>
      </c>
      <c r="Q135" s="76">
        <f>F45*M135</f>
        <v>248.65236232956349</v>
      </c>
      <c r="R135" s="76">
        <f>G45*M135</f>
        <v>19.892188986365078</v>
      </c>
    </row>
    <row r="136" spans="9:18" x14ac:dyDescent="0.3">
      <c r="I136" s="76" t="s">
        <v>640</v>
      </c>
      <c r="J136" s="76">
        <v>15050100</v>
      </c>
      <c r="K136" s="76">
        <v>980251</v>
      </c>
      <c r="L136" s="76">
        <v>526</v>
      </c>
      <c r="M136" s="76">
        <f t="shared" si="27"/>
        <v>5.3659725927339018E-4</v>
      </c>
      <c r="O136" s="76" t="s">
        <v>640</v>
      </c>
      <c r="P136" s="76">
        <v>15050100</v>
      </c>
      <c r="Q136" s="76">
        <f>F46*M136</f>
        <v>111.70989063005291</v>
      </c>
      <c r="R136" s="76">
        <f>G46*M136</f>
        <v>31.608798154758322</v>
      </c>
    </row>
    <row r="137" spans="9:18" x14ac:dyDescent="0.3">
      <c r="I137" s="76" t="s">
        <v>640</v>
      </c>
      <c r="J137" s="76">
        <v>15050203</v>
      </c>
      <c r="K137" s="76">
        <v>980251</v>
      </c>
      <c r="L137" s="76">
        <v>9</v>
      </c>
      <c r="M137" s="76">
        <f t="shared" si="27"/>
        <v>9.1813219267310112E-6</v>
      </c>
      <c r="O137" s="76" t="s">
        <v>640</v>
      </c>
      <c r="P137" s="76">
        <v>15050203</v>
      </c>
      <c r="Q137" s="76">
        <f>F46*M137</f>
        <v>1.9113859613507154</v>
      </c>
      <c r="R137" s="76">
        <f>G46*M137</f>
        <v>0.54083494941601695</v>
      </c>
    </row>
    <row r="138" spans="9:18" x14ac:dyDescent="0.3">
      <c r="I138" s="76" t="s">
        <v>640</v>
      </c>
      <c r="J138" s="76">
        <v>15050301</v>
      </c>
      <c r="K138" s="76">
        <v>980251</v>
      </c>
      <c r="L138" s="76">
        <v>564495</v>
      </c>
      <c r="M138" s="76">
        <f t="shared" si="27"/>
        <v>0.57586781344778026</v>
      </c>
      <c r="O138" s="76" t="s">
        <v>640</v>
      </c>
      <c r="P138" s="76">
        <v>15050301</v>
      </c>
      <c r="Q138" s="76">
        <f>F46*M138</f>
        <v>119885.31313918579</v>
      </c>
      <c r="R138" s="76">
        <f>G46*M138</f>
        <v>33922.069418954947</v>
      </c>
    </row>
    <row r="139" spans="9:18" x14ac:dyDescent="0.3">
      <c r="I139" s="76" t="s">
        <v>640</v>
      </c>
      <c r="J139" s="76">
        <v>15050302</v>
      </c>
      <c r="K139" s="76">
        <v>980251</v>
      </c>
      <c r="L139" s="76">
        <v>348278</v>
      </c>
      <c r="M139" s="76">
        <f t="shared" si="27"/>
        <v>0.35529471533311369</v>
      </c>
      <c r="O139" s="76" t="s">
        <v>640</v>
      </c>
      <c r="P139" s="76">
        <v>15050302</v>
      </c>
      <c r="Q139" s="76">
        <f>F46*M139</f>
        <v>73965.964427478277</v>
      </c>
      <c r="R139" s="76">
        <f>G46*M139</f>
        <v>20928.990501412394</v>
      </c>
    </row>
    <row r="140" spans="9:18" x14ac:dyDescent="0.3">
      <c r="I140" s="76" t="s">
        <v>640</v>
      </c>
      <c r="J140" s="76">
        <v>15050303</v>
      </c>
      <c r="K140" s="76">
        <v>980251</v>
      </c>
      <c r="L140" s="76">
        <v>10183</v>
      </c>
      <c r="M140" s="76">
        <f t="shared" si="27"/>
        <v>1.0388155686655765E-2</v>
      </c>
      <c r="O140" s="76" t="s">
        <v>640</v>
      </c>
      <c r="P140" s="76">
        <v>15050303</v>
      </c>
      <c r="Q140" s="76">
        <f>F46*M140</f>
        <v>2162.6270271593703</v>
      </c>
      <c r="R140" s="76">
        <f>G46*M140</f>
        <v>611.92469887814445</v>
      </c>
    </row>
    <row r="141" spans="9:18" x14ac:dyDescent="0.3">
      <c r="I141" s="76" t="s">
        <v>640</v>
      </c>
      <c r="J141" s="76">
        <v>15050304</v>
      </c>
      <c r="K141" s="76">
        <v>980251</v>
      </c>
      <c r="L141" s="76">
        <v>56604</v>
      </c>
      <c r="M141" s="76">
        <f t="shared" si="27"/>
        <v>5.7744394037853572E-2</v>
      </c>
      <c r="O141" s="76" t="s">
        <v>640</v>
      </c>
      <c r="P141" s="76">
        <v>15050304</v>
      </c>
      <c r="Q141" s="76">
        <f>F46*M141</f>
        <v>12021.343439588432</v>
      </c>
      <c r="R141" s="76">
        <f>G46*M141</f>
        <v>3401.4912751938027</v>
      </c>
    </row>
    <row r="142" spans="9:18" x14ac:dyDescent="0.3">
      <c r="I142" s="76" t="s">
        <v>640</v>
      </c>
      <c r="J142" s="76">
        <v>15080200</v>
      </c>
      <c r="K142" s="76">
        <v>980251</v>
      </c>
      <c r="L142" s="76">
        <v>156</v>
      </c>
      <c r="M142" s="76">
        <f t="shared" si="27"/>
        <v>1.5914291339667085E-4</v>
      </c>
      <c r="O142" s="76" t="s">
        <v>640</v>
      </c>
      <c r="P142" s="76">
        <v>15080200</v>
      </c>
      <c r="Q142" s="76">
        <f>F46*M142</f>
        <v>33.13068999674573</v>
      </c>
      <c r="R142" s="76">
        <f>G46*M142</f>
        <v>9.374472456544293</v>
      </c>
    </row>
    <row r="143" spans="9:18" x14ac:dyDescent="0.3">
      <c r="I143" s="76" t="s">
        <v>629</v>
      </c>
      <c r="J143" s="76">
        <v>15030203</v>
      </c>
      <c r="K143" s="76">
        <v>11500</v>
      </c>
      <c r="L143" s="76">
        <v>33</v>
      </c>
      <c r="M143" s="76">
        <f t="shared" si="27"/>
        <v>2.8695652173913043E-3</v>
      </c>
      <c r="O143" s="76" t="s">
        <v>629</v>
      </c>
      <c r="P143" s="76">
        <v>15030203</v>
      </c>
      <c r="Q143" s="76">
        <f>F47*M143</f>
        <v>7.4608695652173909</v>
      </c>
      <c r="R143" s="76">
        <f>G47*M143</f>
        <v>2.2554782608695652</v>
      </c>
    </row>
    <row r="144" spans="9:18" x14ac:dyDescent="0.3">
      <c r="I144" s="76" t="s">
        <v>629</v>
      </c>
      <c r="J144" s="76">
        <v>15070103</v>
      </c>
      <c r="K144" s="76">
        <v>11500</v>
      </c>
      <c r="L144" s="76">
        <v>11467</v>
      </c>
      <c r="M144" s="76">
        <f t="shared" si="27"/>
        <v>0.99713043478260865</v>
      </c>
      <c r="O144" s="76" t="s">
        <v>629</v>
      </c>
      <c r="P144" s="76">
        <v>15070103</v>
      </c>
      <c r="Q144" s="76">
        <f>F47*M144</f>
        <v>2592.5391304347827</v>
      </c>
      <c r="R144" s="76">
        <f>G47*M144</f>
        <v>783.74452173913039</v>
      </c>
    </row>
    <row r="145" spans="9:18" x14ac:dyDescent="0.3">
      <c r="I145" s="76" t="s">
        <v>630</v>
      </c>
      <c r="J145" s="76">
        <v>15050202</v>
      </c>
      <c r="K145" s="76">
        <v>90267</v>
      </c>
      <c r="L145" s="76">
        <v>90215</v>
      </c>
      <c r="M145" s="76">
        <f t="shared" si="27"/>
        <v>0.99942393122625106</v>
      </c>
      <c r="O145" s="76" t="s">
        <v>630</v>
      </c>
      <c r="P145" s="76">
        <v>15050202</v>
      </c>
      <c r="Q145" s="76">
        <f>F48*M145</f>
        <v>17290.034010214142</v>
      </c>
      <c r="R145" s="76">
        <f>G48*M145</f>
        <v>2091.7942880565433</v>
      </c>
    </row>
    <row r="146" spans="9:18" x14ac:dyDescent="0.3">
      <c r="I146" s="76" t="s">
        <v>630</v>
      </c>
      <c r="J146" s="76">
        <v>15050203</v>
      </c>
      <c r="K146" s="76">
        <v>90267</v>
      </c>
      <c r="L146" s="76">
        <v>52</v>
      </c>
      <c r="M146" s="76">
        <f t="shared" si="27"/>
        <v>5.7606877374898914E-4</v>
      </c>
      <c r="O146" s="76" t="s">
        <v>630</v>
      </c>
      <c r="P146" s="76">
        <v>15050203</v>
      </c>
      <c r="Q146" s="76">
        <f>F48*M146</f>
        <v>9.9659897858575128</v>
      </c>
      <c r="R146" s="76">
        <f>G48*M146</f>
        <v>1.2057119434566343</v>
      </c>
    </row>
    <row r="147" spans="9:18" x14ac:dyDescent="0.3">
      <c r="I147" s="76" t="s">
        <v>631</v>
      </c>
      <c r="J147" s="76">
        <v>15060105</v>
      </c>
      <c r="K147" s="76">
        <v>101331</v>
      </c>
      <c r="L147" s="76">
        <v>120</v>
      </c>
      <c r="M147" s="76">
        <f t="shared" si="27"/>
        <v>1.1842377949492259E-3</v>
      </c>
      <c r="O147" s="76" t="s">
        <v>631</v>
      </c>
      <c r="P147" s="76">
        <v>15060105</v>
      </c>
      <c r="Q147" s="76">
        <f>F49*M147</f>
        <v>19.066228498682538</v>
      </c>
      <c r="R147" s="76">
        <f>G49*M147</f>
        <v>4.8115581608787048</v>
      </c>
    </row>
    <row r="148" spans="9:18" x14ac:dyDescent="0.3">
      <c r="I148" s="76" t="s">
        <v>631</v>
      </c>
      <c r="J148" s="76">
        <v>15060201</v>
      </c>
      <c r="K148" s="76">
        <v>101331</v>
      </c>
      <c r="L148" s="76">
        <v>9287</v>
      </c>
      <c r="M148" s="76">
        <f t="shared" si="27"/>
        <v>9.1650136680778829E-2</v>
      </c>
      <c r="O148" s="76" t="s">
        <v>631</v>
      </c>
      <c r="P148" s="76">
        <v>15060201</v>
      </c>
      <c r="Q148" s="76">
        <f>F49*M148</f>
        <v>1475.567200560539</v>
      </c>
      <c r="R148" s="76">
        <f>G49*M148</f>
        <v>372.37450533400437</v>
      </c>
    </row>
    <row r="149" spans="9:18" x14ac:dyDescent="0.3">
      <c r="I149" s="76" t="s">
        <v>631</v>
      </c>
      <c r="J149" s="76">
        <v>15060202</v>
      </c>
      <c r="K149" s="76">
        <v>101331</v>
      </c>
      <c r="L149" s="76">
        <v>70215</v>
      </c>
      <c r="M149" s="76">
        <f t="shared" si="27"/>
        <v>0.6929271397696658</v>
      </c>
      <c r="O149" s="76" t="s">
        <v>631</v>
      </c>
      <c r="P149" s="76">
        <v>15060202</v>
      </c>
      <c r="Q149" s="76">
        <f>F49*M149</f>
        <v>11156.12695029162</v>
      </c>
      <c r="R149" s="76">
        <f>G49*M149</f>
        <v>2815.362968884152</v>
      </c>
    </row>
    <row r="150" spans="9:18" x14ac:dyDescent="0.3">
      <c r="I150" s="76" t="s">
        <v>631</v>
      </c>
      <c r="J150" s="76">
        <v>15060203</v>
      </c>
      <c r="K150" s="76">
        <v>101331</v>
      </c>
      <c r="L150" s="76">
        <v>21709</v>
      </c>
      <c r="M150" s="76">
        <f t="shared" si="27"/>
        <v>0.21423848575460619</v>
      </c>
      <c r="O150" s="76" t="s">
        <v>631</v>
      </c>
      <c r="P150" s="76">
        <v>15060203</v>
      </c>
      <c r="Q150" s="76">
        <f>F49*M150</f>
        <v>3449.2396206491599</v>
      </c>
      <c r="R150" s="76">
        <f>G49*M150</f>
        <v>870.450967620965</v>
      </c>
    </row>
    <row r="151" spans="9:18" x14ac:dyDescent="0.3">
      <c r="I151" s="76" t="s">
        <v>632</v>
      </c>
      <c r="J151" s="76">
        <v>15010010</v>
      </c>
      <c r="K151" s="76">
        <v>3924</v>
      </c>
      <c r="L151" s="76">
        <v>3924</v>
      </c>
      <c r="M151" s="76">
        <f t="shared" si="27"/>
        <v>1</v>
      </c>
      <c r="O151" s="76" t="s">
        <v>632</v>
      </c>
      <c r="P151" s="76">
        <v>15010010</v>
      </c>
      <c r="Q151" s="76">
        <f>F50*M151</f>
        <v>400</v>
      </c>
      <c r="R151" s="76">
        <f>G50*M151</f>
        <v>882</v>
      </c>
    </row>
    <row r="152" spans="9:18" x14ac:dyDescent="0.3">
      <c r="I152" s="76" t="s">
        <v>633</v>
      </c>
      <c r="J152" s="76">
        <v>15080102</v>
      </c>
      <c r="K152" s="76">
        <v>58</v>
      </c>
      <c r="L152" s="76">
        <v>58</v>
      </c>
      <c r="M152" s="76">
        <f t="shared" si="27"/>
        <v>1</v>
      </c>
      <c r="O152" s="76" t="s">
        <v>633</v>
      </c>
      <c r="P152" s="76">
        <v>15080102</v>
      </c>
      <c r="Q152" s="76">
        <f>F51*M152</f>
        <v>300</v>
      </c>
      <c r="R152" s="76">
        <f>G51*M152</f>
        <v>0</v>
      </c>
    </row>
    <row r="153" spans="9:18" x14ac:dyDescent="0.3">
      <c r="I153" s="76" t="s">
        <v>634</v>
      </c>
      <c r="J153" s="76">
        <v>15050201</v>
      </c>
      <c r="K153" s="76">
        <v>13122</v>
      </c>
      <c r="L153" s="76">
        <v>12597</v>
      </c>
      <c r="M153" s="76">
        <f t="shared" si="27"/>
        <v>0.95999085505258341</v>
      </c>
      <c r="O153" s="76" t="s">
        <v>634</v>
      </c>
      <c r="P153" s="76">
        <v>15050201</v>
      </c>
      <c r="Q153" s="76">
        <f>F52*M153</f>
        <v>2975.9716506630084</v>
      </c>
      <c r="R153" s="76">
        <f>G52*M153</f>
        <v>973.4307270233196</v>
      </c>
    </row>
    <row r="154" spans="9:18" x14ac:dyDescent="0.3">
      <c r="I154" s="76" t="s">
        <v>634</v>
      </c>
      <c r="J154" s="76">
        <v>15050202</v>
      </c>
      <c r="K154" s="76">
        <v>13122</v>
      </c>
      <c r="L154" s="76">
        <v>27</v>
      </c>
      <c r="M154" s="76">
        <f t="shared" si="27"/>
        <v>2.05761316872428E-3</v>
      </c>
      <c r="O154" s="76" t="s">
        <v>634</v>
      </c>
      <c r="P154" s="76">
        <v>15050202</v>
      </c>
      <c r="Q154" s="76">
        <f>F52*M154</f>
        <v>6.378600823045268</v>
      </c>
      <c r="R154" s="76">
        <f>G52*M154</f>
        <v>2.0864197530864201</v>
      </c>
    </row>
    <row r="155" spans="9:18" x14ac:dyDescent="0.3">
      <c r="I155" s="76" t="s">
        <v>634</v>
      </c>
      <c r="J155" s="76">
        <v>15080301</v>
      </c>
      <c r="K155" s="76">
        <v>13122</v>
      </c>
      <c r="L155" s="76">
        <v>498</v>
      </c>
      <c r="M155" s="76">
        <f t="shared" si="27"/>
        <v>3.7951531778692274E-2</v>
      </c>
      <c r="O155" s="76" t="s">
        <v>634</v>
      </c>
      <c r="P155" s="76">
        <v>15080301</v>
      </c>
      <c r="Q155" s="76">
        <f>F52*M155</f>
        <v>117.64974851394605</v>
      </c>
      <c r="R155" s="76">
        <f>G52*M155</f>
        <v>38.482853223593963</v>
      </c>
    </row>
    <row r="156" spans="9:18" x14ac:dyDescent="0.3">
      <c r="I156" s="76" t="s">
        <v>635</v>
      </c>
      <c r="J156" s="76">
        <v>15030107</v>
      </c>
      <c r="K156" s="76">
        <v>188202</v>
      </c>
      <c r="L156" s="76">
        <v>3699</v>
      </c>
      <c r="M156" s="76">
        <f t="shared" si="27"/>
        <v>1.9654413874454043E-2</v>
      </c>
      <c r="O156" s="76" t="s">
        <v>635</v>
      </c>
      <c r="P156" s="76">
        <v>15030107</v>
      </c>
      <c r="Q156" s="76">
        <f>F53*M156</f>
        <v>756.69493416648061</v>
      </c>
      <c r="R156" s="76">
        <f>G53*M156</f>
        <v>36.144467115120982</v>
      </c>
    </row>
    <row r="157" spans="9:18" x14ac:dyDescent="0.3">
      <c r="I157" s="76" t="s">
        <v>635</v>
      </c>
      <c r="J157" s="76">
        <v>15030108</v>
      </c>
      <c r="K157" s="76">
        <v>188202</v>
      </c>
      <c r="L157" s="76">
        <v>155357</v>
      </c>
      <c r="M157" s="76">
        <f t="shared" si="27"/>
        <v>0.82548006928725515</v>
      </c>
      <c r="O157" s="76" t="s">
        <v>635</v>
      </c>
      <c r="P157" s="76">
        <v>15030108</v>
      </c>
      <c r="Q157" s="76">
        <f>F53*M157</f>
        <v>31780.982667559325</v>
      </c>
      <c r="R157" s="76">
        <f>G53*M157</f>
        <v>1518.0578474192623</v>
      </c>
    </row>
    <row r="158" spans="9:18" x14ac:dyDescent="0.3">
      <c r="I158" s="74" t="s">
        <v>635</v>
      </c>
      <c r="J158" s="76">
        <v>15070201</v>
      </c>
      <c r="K158" s="76">
        <v>188202</v>
      </c>
      <c r="L158" s="76">
        <v>29146</v>
      </c>
      <c r="M158" s="76">
        <f>L158/K158</f>
        <v>0.15486551683829078</v>
      </c>
      <c r="O158" s="74" t="s">
        <v>635</v>
      </c>
      <c r="P158" s="76">
        <v>15070201</v>
      </c>
      <c r="Q158" s="76">
        <f>F53*M158</f>
        <v>5962.3223982741947</v>
      </c>
      <c r="R158" s="76">
        <f>G53*M158</f>
        <v>284.79768546561672</v>
      </c>
    </row>
  </sheetData>
  <sortState ref="E4:F54">
    <sortCondition ref="E4:E54"/>
  </sortState>
  <mergeCells count="1">
    <mergeCell ref="A1:B1"/>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W148"/>
  <sheetViews>
    <sheetView workbookViewId="0">
      <pane ySplit="2" topLeftCell="A3" activePane="bottomLeft" state="frozen"/>
      <selection pane="bottomLeft" activeCell="G16" sqref="G16"/>
    </sheetView>
  </sheetViews>
  <sheetFormatPr defaultRowHeight="14.4" x14ac:dyDescent="0.3"/>
  <cols>
    <col min="1" max="1" width="25.109375" customWidth="1"/>
    <col min="2" max="2" width="11.88671875" customWidth="1"/>
    <col min="3" max="3" width="13.77734375" customWidth="1"/>
    <col min="4" max="4" width="15.77734375" customWidth="1"/>
    <col min="5" max="5" width="8.88671875" customWidth="1"/>
    <col min="6" max="6" width="2.88671875" style="75" customWidth="1"/>
    <col min="7" max="7" width="33" customWidth="1"/>
    <col min="8" max="8" width="14.109375" customWidth="1"/>
    <col min="9" max="9" width="16.77734375" customWidth="1"/>
    <col min="10" max="10" width="21.33203125" customWidth="1"/>
    <col min="11" max="11" width="3" style="93" customWidth="1"/>
    <col min="12" max="12" width="13.109375" customWidth="1"/>
    <col min="13" max="13" width="16.88671875" customWidth="1"/>
    <col min="14" max="14" width="3.5546875" style="93" customWidth="1"/>
    <col min="15" max="21" width="15.77734375" customWidth="1"/>
    <col min="22" max="22" width="3.109375" style="93" customWidth="1"/>
    <col min="23" max="23" width="15.77734375" customWidth="1"/>
  </cols>
  <sheetData>
    <row r="1" spans="1:23" ht="21" x14ac:dyDescent="0.4">
      <c r="A1" s="191" t="s">
        <v>766</v>
      </c>
      <c r="B1" s="191"/>
      <c r="C1" s="191"/>
    </row>
    <row r="2" spans="1:23" ht="46.8" x14ac:dyDescent="0.3">
      <c r="A2" s="85" t="s">
        <v>666</v>
      </c>
      <c r="B2" s="85" t="s">
        <v>126</v>
      </c>
      <c r="C2" s="87" t="s">
        <v>668</v>
      </c>
      <c r="D2" s="87" t="s">
        <v>667</v>
      </c>
      <c r="E2" s="85" t="s">
        <v>644</v>
      </c>
      <c r="F2" s="88"/>
      <c r="G2" s="85" t="s">
        <v>642</v>
      </c>
      <c r="H2" s="89" t="s">
        <v>126</v>
      </c>
      <c r="I2" s="161" t="s">
        <v>669</v>
      </c>
      <c r="J2" s="90" t="s">
        <v>670</v>
      </c>
      <c r="K2" s="88"/>
      <c r="L2" s="89" t="s">
        <v>126</v>
      </c>
      <c r="M2" s="90" t="s">
        <v>671</v>
      </c>
      <c r="N2" s="88"/>
      <c r="O2" s="87" t="s">
        <v>672</v>
      </c>
      <c r="P2" s="87" t="s">
        <v>673</v>
      </c>
      <c r="Q2" s="87" t="s">
        <v>674</v>
      </c>
      <c r="R2" s="87" t="s">
        <v>675</v>
      </c>
      <c r="S2" s="87" t="s">
        <v>676</v>
      </c>
      <c r="T2" s="87" t="s">
        <v>677</v>
      </c>
      <c r="U2" s="87" t="s">
        <v>644</v>
      </c>
      <c r="V2" s="88"/>
      <c r="W2" s="86" t="s">
        <v>678</v>
      </c>
    </row>
    <row r="3" spans="1:23" x14ac:dyDescent="0.3">
      <c r="A3" t="s">
        <v>478</v>
      </c>
      <c r="B3">
        <v>15070102</v>
      </c>
      <c r="C3">
        <v>808810.99358999997</v>
      </c>
      <c r="D3" s="74">
        <v>808810.99358999997</v>
      </c>
      <c r="E3">
        <f>D3/C3</f>
        <v>1</v>
      </c>
      <c r="G3" s="92" t="s">
        <v>478</v>
      </c>
      <c r="H3" s="94">
        <v>15070102</v>
      </c>
      <c r="I3" s="94">
        <f>Input!K3</f>
        <v>1900</v>
      </c>
      <c r="J3" s="94">
        <f>I3*E3</f>
        <v>1900</v>
      </c>
      <c r="L3" s="81">
        <v>14070006</v>
      </c>
      <c r="M3" s="94">
        <f>SUM(J45,J80)</f>
        <v>1399.8967476196883</v>
      </c>
      <c r="O3">
        <v>1</v>
      </c>
      <c r="P3">
        <v>1</v>
      </c>
      <c r="Q3">
        <v>1</v>
      </c>
      <c r="R3" s="100">
        <v>1</v>
      </c>
      <c r="S3">
        <f>SUM(O3,Q3)</f>
        <v>2</v>
      </c>
      <c r="T3">
        <f>SUM(P3,R3)</f>
        <v>2</v>
      </c>
      <c r="U3" s="100">
        <f t="shared" ref="U3:U64" si="0">T3/S3</f>
        <v>1</v>
      </c>
      <c r="W3" s="79">
        <f>M3*U3</f>
        <v>1399.8967476196883</v>
      </c>
    </row>
    <row r="4" spans="1:23" x14ac:dyDescent="0.3">
      <c r="A4" t="s">
        <v>592</v>
      </c>
      <c r="B4">
        <v>15050203</v>
      </c>
      <c r="C4">
        <v>331198.15624400001</v>
      </c>
      <c r="D4">
        <v>331198.15624400001</v>
      </c>
      <c r="E4" s="74">
        <f t="shared" ref="E4:E67" si="1">D4/C4</f>
        <v>1</v>
      </c>
      <c r="G4" s="92" t="s">
        <v>592</v>
      </c>
      <c r="H4" s="94">
        <v>15050203</v>
      </c>
      <c r="I4" s="101">
        <f>Input!K4</f>
        <v>2000</v>
      </c>
      <c r="J4" s="94">
        <f t="shared" ref="J4:J67" si="2">I4*E4</f>
        <v>2000</v>
      </c>
      <c r="L4" s="81">
        <v>14070007</v>
      </c>
      <c r="M4" s="94">
        <f>SUM(J37,J81)</f>
        <v>16.587432024064135</v>
      </c>
      <c r="O4">
        <v>0.02</v>
      </c>
      <c r="P4">
        <v>0.02</v>
      </c>
      <c r="Q4">
        <v>0.03</v>
      </c>
      <c r="R4" s="100">
        <v>0.02</v>
      </c>
      <c r="S4" s="100">
        <f t="shared" ref="S4:S64" si="3">SUM(O4,Q4)</f>
        <v>0.05</v>
      </c>
      <c r="T4" s="100">
        <f t="shared" ref="T4:T64" si="4">SUM(P4,R4)</f>
        <v>0.04</v>
      </c>
      <c r="U4" s="100">
        <f t="shared" si="0"/>
        <v>0.79999999999999993</v>
      </c>
      <c r="W4" s="79">
        <f t="shared" ref="W4:W67" si="5">M4*U4</f>
        <v>13.269945619251308</v>
      </c>
    </row>
    <row r="5" spans="1:23" x14ac:dyDescent="0.3">
      <c r="A5" s="74" t="s">
        <v>593</v>
      </c>
      <c r="B5" s="74">
        <v>15010007</v>
      </c>
      <c r="C5">
        <v>1271633.9701789999</v>
      </c>
      <c r="D5">
        <v>86842.415311999997</v>
      </c>
      <c r="E5" s="74">
        <f t="shared" si="1"/>
        <v>6.8291990736749297E-2</v>
      </c>
      <c r="G5" s="92" t="s">
        <v>593</v>
      </c>
      <c r="H5" s="94">
        <v>15010007</v>
      </c>
      <c r="I5" s="101">
        <f>Input!K5</f>
        <v>0</v>
      </c>
      <c r="J5" s="94">
        <f t="shared" si="2"/>
        <v>0</v>
      </c>
      <c r="L5" s="81">
        <v>14080105</v>
      </c>
      <c r="M5" s="94">
        <f>J46</f>
        <v>274.33015661447769</v>
      </c>
      <c r="O5">
        <v>0.03</v>
      </c>
      <c r="P5">
        <v>0.03</v>
      </c>
      <c r="Q5">
        <v>0</v>
      </c>
      <c r="R5" s="100">
        <v>0</v>
      </c>
      <c r="S5" s="100">
        <f t="shared" si="3"/>
        <v>0.03</v>
      </c>
      <c r="T5" s="100">
        <f t="shared" si="4"/>
        <v>0.03</v>
      </c>
      <c r="U5" s="100">
        <f t="shared" si="0"/>
        <v>1</v>
      </c>
      <c r="W5" s="79">
        <f t="shared" si="5"/>
        <v>274.33015661447769</v>
      </c>
    </row>
    <row r="6" spans="1:23" s="74" customFormat="1" x14ac:dyDescent="0.3">
      <c r="A6" s="74" t="s">
        <v>593</v>
      </c>
      <c r="B6" s="74">
        <v>15030201</v>
      </c>
      <c r="C6" s="74">
        <v>1271633.9701789999</v>
      </c>
      <c r="D6">
        <v>1184791.5548670001</v>
      </c>
      <c r="E6" s="74">
        <f t="shared" si="1"/>
        <v>0.93170800926325081</v>
      </c>
      <c r="F6" s="75"/>
      <c r="G6" s="92" t="s">
        <v>593</v>
      </c>
      <c r="H6" s="94">
        <v>15030201</v>
      </c>
      <c r="I6" s="94">
        <f>I5</f>
        <v>0</v>
      </c>
      <c r="J6" s="94">
        <f t="shared" si="2"/>
        <v>0</v>
      </c>
      <c r="K6" s="93"/>
      <c r="L6" s="81">
        <v>14080106</v>
      </c>
      <c r="M6" s="94">
        <f>J47</f>
        <v>7.9168382358529046</v>
      </c>
      <c r="N6" s="93"/>
      <c r="O6" s="74">
        <v>0</v>
      </c>
      <c r="P6" s="74">
        <v>0</v>
      </c>
      <c r="Q6" s="74">
        <v>0</v>
      </c>
      <c r="R6" s="100">
        <v>0</v>
      </c>
      <c r="S6" s="100">
        <f t="shared" si="3"/>
        <v>0</v>
      </c>
      <c r="T6" s="100">
        <f t="shared" si="4"/>
        <v>0</v>
      </c>
      <c r="U6" s="100">
        <v>0</v>
      </c>
      <c r="V6" s="93"/>
      <c r="W6" s="79">
        <f t="shared" si="5"/>
        <v>0</v>
      </c>
    </row>
    <row r="7" spans="1:23" x14ac:dyDescent="0.3">
      <c r="A7" s="74" t="s">
        <v>594</v>
      </c>
      <c r="B7" s="74">
        <v>15030201</v>
      </c>
      <c r="C7">
        <v>2142895.2868880001</v>
      </c>
      <c r="D7">
        <v>194804.41841799999</v>
      </c>
      <c r="E7" s="74">
        <f t="shared" si="1"/>
        <v>9.0907110398708704E-2</v>
      </c>
      <c r="G7" s="92" t="s">
        <v>594</v>
      </c>
      <c r="H7" s="94">
        <v>15030201</v>
      </c>
      <c r="I7" s="94">
        <f>Input!K6</f>
        <v>2200</v>
      </c>
      <c r="J7" s="94">
        <f t="shared" si="2"/>
        <v>199.99564287715916</v>
      </c>
      <c r="L7" s="81">
        <v>14080201</v>
      </c>
      <c r="M7" s="94">
        <f>J48</f>
        <v>229.61836220340132</v>
      </c>
      <c r="O7">
        <v>0.02</v>
      </c>
      <c r="P7">
        <v>0.02</v>
      </c>
      <c r="Q7">
        <v>0</v>
      </c>
      <c r="R7" s="100">
        <v>0</v>
      </c>
      <c r="S7" s="100">
        <f t="shared" si="3"/>
        <v>0.02</v>
      </c>
      <c r="T7" s="100">
        <f t="shared" si="4"/>
        <v>0.02</v>
      </c>
      <c r="U7" s="100">
        <f t="shared" si="0"/>
        <v>1</v>
      </c>
      <c r="W7" s="79">
        <f t="shared" si="5"/>
        <v>229.61836220340132</v>
      </c>
    </row>
    <row r="8" spans="1:23" x14ac:dyDescent="0.3">
      <c r="A8" s="74" t="s">
        <v>594</v>
      </c>
      <c r="B8" s="74">
        <v>15030202</v>
      </c>
      <c r="C8" s="74">
        <v>2142895.2868880001</v>
      </c>
      <c r="D8">
        <v>454120.58396100003</v>
      </c>
      <c r="E8" s="74">
        <f t="shared" si="1"/>
        <v>0.21191916690455392</v>
      </c>
      <c r="G8" s="92" t="s">
        <v>594</v>
      </c>
      <c r="H8" s="94">
        <v>15030202</v>
      </c>
      <c r="I8" s="101">
        <f t="shared" ref="I8:I11" si="6">I7</f>
        <v>2200</v>
      </c>
      <c r="J8" s="94">
        <f t="shared" si="2"/>
        <v>466.22216719001864</v>
      </c>
      <c r="L8" s="81">
        <v>14080204</v>
      </c>
      <c r="M8" s="94">
        <f>J49</f>
        <v>3801.4719631597163</v>
      </c>
      <c r="O8">
        <v>0.34</v>
      </c>
      <c r="P8">
        <v>0.34</v>
      </c>
      <c r="Q8">
        <v>1.23</v>
      </c>
      <c r="R8" s="100">
        <v>0.68</v>
      </c>
      <c r="S8" s="100">
        <f t="shared" si="3"/>
        <v>1.57</v>
      </c>
      <c r="T8" s="100">
        <f t="shared" si="4"/>
        <v>1.02</v>
      </c>
      <c r="U8" s="100">
        <f t="shared" si="0"/>
        <v>0.64968152866242035</v>
      </c>
      <c r="W8" s="79">
        <f t="shared" si="5"/>
        <v>2469.7461161929364</v>
      </c>
    </row>
    <row r="9" spans="1:23" x14ac:dyDescent="0.3">
      <c r="A9" s="74" t="s">
        <v>594</v>
      </c>
      <c r="B9" s="74">
        <v>15030203</v>
      </c>
      <c r="C9" s="74">
        <v>2142895.2868880001</v>
      </c>
      <c r="D9">
        <v>916737.71196400002</v>
      </c>
      <c r="E9" s="74">
        <f t="shared" si="1"/>
        <v>0.42780331711649983</v>
      </c>
      <c r="G9" s="92" t="s">
        <v>594</v>
      </c>
      <c r="H9" s="94">
        <v>15030203</v>
      </c>
      <c r="I9" s="101">
        <f t="shared" si="6"/>
        <v>2200</v>
      </c>
      <c r="J9" s="94">
        <f t="shared" si="2"/>
        <v>941.16729765629964</v>
      </c>
      <c r="L9" s="81">
        <v>14080205</v>
      </c>
      <c r="M9" s="94">
        <f>J50</f>
        <v>668.16387685476741</v>
      </c>
      <c r="O9">
        <v>0.04</v>
      </c>
      <c r="P9">
        <v>0.04</v>
      </c>
      <c r="Q9">
        <v>0</v>
      </c>
      <c r="R9" s="100">
        <v>0</v>
      </c>
      <c r="S9" s="100">
        <f t="shared" si="3"/>
        <v>0.04</v>
      </c>
      <c r="T9" s="100">
        <f t="shared" si="4"/>
        <v>0.04</v>
      </c>
      <c r="U9" s="100">
        <f t="shared" si="0"/>
        <v>1</v>
      </c>
      <c r="W9" s="79">
        <f t="shared" si="5"/>
        <v>668.16387685476741</v>
      </c>
    </row>
    <row r="10" spans="1:23" x14ac:dyDescent="0.3">
      <c r="A10" s="74" t="s">
        <v>594</v>
      </c>
      <c r="B10" s="74">
        <v>15030204</v>
      </c>
      <c r="C10" s="74">
        <v>2142895.2868880001</v>
      </c>
      <c r="D10">
        <v>537320.46212299995</v>
      </c>
      <c r="E10" s="74">
        <f t="shared" si="1"/>
        <v>0.25074508559086833</v>
      </c>
      <c r="G10" s="92" t="s">
        <v>594</v>
      </c>
      <c r="H10" s="94">
        <v>15030204</v>
      </c>
      <c r="I10" s="101">
        <f t="shared" si="6"/>
        <v>2200</v>
      </c>
      <c r="J10" s="94">
        <f t="shared" si="2"/>
        <v>551.6391882999103</v>
      </c>
      <c r="L10" s="81">
        <v>15010001</v>
      </c>
      <c r="M10" s="94">
        <f>SUM(J18,J38)</f>
        <v>223.34366887337674</v>
      </c>
      <c r="O10">
        <v>0.08</v>
      </c>
      <c r="P10">
        <v>0.08</v>
      </c>
      <c r="Q10">
        <v>0</v>
      </c>
      <c r="R10" s="100">
        <v>0</v>
      </c>
      <c r="S10" s="100">
        <f t="shared" si="3"/>
        <v>0.08</v>
      </c>
      <c r="T10" s="100">
        <f t="shared" si="4"/>
        <v>0.08</v>
      </c>
      <c r="U10" s="100">
        <f t="shared" si="0"/>
        <v>1</v>
      </c>
      <c r="W10" s="79">
        <f t="shared" si="5"/>
        <v>223.34366887337674</v>
      </c>
    </row>
    <row r="11" spans="1:23" x14ac:dyDescent="0.3">
      <c r="A11" s="74" t="s">
        <v>594</v>
      </c>
      <c r="B11" s="74">
        <v>15070104</v>
      </c>
      <c r="C11" s="74">
        <v>2142895.2868880001</v>
      </c>
      <c r="D11">
        <v>39912.110533999999</v>
      </c>
      <c r="E11" s="74">
        <f t="shared" si="1"/>
        <v>1.8625320041634884E-2</v>
      </c>
      <c r="G11" s="92" t="s">
        <v>594</v>
      </c>
      <c r="H11" s="94">
        <v>15070104</v>
      </c>
      <c r="I11" s="101">
        <f t="shared" si="6"/>
        <v>2200</v>
      </c>
      <c r="J11" s="94">
        <f t="shared" si="2"/>
        <v>40.975704091596747</v>
      </c>
      <c r="L11" s="81">
        <v>15010002</v>
      </c>
      <c r="M11" s="94">
        <f>SUM(J19,J39,J85,J121)</f>
        <v>168.10492939623816</v>
      </c>
      <c r="O11">
        <v>0.08</v>
      </c>
      <c r="P11">
        <v>0.08</v>
      </c>
      <c r="Q11">
        <v>0</v>
      </c>
      <c r="R11" s="100">
        <v>0</v>
      </c>
      <c r="S11" s="100">
        <f t="shared" si="3"/>
        <v>0.08</v>
      </c>
      <c r="T11" s="100">
        <f t="shared" si="4"/>
        <v>0.08</v>
      </c>
      <c r="U11" s="100">
        <f t="shared" si="0"/>
        <v>1</v>
      </c>
      <c r="W11" s="79">
        <f t="shared" si="5"/>
        <v>168.10492939623816</v>
      </c>
    </row>
    <row r="12" spans="1:23" x14ac:dyDescent="0.3">
      <c r="A12" s="74" t="s">
        <v>645</v>
      </c>
      <c r="B12" s="74">
        <v>15040005</v>
      </c>
      <c r="C12">
        <v>292334.29042799998</v>
      </c>
      <c r="D12">
        <v>203559.07668100001</v>
      </c>
      <c r="E12" s="74">
        <f t="shared" si="1"/>
        <v>0.69632295405022038</v>
      </c>
      <c r="G12" s="92" t="s">
        <v>645</v>
      </c>
      <c r="H12" s="94">
        <v>15040005</v>
      </c>
      <c r="I12" s="94">
        <f>Input!K7</f>
        <v>0</v>
      </c>
      <c r="J12" s="94">
        <f t="shared" si="2"/>
        <v>0</v>
      </c>
      <c r="L12" s="81">
        <v>15010003</v>
      </c>
      <c r="M12" s="94">
        <f>J40</f>
        <v>401.63442318864816</v>
      </c>
      <c r="O12">
        <v>0.05</v>
      </c>
      <c r="P12">
        <v>0.05</v>
      </c>
      <c r="Q12">
        <v>1.61</v>
      </c>
      <c r="R12" s="100">
        <v>1.2</v>
      </c>
      <c r="S12" s="100">
        <f t="shared" si="3"/>
        <v>1.6600000000000001</v>
      </c>
      <c r="T12" s="100">
        <f t="shared" si="4"/>
        <v>1.25</v>
      </c>
      <c r="U12" s="100">
        <f t="shared" si="0"/>
        <v>0.75301204819277101</v>
      </c>
      <c r="W12" s="79">
        <f t="shared" si="5"/>
        <v>302.43555963000614</v>
      </c>
    </row>
    <row r="13" spans="1:23" x14ac:dyDescent="0.3">
      <c r="A13" s="74" t="s">
        <v>645</v>
      </c>
      <c r="B13" s="74">
        <v>15040007</v>
      </c>
      <c r="C13">
        <v>292334.29042799998</v>
      </c>
      <c r="D13">
        <v>88775.213747000002</v>
      </c>
      <c r="E13" s="74">
        <f t="shared" si="1"/>
        <v>0.30367704594977973</v>
      </c>
      <c r="G13" s="92" t="s">
        <v>645</v>
      </c>
      <c r="H13" s="94">
        <v>15040007</v>
      </c>
      <c r="I13" s="101">
        <f>I12</f>
        <v>0</v>
      </c>
      <c r="J13" s="94">
        <f t="shared" si="2"/>
        <v>0</v>
      </c>
      <c r="L13" s="81">
        <v>15010004</v>
      </c>
      <c r="M13" s="94">
        <f>J20</f>
        <v>0</v>
      </c>
      <c r="O13">
        <v>0.14000000000000001</v>
      </c>
      <c r="P13">
        <v>0.14000000000000001</v>
      </c>
      <c r="Q13">
        <v>0.56000000000000005</v>
      </c>
      <c r="R13" s="100">
        <v>0.31</v>
      </c>
      <c r="S13" s="100">
        <f t="shared" si="3"/>
        <v>0.70000000000000007</v>
      </c>
      <c r="T13" s="100">
        <f t="shared" si="4"/>
        <v>0.45</v>
      </c>
      <c r="U13" s="100">
        <f t="shared" si="0"/>
        <v>0.64285714285714279</v>
      </c>
      <c r="W13" s="79">
        <f t="shared" si="5"/>
        <v>0</v>
      </c>
    </row>
    <row r="14" spans="1:23" x14ac:dyDescent="0.3">
      <c r="A14" s="74" t="s">
        <v>596</v>
      </c>
      <c r="B14" s="74">
        <v>15030105</v>
      </c>
      <c r="C14">
        <v>183921.01557700001</v>
      </c>
      <c r="D14">
        <v>183921.01557700001</v>
      </c>
      <c r="E14" s="74">
        <f t="shared" si="1"/>
        <v>1</v>
      </c>
      <c r="G14" s="92" t="s">
        <v>596</v>
      </c>
      <c r="H14" s="94">
        <v>15030105</v>
      </c>
      <c r="I14" s="94">
        <f>Input!K8</f>
        <v>6100</v>
      </c>
      <c r="J14" s="94">
        <f t="shared" si="2"/>
        <v>6100</v>
      </c>
      <c r="L14" s="81">
        <v>15010005</v>
      </c>
      <c r="M14" s="94">
        <f>SUM(J23,J31,J35,J43,J77,J86,J122)</f>
        <v>3392.5066166233009</v>
      </c>
      <c r="O14">
        <v>0.03</v>
      </c>
      <c r="P14">
        <v>0.03</v>
      </c>
      <c r="Q14">
        <v>0.02</v>
      </c>
      <c r="R14" s="100">
        <v>0.01</v>
      </c>
      <c r="S14" s="100">
        <f t="shared" si="3"/>
        <v>0.05</v>
      </c>
      <c r="T14" s="100">
        <f t="shared" si="4"/>
        <v>0.04</v>
      </c>
      <c r="U14" s="100">
        <f t="shared" si="0"/>
        <v>0.79999999999999993</v>
      </c>
      <c r="W14" s="79">
        <f t="shared" si="5"/>
        <v>2714.0052932986405</v>
      </c>
    </row>
    <row r="15" spans="1:23" x14ac:dyDescent="0.3">
      <c r="A15" s="74" t="s">
        <v>597</v>
      </c>
      <c r="B15" s="74">
        <v>15050202</v>
      </c>
      <c r="C15">
        <v>393665.95251500001</v>
      </c>
      <c r="D15">
        <v>21770.907532000001</v>
      </c>
      <c r="E15" s="74">
        <f t="shared" si="1"/>
        <v>5.5302998374416074E-2</v>
      </c>
      <c r="G15" s="92" t="s">
        <v>597</v>
      </c>
      <c r="H15" s="94">
        <v>15050202</v>
      </c>
      <c r="I15" s="91">
        <f>Input!K9</f>
        <v>1000</v>
      </c>
      <c r="J15" s="94">
        <f t="shared" si="2"/>
        <v>55.30299837441607</v>
      </c>
      <c r="L15" s="81">
        <v>15010006</v>
      </c>
      <c r="M15" s="94">
        <f>J32</f>
        <v>0</v>
      </c>
      <c r="O15">
        <v>0.01</v>
      </c>
      <c r="P15">
        <v>0.01</v>
      </c>
      <c r="Q15">
        <v>0</v>
      </c>
      <c r="R15" s="100">
        <v>0</v>
      </c>
      <c r="S15" s="100">
        <f t="shared" si="3"/>
        <v>0.01</v>
      </c>
      <c r="T15" s="100">
        <f t="shared" si="4"/>
        <v>0.01</v>
      </c>
      <c r="U15" s="100">
        <f t="shared" si="0"/>
        <v>1</v>
      </c>
      <c r="W15" s="79">
        <f t="shared" si="5"/>
        <v>0</v>
      </c>
    </row>
    <row r="16" spans="1:23" x14ac:dyDescent="0.3">
      <c r="A16" s="74" t="s">
        <v>597</v>
      </c>
      <c r="B16" s="74">
        <v>15050301</v>
      </c>
      <c r="C16">
        <v>393665.95251500001</v>
      </c>
      <c r="D16">
        <v>125162.053883</v>
      </c>
      <c r="E16" s="74">
        <f t="shared" si="1"/>
        <v>0.31793974836630279</v>
      </c>
      <c r="G16" s="92" t="s">
        <v>597</v>
      </c>
      <c r="H16" s="94">
        <v>15050301</v>
      </c>
      <c r="I16" s="101">
        <f t="shared" ref="I16:I17" si="7">I15</f>
        <v>1000</v>
      </c>
      <c r="J16" s="94">
        <f t="shared" si="2"/>
        <v>317.93974836630281</v>
      </c>
      <c r="L16" s="81">
        <v>15010007</v>
      </c>
      <c r="M16" s="94">
        <f>SUM(J5,J36,J87)</f>
        <v>0</v>
      </c>
      <c r="O16">
        <v>0.03</v>
      </c>
      <c r="P16">
        <v>0.03</v>
      </c>
      <c r="Q16">
        <v>0.27</v>
      </c>
      <c r="R16" s="100">
        <v>0.2</v>
      </c>
      <c r="S16" s="100">
        <f t="shared" si="3"/>
        <v>0.30000000000000004</v>
      </c>
      <c r="T16" s="100">
        <f t="shared" si="4"/>
        <v>0.23</v>
      </c>
      <c r="U16" s="100">
        <f t="shared" si="0"/>
        <v>0.76666666666666661</v>
      </c>
      <c r="W16" s="79">
        <f t="shared" si="5"/>
        <v>0</v>
      </c>
    </row>
    <row r="17" spans="1:23" x14ac:dyDescent="0.3">
      <c r="A17" s="74" t="s">
        <v>597</v>
      </c>
      <c r="B17" s="74">
        <v>15050302</v>
      </c>
      <c r="C17">
        <v>393665.95251500001</v>
      </c>
      <c r="D17">
        <v>246732.99110000001</v>
      </c>
      <c r="E17" s="74">
        <f t="shared" si="1"/>
        <v>0.62675725325928111</v>
      </c>
      <c r="G17" s="92" t="s">
        <v>597</v>
      </c>
      <c r="H17" s="94">
        <v>15050302</v>
      </c>
      <c r="I17" s="101">
        <f t="shared" si="7"/>
        <v>1000</v>
      </c>
      <c r="J17" s="94">
        <f t="shared" si="2"/>
        <v>626.75725325928113</v>
      </c>
      <c r="L17" s="81">
        <v>15010009</v>
      </c>
      <c r="M17" s="94">
        <f>SUM(J41,J123)</f>
        <v>190.32954651767284</v>
      </c>
      <c r="O17">
        <v>0.03</v>
      </c>
      <c r="P17">
        <v>0.03</v>
      </c>
      <c r="Q17">
        <v>0</v>
      </c>
      <c r="R17" s="100">
        <v>0</v>
      </c>
      <c r="S17" s="100">
        <f t="shared" si="3"/>
        <v>0.03</v>
      </c>
      <c r="T17" s="100">
        <f t="shared" si="4"/>
        <v>0.03</v>
      </c>
      <c r="U17" s="100">
        <f t="shared" si="0"/>
        <v>1</v>
      </c>
      <c r="W17" s="79">
        <f t="shared" si="5"/>
        <v>190.32954651767284</v>
      </c>
    </row>
    <row r="18" spans="1:23" x14ac:dyDescent="0.3">
      <c r="A18" s="74" t="s">
        <v>598</v>
      </c>
      <c r="B18" s="74">
        <v>15010001</v>
      </c>
      <c r="C18">
        <v>3721536.9464130001</v>
      </c>
      <c r="D18">
        <v>276032.40512299997</v>
      </c>
      <c r="E18" s="74">
        <f t="shared" si="1"/>
        <v>7.4171614872466485E-2</v>
      </c>
      <c r="G18" s="92" t="s">
        <v>598</v>
      </c>
      <c r="H18" s="94">
        <v>15010001</v>
      </c>
      <c r="I18" s="91">
        <f>Input!K10</f>
        <v>0</v>
      </c>
      <c r="J18" s="94">
        <f t="shared" si="2"/>
        <v>0</v>
      </c>
      <c r="L18" s="81">
        <v>15010010</v>
      </c>
      <c r="M18" s="94">
        <f>SUM(J124,J139)</f>
        <v>2000</v>
      </c>
      <c r="O18">
        <v>0.01</v>
      </c>
      <c r="P18">
        <v>0.01</v>
      </c>
      <c r="Q18">
        <v>7.93</v>
      </c>
      <c r="R18" s="100">
        <v>5.93</v>
      </c>
      <c r="S18" s="100">
        <f t="shared" si="3"/>
        <v>7.9399999999999995</v>
      </c>
      <c r="T18" s="100">
        <f t="shared" si="4"/>
        <v>5.9399999999999995</v>
      </c>
      <c r="U18" s="100">
        <f t="shared" si="0"/>
        <v>0.74811083123425692</v>
      </c>
      <c r="W18" s="79">
        <f t="shared" si="5"/>
        <v>1496.2216624685138</v>
      </c>
    </row>
    <row r="19" spans="1:23" x14ac:dyDescent="0.3">
      <c r="A19" s="74" t="s">
        <v>598</v>
      </c>
      <c r="B19" s="74">
        <v>15010002</v>
      </c>
      <c r="C19">
        <v>3721536.9464130001</v>
      </c>
      <c r="D19">
        <v>597186.58241000003</v>
      </c>
      <c r="E19" s="74">
        <f t="shared" si="1"/>
        <v>0.16046772906167109</v>
      </c>
      <c r="G19" s="92" t="s">
        <v>598</v>
      </c>
      <c r="H19" s="94">
        <v>15010002</v>
      </c>
      <c r="I19" s="101">
        <f t="shared" ref="I19:I22" si="8">I18</f>
        <v>0</v>
      </c>
      <c r="J19" s="94">
        <f t="shared" si="2"/>
        <v>0</v>
      </c>
      <c r="L19" s="81">
        <v>15010014</v>
      </c>
      <c r="M19" s="94">
        <f>J24</f>
        <v>0</v>
      </c>
      <c r="O19">
        <v>0.01</v>
      </c>
      <c r="P19">
        <v>0.01</v>
      </c>
      <c r="Q19">
        <v>0</v>
      </c>
      <c r="R19" s="100">
        <v>0</v>
      </c>
      <c r="S19" s="100">
        <f t="shared" si="3"/>
        <v>0.01</v>
      </c>
      <c r="T19" s="100">
        <f t="shared" si="4"/>
        <v>0.01</v>
      </c>
      <c r="U19" s="100">
        <f t="shared" si="0"/>
        <v>1</v>
      </c>
      <c r="W19" s="79">
        <f t="shared" si="5"/>
        <v>0</v>
      </c>
    </row>
    <row r="20" spans="1:23" x14ac:dyDescent="0.3">
      <c r="A20" s="74" t="s">
        <v>598</v>
      </c>
      <c r="B20" s="74">
        <v>15010004</v>
      </c>
      <c r="C20">
        <v>3721536.9464130001</v>
      </c>
      <c r="D20">
        <v>1881340.0210609999</v>
      </c>
      <c r="E20" s="74">
        <f t="shared" si="1"/>
        <v>0.50552770217002085</v>
      </c>
      <c r="G20" s="92" t="s">
        <v>598</v>
      </c>
      <c r="H20" s="94">
        <v>15010004</v>
      </c>
      <c r="I20" s="101">
        <f t="shared" si="8"/>
        <v>0</v>
      </c>
      <c r="J20" s="94">
        <f t="shared" si="2"/>
        <v>0</v>
      </c>
      <c r="L20" s="81">
        <v>15020001</v>
      </c>
      <c r="M20" s="94">
        <f t="shared" ref="M20:M34" si="9">J51</f>
        <v>745.03681800551374</v>
      </c>
      <c r="O20">
        <v>0.02</v>
      </c>
      <c r="P20">
        <v>0.02</v>
      </c>
      <c r="Q20">
        <v>6.43</v>
      </c>
      <c r="R20" s="100">
        <v>3.54</v>
      </c>
      <c r="S20" s="100">
        <f t="shared" si="3"/>
        <v>6.4499999999999993</v>
      </c>
      <c r="T20" s="100">
        <f t="shared" si="4"/>
        <v>3.56</v>
      </c>
      <c r="U20" s="100">
        <f t="shared" si="0"/>
        <v>0.55193798449612408</v>
      </c>
      <c r="W20" s="79">
        <f t="shared" si="5"/>
        <v>411.21411970536883</v>
      </c>
    </row>
    <row r="21" spans="1:23" x14ac:dyDescent="0.3">
      <c r="A21" s="74" t="s">
        <v>598</v>
      </c>
      <c r="B21" s="74">
        <v>15020016</v>
      </c>
      <c r="C21">
        <v>3721536.9464130001</v>
      </c>
      <c r="D21">
        <v>856577.88495199999</v>
      </c>
      <c r="E21" s="74">
        <f t="shared" si="1"/>
        <v>0.23016777672397201</v>
      </c>
      <c r="G21" s="92" t="s">
        <v>598</v>
      </c>
      <c r="H21" s="94">
        <v>15020016</v>
      </c>
      <c r="I21" s="101">
        <f t="shared" si="8"/>
        <v>0</v>
      </c>
      <c r="J21" s="94">
        <f t="shared" si="2"/>
        <v>0</v>
      </c>
      <c r="L21" s="81">
        <v>15020002</v>
      </c>
      <c r="M21" s="94">
        <f t="shared" si="9"/>
        <v>1600.3299000823154</v>
      </c>
      <c r="O21">
        <v>0.17</v>
      </c>
      <c r="P21">
        <v>0.17</v>
      </c>
      <c r="Q21">
        <v>9.0399999999999991</v>
      </c>
      <c r="R21" s="100">
        <v>4.97</v>
      </c>
      <c r="S21" s="100">
        <f t="shared" si="3"/>
        <v>9.2099999999999991</v>
      </c>
      <c r="T21" s="100">
        <f t="shared" si="4"/>
        <v>5.14</v>
      </c>
      <c r="U21" s="100">
        <f t="shared" si="0"/>
        <v>0.55808903365906626</v>
      </c>
      <c r="W21" s="79">
        <f t="shared" si="5"/>
        <v>893.12656747264941</v>
      </c>
    </row>
    <row r="22" spans="1:23" x14ac:dyDescent="0.3">
      <c r="A22" s="74" t="s">
        <v>598</v>
      </c>
      <c r="B22" s="74">
        <v>15020018</v>
      </c>
      <c r="C22">
        <v>3721536.9464130001</v>
      </c>
      <c r="D22">
        <v>110400.052868</v>
      </c>
      <c r="E22" s="74">
        <f t="shared" si="1"/>
        <v>2.9665177172138246E-2</v>
      </c>
      <c r="G22" s="92" t="s">
        <v>598</v>
      </c>
      <c r="H22" s="94">
        <v>15020018</v>
      </c>
      <c r="I22" s="101">
        <f t="shared" si="8"/>
        <v>0</v>
      </c>
      <c r="J22" s="94">
        <f t="shared" si="2"/>
        <v>0</v>
      </c>
      <c r="L22" s="81">
        <v>15020003</v>
      </c>
      <c r="M22" s="94">
        <f t="shared" si="9"/>
        <v>323.20884952339679</v>
      </c>
      <c r="O22">
        <v>0.03</v>
      </c>
      <c r="P22">
        <v>0.03</v>
      </c>
      <c r="Q22">
        <v>0.93</v>
      </c>
      <c r="R22" s="100">
        <v>0.51</v>
      </c>
      <c r="S22" s="100">
        <f t="shared" si="3"/>
        <v>0.96000000000000008</v>
      </c>
      <c r="T22" s="100">
        <f t="shared" si="4"/>
        <v>0.54</v>
      </c>
      <c r="U22" s="100">
        <f t="shared" si="0"/>
        <v>0.5625</v>
      </c>
      <c r="W22" s="79">
        <f t="shared" si="5"/>
        <v>181.80497785691068</v>
      </c>
    </row>
    <row r="23" spans="1:23" x14ac:dyDescent="0.3">
      <c r="A23" s="74" t="s">
        <v>599</v>
      </c>
      <c r="B23" s="74">
        <v>15010005</v>
      </c>
      <c r="C23">
        <v>567371.50130100001</v>
      </c>
      <c r="D23">
        <v>122488.695502</v>
      </c>
      <c r="E23" s="74">
        <f t="shared" si="1"/>
        <v>0.21588799441129791</v>
      </c>
      <c r="G23" s="92" t="s">
        <v>599</v>
      </c>
      <c r="H23" s="94">
        <v>15010005</v>
      </c>
      <c r="I23" s="91">
        <f>Input!K11</f>
        <v>0</v>
      </c>
      <c r="J23" s="94">
        <f t="shared" si="2"/>
        <v>0</v>
      </c>
      <c r="L23" s="81">
        <v>15020004</v>
      </c>
      <c r="M23" s="94">
        <f t="shared" si="9"/>
        <v>686.60681042576277</v>
      </c>
      <c r="O23">
        <v>0.04</v>
      </c>
      <c r="P23">
        <v>0.04</v>
      </c>
      <c r="Q23">
        <v>0</v>
      </c>
      <c r="R23" s="100">
        <v>0</v>
      </c>
      <c r="S23" s="100">
        <f t="shared" si="3"/>
        <v>0.04</v>
      </c>
      <c r="T23" s="100">
        <f t="shared" si="4"/>
        <v>0.04</v>
      </c>
      <c r="U23" s="100">
        <f t="shared" si="0"/>
        <v>1</v>
      </c>
      <c r="W23" s="79">
        <f t="shared" si="5"/>
        <v>686.60681042576277</v>
      </c>
    </row>
    <row r="24" spans="1:23" x14ac:dyDescent="0.3">
      <c r="A24" s="74" t="s">
        <v>599</v>
      </c>
      <c r="B24" s="74">
        <v>15010014</v>
      </c>
      <c r="C24">
        <v>567371.50130100001</v>
      </c>
      <c r="D24">
        <v>444882.80579900002</v>
      </c>
      <c r="E24" s="74">
        <f t="shared" si="1"/>
        <v>0.78411200558870209</v>
      </c>
      <c r="G24" s="92" t="s">
        <v>599</v>
      </c>
      <c r="H24" s="94">
        <v>15010014</v>
      </c>
      <c r="I24" s="101">
        <f>I23</f>
        <v>0</v>
      </c>
      <c r="J24" s="94">
        <f t="shared" si="2"/>
        <v>0</v>
      </c>
      <c r="L24" s="81">
        <v>15020005</v>
      </c>
      <c r="M24" s="94">
        <f t="shared" si="9"/>
        <v>939.43861963019106</v>
      </c>
      <c r="O24">
        <v>7.0000000000000007E-2</v>
      </c>
      <c r="P24">
        <v>7.0000000000000007E-2</v>
      </c>
      <c r="Q24">
        <v>16.96</v>
      </c>
      <c r="R24" s="100">
        <v>9.33</v>
      </c>
      <c r="S24" s="100">
        <f t="shared" si="3"/>
        <v>17.03</v>
      </c>
      <c r="T24" s="100">
        <f t="shared" si="4"/>
        <v>9.4</v>
      </c>
      <c r="U24" s="100">
        <f t="shared" si="0"/>
        <v>0.55196711685261302</v>
      </c>
      <c r="W24" s="79">
        <f t="shared" si="5"/>
        <v>518.53922633727518</v>
      </c>
    </row>
    <row r="25" spans="1:23" x14ac:dyDescent="0.3">
      <c r="A25" s="74" t="s">
        <v>600</v>
      </c>
      <c r="B25" s="74">
        <v>15050100</v>
      </c>
      <c r="C25">
        <v>187805.728951</v>
      </c>
      <c r="D25">
        <v>187805.728951</v>
      </c>
      <c r="E25" s="74">
        <f t="shared" si="1"/>
        <v>1</v>
      </c>
      <c r="G25" s="92" t="s">
        <v>600</v>
      </c>
      <c r="H25" s="94">
        <v>15050100</v>
      </c>
      <c r="I25" s="91">
        <f>Input!K12</f>
        <v>0</v>
      </c>
      <c r="J25" s="94">
        <f t="shared" si="2"/>
        <v>0</v>
      </c>
      <c r="L25" s="81">
        <v>15020006</v>
      </c>
      <c r="M25" s="94">
        <f t="shared" si="9"/>
        <v>543.63263745055747</v>
      </c>
      <c r="O25">
        <v>0.09</v>
      </c>
      <c r="P25">
        <v>0.09</v>
      </c>
      <c r="Q25">
        <v>0.67</v>
      </c>
      <c r="R25" s="100">
        <v>0.37</v>
      </c>
      <c r="S25" s="100">
        <f t="shared" si="3"/>
        <v>0.76</v>
      </c>
      <c r="T25" s="100">
        <f t="shared" si="4"/>
        <v>0.45999999999999996</v>
      </c>
      <c r="U25" s="100">
        <f t="shared" si="0"/>
        <v>0.60526315789473684</v>
      </c>
      <c r="W25" s="79">
        <f t="shared" si="5"/>
        <v>329.04080687796898</v>
      </c>
    </row>
    <row r="26" spans="1:23" x14ac:dyDescent="0.3">
      <c r="A26" s="74" t="s">
        <v>521</v>
      </c>
      <c r="B26" s="74">
        <v>15080301</v>
      </c>
      <c r="C26">
        <v>599034.56237699999</v>
      </c>
      <c r="D26" s="74">
        <v>599034.56237699999</v>
      </c>
      <c r="E26" s="74">
        <f t="shared" si="1"/>
        <v>1</v>
      </c>
      <c r="G26" s="92" t="s">
        <v>521</v>
      </c>
      <c r="H26" s="94">
        <v>15080301</v>
      </c>
      <c r="I26" s="91">
        <f>Input!K13</f>
        <v>46000</v>
      </c>
      <c r="J26" s="94">
        <f t="shared" si="2"/>
        <v>46000</v>
      </c>
      <c r="L26" s="81">
        <v>15020007</v>
      </c>
      <c r="M26" s="94">
        <f t="shared" si="9"/>
        <v>1104.6162755717226</v>
      </c>
      <c r="O26">
        <v>0.13</v>
      </c>
      <c r="P26">
        <v>0.13</v>
      </c>
      <c r="Q26">
        <v>0.04</v>
      </c>
      <c r="R26" s="100">
        <v>0.02</v>
      </c>
      <c r="S26" s="100">
        <f t="shared" si="3"/>
        <v>0.17</v>
      </c>
      <c r="T26" s="100">
        <f t="shared" si="4"/>
        <v>0.15</v>
      </c>
      <c r="U26" s="100">
        <f t="shared" si="0"/>
        <v>0.88235294117647045</v>
      </c>
      <c r="W26" s="79">
        <f t="shared" si="5"/>
        <v>974.66141962210793</v>
      </c>
    </row>
    <row r="27" spans="1:23" x14ac:dyDescent="0.3">
      <c r="A27" s="74" t="s">
        <v>601</v>
      </c>
      <c r="B27" s="74">
        <v>15050100</v>
      </c>
      <c r="C27">
        <v>242423.511669</v>
      </c>
      <c r="D27" s="74">
        <v>242423.511669</v>
      </c>
      <c r="E27" s="74">
        <f t="shared" si="1"/>
        <v>1</v>
      </c>
      <c r="G27" s="92" t="s">
        <v>601</v>
      </c>
      <c r="H27" s="94">
        <v>15050100</v>
      </c>
      <c r="I27" s="91">
        <f>Input!K14</f>
        <v>0</v>
      </c>
      <c r="J27" s="94">
        <f t="shared" si="2"/>
        <v>0</v>
      </c>
      <c r="L27" s="81">
        <v>15020008</v>
      </c>
      <c r="M27" s="94">
        <f t="shared" si="9"/>
        <v>2499.1969308981174</v>
      </c>
      <c r="O27">
        <v>0.08</v>
      </c>
      <c r="P27">
        <v>0.08</v>
      </c>
      <c r="Q27">
        <v>7.63</v>
      </c>
      <c r="R27" s="100">
        <v>4.2</v>
      </c>
      <c r="S27" s="100">
        <f t="shared" si="3"/>
        <v>7.71</v>
      </c>
      <c r="T27" s="100">
        <f t="shared" si="4"/>
        <v>4.28</v>
      </c>
      <c r="U27" s="100">
        <f t="shared" si="0"/>
        <v>0.55512321660181585</v>
      </c>
      <c r="W27" s="79">
        <f t="shared" si="5"/>
        <v>1387.3622392015491</v>
      </c>
    </row>
    <row r="28" spans="1:23" x14ac:dyDescent="0.3">
      <c r="A28" s="74" t="s">
        <v>602</v>
      </c>
      <c r="B28" s="74">
        <v>15040002</v>
      </c>
      <c r="C28">
        <v>347138.13299299998</v>
      </c>
      <c r="D28">
        <v>10235.96869</v>
      </c>
      <c r="E28" s="74">
        <f t="shared" si="1"/>
        <v>2.9486730834628321E-2</v>
      </c>
      <c r="G28" s="92" t="s">
        <v>602</v>
      </c>
      <c r="H28" s="94">
        <v>15040002</v>
      </c>
      <c r="I28" s="91">
        <f>Input!K15</f>
        <v>8700</v>
      </c>
      <c r="J28" s="94">
        <f t="shared" si="2"/>
        <v>256.5345582612664</v>
      </c>
      <c r="L28" s="81">
        <v>15020009</v>
      </c>
      <c r="M28" s="94">
        <f t="shared" si="9"/>
        <v>805.28922693639299</v>
      </c>
      <c r="O28">
        <v>0.14000000000000001</v>
      </c>
      <c r="P28">
        <v>0.14000000000000001</v>
      </c>
      <c r="Q28">
        <v>0</v>
      </c>
      <c r="R28" s="100">
        <v>0</v>
      </c>
      <c r="S28" s="100">
        <f t="shared" si="3"/>
        <v>0.14000000000000001</v>
      </c>
      <c r="T28" s="100">
        <f t="shared" si="4"/>
        <v>0.14000000000000001</v>
      </c>
      <c r="U28" s="100">
        <f t="shared" si="0"/>
        <v>1</v>
      </c>
      <c r="W28" s="79">
        <f t="shared" si="5"/>
        <v>805.28922693639299</v>
      </c>
    </row>
    <row r="29" spans="1:23" x14ac:dyDescent="0.3">
      <c r="A29" s="74" t="s">
        <v>602</v>
      </c>
      <c r="B29" s="74">
        <v>15040003</v>
      </c>
      <c r="C29">
        <v>347138.13299299998</v>
      </c>
      <c r="D29" s="74">
        <v>336902.16430399998</v>
      </c>
      <c r="E29" s="74">
        <f t="shared" si="1"/>
        <v>0.97051326916825242</v>
      </c>
      <c r="G29" s="92" t="s">
        <v>602</v>
      </c>
      <c r="H29" s="94">
        <v>15040003</v>
      </c>
      <c r="I29" s="101">
        <f>I28</f>
        <v>8700</v>
      </c>
      <c r="J29" s="94">
        <f t="shared" si="2"/>
        <v>8443.4654417637958</v>
      </c>
      <c r="L29" s="81">
        <v>15020010</v>
      </c>
      <c r="M29" s="94">
        <f t="shared" si="9"/>
        <v>811.42571832324279</v>
      </c>
      <c r="O29">
        <v>0.04</v>
      </c>
      <c r="P29">
        <v>0.04</v>
      </c>
      <c r="Q29">
        <v>0</v>
      </c>
      <c r="R29" s="100">
        <v>0</v>
      </c>
      <c r="S29" s="100">
        <f t="shared" si="3"/>
        <v>0.04</v>
      </c>
      <c r="T29" s="100">
        <f t="shared" si="4"/>
        <v>0.04</v>
      </c>
      <c r="U29" s="100">
        <f t="shared" si="0"/>
        <v>1</v>
      </c>
      <c r="W29" s="79">
        <f t="shared" si="5"/>
        <v>811.42571832324279</v>
      </c>
    </row>
    <row r="30" spans="1:23" x14ac:dyDescent="0.3">
      <c r="A30" s="74" t="s">
        <v>603</v>
      </c>
      <c r="B30" s="74">
        <v>15070101</v>
      </c>
      <c r="C30">
        <v>821972.26321700006</v>
      </c>
      <c r="D30" s="74">
        <v>821972.26321700006</v>
      </c>
      <c r="E30" s="74">
        <f t="shared" si="1"/>
        <v>1</v>
      </c>
      <c r="G30" s="92" t="s">
        <v>603</v>
      </c>
      <c r="H30" s="94">
        <v>15070101</v>
      </c>
      <c r="I30" s="91">
        <f>Input!K16</f>
        <v>395000</v>
      </c>
      <c r="J30" s="94">
        <f t="shared" si="2"/>
        <v>395000</v>
      </c>
      <c r="L30" s="81">
        <v>15020011</v>
      </c>
      <c r="M30" s="94">
        <f t="shared" si="9"/>
        <v>1659.9665713716111</v>
      </c>
      <c r="O30">
        <v>0.13</v>
      </c>
      <c r="P30">
        <v>0.13</v>
      </c>
      <c r="Q30">
        <v>0</v>
      </c>
      <c r="R30" s="100">
        <v>0</v>
      </c>
      <c r="S30" s="100">
        <f t="shared" si="3"/>
        <v>0.13</v>
      </c>
      <c r="T30" s="100">
        <f t="shared" si="4"/>
        <v>0.13</v>
      </c>
      <c r="U30" s="100">
        <f t="shared" si="0"/>
        <v>1</v>
      </c>
      <c r="W30" s="79">
        <f t="shared" si="5"/>
        <v>1659.9665713716111</v>
      </c>
    </row>
    <row r="31" spans="1:23" x14ac:dyDescent="0.3">
      <c r="A31" s="74" t="s">
        <v>604</v>
      </c>
      <c r="B31" s="74">
        <v>15010005</v>
      </c>
      <c r="C31">
        <v>604192.71284599998</v>
      </c>
      <c r="D31">
        <v>74899.687955999994</v>
      </c>
      <c r="E31" s="74">
        <f t="shared" si="1"/>
        <v>0.12396655299464171</v>
      </c>
      <c r="G31" s="92" t="s">
        <v>604</v>
      </c>
      <c r="H31" s="94">
        <v>15010005</v>
      </c>
      <c r="I31" s="91">
        <f>Input!K17</f>
        <v>0</v>
      </c>
      <c r="J31" s="94">
        <f t="shared" si="2"/>
        <v>0</v>
      </c>
      <c r="L31" s="81">
        <v>15020012</v>
      </c>
      <c r="M31" s="94">
        <f t="shared" si="9"/>
        <v>724.59881984388392</v>
      </c>
      <c r="O31">
        <v>7.0000000000000007E-2</v>
      </c>
      <c r="P31">
        <v>7.0000000000000007E-2</v>
      </c>
      <c r="Q31">
        <v>0</v>
      </c>
      <c r="R31" s="100">
        <v>0</v>
      </c>
      <c r="S31" s="100">
        <f t="shared" si="3"/>
        <v>7.0000000000000007E-2</v>
      </c>
      <c r="T31" s="100">
        <f t="shared" si="4"/>
        <v>7.0000000000000007E-2</v>
      </c>
      <c r="U31" s="100">
        <f t="shared" si="0"/>
        <v>1</v>
      </c>
      <c r="W31" s="79">
        <f t="shared" si="5"/>
        <v>724.59881984388392</v>
      </c>
    </row>
    <row r="32" spans="1:23" x14ac:dyDescent="0.3">
      <c r="A32" s="74" t="s">
        <v>604</v>
      </c>
      <c r="B32" s="74">
        <v>15010006</v>
      </c>
      <c r="C32">
        <v>604192.71284599998</v>
      </c>
      <c r="D32">
        <v>529293.02489</v>
      </c>
      <c r="E32" s="74">
        <f t="shared" si="1"/>
        <v>0.87603344700535835</v>
      </c>
      <c r="G32" s="92" t="s">
        <v>604</v>
      </c>
      <c r="H32" s="94">
        <v>15010006</v>
      </c>
      <c r="I32" s="101">
        <f>I31</f>
        <v>0</v>
      </c>
      <c r="J32" s="94">
        <f t="shared" si="2"/>
        <v>0</v>
      </c>
      <c r="L32" s="81">
        <v>15020013</v>
      </c>
      <c r="M32" s="94">
        <f t="shared" si="9"/>
        <v>1144.6763603402376</v>
      </c>
      <c r="O32">
        <v>0.06</v>
      </c>
      <c r="P32">
        <v>0.06</v>
      </c>
      <c r="Q32">
        <v>0</v>
      </c>
      <c r="R32" s="100">
        <v>0</v>
      </c>
      <c r="S32" s="100">
        <f t="shared" si="3"/>
        <v>0.06</v>
      </c>
      <c r="T32" s="100">
        <f t="shared" si="4"/>
        <v>0.06</v>
      </c>
      <c r="U32" s="100">
        <f t="shared" si="0"/>
        <v>1</v>
      </c>
      <c r="W32" s="79">
        <f t="shared" si="5"/>
        <v>1144.6763603402376</v>
      </c>
    </row>
    <row r="33" spans="1:23" x14ac:dyDescent="0.3">
      <c r="A33" s="74" t="s">
        <v>605</v>
      </c>
      <c r="B33" s="74">
        <v>15030105</v>
      </c>
      <c r="C33">
        <v>489919.55105399998</v>
      </c>
      <c r="D33">
        <v>55083.121588000002</v>
      </c>
      <c r="E33" s="74">
        <f t="shared" si="1"/>
        <v>0.1124329932730703</v>
      </c>
      <c r="G33" s="92" t="s">
        <v>605</v>
      </c>
      <c r="H33" s="94">
        <v>15030105</v>
      </c>
      <c r="I33" s="91">
        <f>Input!K18</f>
        <v>122500</v>
      </c>
      <c r="J33" s="94">
        <f t="shared" si="2"/>
        <v>13773.041675951112</v>
      </c>
      <c r="L33" s="81">
        <v>15020014</v>
      </c>
      <c r="M33" s="94">
        <f t="shared" si="9"/>
        <v>929.8460797066291</v>
      </c>
      <c r="O33">
        <v>0.08</v>
      </c>
      <c r="P33">
        <v>0.08</v>
      </c>
      <c r="Q33">
        <v>0.04</v>
      </c>
      <c r="R33" s="100">
        <v>0</v>
      </c>
      <c r="S33" s="100">
        <f t="shared" si="3"/>
        <v>0.12</v>
      </c>
      <c r="T33" s="100">
        <f t="shared" si="4"/>
        <v>0.08</v>
      </c>
      <c r="U33" s="100">
        <f t="shared" si="0"/>
        <v>0.66666666666666674</v>
      </c>
      <c r="W33" s="79">
        <f t="shared" si="5"/>
        <v>619.89738647108618</v>
      </c>
    </row>
    <row r="34" spans="1:23" x14ac:dyDescent="0.3">
      <c r="A34" s="74" t="s">
        <v>605</v>
      </c>
      <c r="B34" s="74">
        <v>15070104</v>
      </c>
      <c r="C34">
        <v>489919.55105399998</v>
      </c>
      <c r="D34">
        <v>434836.429466</v>
      </c>
      <c r="E34" s="74">
        <f t="shared" si="1"/>
        <v>0.88756700672692979</v>
      </c>
      <c r="G34" s="92" t="s">
        <v>605</v>
      </c>
      <c r="H34" s="94">
        <v>15070104</v>
      </c>
      <c r="I34" s="101">
        <f>I33</f>
        <v>122500</v>
      </c>
      <c r="J34" s="94">
        <f t="shared" si="2"/>
        <v>108726.9583240489</v>
      </c>
      <c r="L34" s="81">
        <v>15020015</v>
      </c>
      <c r="M34" s="94">
        <f t="shared" si="9"/>
        <v>1188.9172245921457</v>
      </c>
      <c r="O34">
        <v>0.08</v>
      </c>
      <c r="P34">
        <v>0.08</v>
      </c>
      <c r="Q34">
        <v>1.22</v>
      </c>
      <c r="R34" s="100">
        <v>0.67</v>
      </c>
      <c r="S34" s="100">
        <f t="shared" si="3"/>
        <v>1.3</v>
      </c>
      <c r="T34" s="100">
        <f t="shared" si="4"/>
        <v>0.75</v>
      </c>
      <c r="U34" s="100">
        <f t="shared" si="0"/>
        <v>0.57692307692307687</v>
      </c>
      <c r="W34" s="79">
        <f t="shared" si="5"/>
        <v>685.91378341854556</v>
      </c>
    </row>
    <row r="35" spans="1:23" x14ac:dyDescent="0.3">
      <c r="A35" s="74" t="s">
        <v>606</v>
      </c>
      <c r="B35" s="74">
        <v>15010005</v>
      </c>
      <c r="C35">
        <v>772796.77862700005</v>
      </c>
      <c r="D35">
        <v>150442.562676</v>
      </c>
      <c r="E35" s="74">
        <f t="shared" si="1"/>
        <v>0.19467286463497666</v>
      </c>
      <c r="G35" s="92" t="s">
        <v>606</v>
      </c>
      <c r="H35" s="94">
        <v>15010005</v>
      </c>
      <c r="I35" s="91">
        <f>Input!K19</f>
        <v>0</v>
      </c>
      <c r="J35" s="94">
        <f t="shared" si="2"/>
        <v>0</v>
      </c>
      <c r="L35" s="81">
        <v>15020016</v>
      </c>
      <c r="M35" s="94">
        <f>SUM(J21,J66)</f>
        <v>1046.0593274986943</v>
      </c>
      <c r="O35">
        <v>7.0000000000000007E-2</v>
      </c>
      <c r="P35">
        <v>7.0000000000000007E-2</v>
      </c>
      <c r="Q35">
        <v>0.28999999999999998</v>
      </c>
      <c r="R35" s="100">
        <v>0.16</v>
      </c>
      <c r="S35" s="100">
        <f t="shared" si="3"/>
        <v>0.36</v>
      </c>
      <c r="T35" s="100">
        <f t="shared" si="4"/>
        <v>0.23</v>
      </c>
      <c r="U35" s="100">
        <f t="shared" si="0"/>
        <v>0.63888888888888895</v>
      </c>
      <c r="W35" s="79">
        <f t="shared" si="5"/>
        <v>668.31568145749918</v>
      </c>
    </row>
    <row r="36" spans="1:23" x14ac:dyDescent="0.3">
      <c r="A36" s="74" t="s">
        <v>606</v>
      </c>
      <c r="B36" s="74">
        <v>15010007</v>
      </c>
      <c r="C36">
        <v>772796.77862700005</v>
      </c>
      <c r="D36">
        <v>622354.21595099999</v>
      </c>
      <c r="E36" s="74">
        <f t="shared" si="1"/>
        <v>0.80532713536502332</v>
      </c>
      <c r="G36" s="92" t="s">
        <v>606</v>
      </c>
      <c r="H36" s="94">
        <v>15010007</v>
      </c>
      <c r="I36" s="101">
        <f>I35</f>
        <v>0</v>
      </c>
      <c r="J36" s="94">
        <f t="shared" si="2"/>
        <v>0</v>
      </c>
      <c r="L36" s="81">
        <v>15020017</v>
      </c>
      <c r="M36" s="94">
        <f>J67</f>
        <v>810.99584939883573</v>
      </c>
      <c r="O36">
        <v>0.13</v>
      </c>
      <c r="P36">
        <v>0.13</v>
      </c>
      <c r="Q36">
        <v>0.87</v>
      </c>
      <c r="R36" s="100">
        <v>0.48</v>
      </c>
      <c r="S36" s="100">
        <f t="shared" si="3"/>
        <v>1</v>
      </c>
      <c r="T36" s="100">
        <f t="shared" si="4"/>
        <v>0.61</v>
      </c>
      <c r="U36" s="100">
        <f t="shared" si="0"/>
        <v>0.61</v>
      </c>
      <c r="W36" s="79">
        <f t="shared" si="5"/>
        <v>494.70746813328981</v>
      </c>
    </row>
    <row r="37" spans="1:23" x14ac:dyDescent="0.3">
      <c r="A37" s="74" t="s">
        <v>607</v>
      </c>
      <c r="B37" s="74">
        <v>14070007</v>
      </c>
      <c r="C37">
        <v>2708674.0063089998</v>
      </c>
      <c r="D37">
        <v>44929.945955000003</v>
      </c>
      <c r="E37" s="74">
        <f t="shared" si="1"/>
        <v>1.6587432024064135E-2</v>
      </c>
      <c r="G37" s="92" t="s">
        <v>607</v>
      </c>
      <c r="H37" s="94">
        <v>14070007</v>
      </c>
      <c r="I37" s="91">
        <f>Input!K20</f>
        <v>1000</v>
      </c>
      <c r="J37" s="94">
        <f t="shared" si="2"/>
        <v>16.587432024064135</v>
      </c>
      <c r="L37" s="81">
        <v>15020018</v>
      </c>
      <c r="M37" s="94">
        <f>SUM(J22,J68)</f>
        <v>2454.7600357128435</v>
      </c>
      <c r="O37">
        <v>0.13</v>
      </c>
      <c r="P37">
        <v>0.13</v>
      </c>
      <c r="Q37">
        <v>0.04</v>
      </c>
      <c r="R37" s="100">
        <v>0.02</v>
      </c>
      <c r="S37" s="100">
        <f t="shared" si="3"/>
        <v>0.17</v>
      </c>
      <c r="T37" s="100">
        <f t="shared" si="4"/>
        <v>0.15</v>
      </c>
      <c r="U37" s="100">
        <f t="shared" si="0"/>
        <v>0.88235294117647045</v>
      </c>
      <c r="W37" s="79">
        <f t="shared" si="5"/>
        <v>2165.964737393685</v>
      </c>
    </row>
    <row r="38" spans="1:23" x14ac:dyDescent="0.3">
      <c r="A38" s="74" t="s">
        <v>607</v>
      </c>
      <c r="B38" s="74">
        <v>15010001</v>
      </c>
      <c r="C38">
        <v>2708674.0063089998</v>
      </c>
      <c r="D38">
        <v>604965.19035100006</v>
      </c>
      <c r="E38" s="74">
        <f t="shared" si="1"/>
        <v>0.22334366887337676</v>
      </c>
      <c r="G38" s="92" t="s">
        <v>607</v>
      </c>
      <c r="H38" s="94">
        <v>15010001</v>
      </c>
      <c r="I38" s="101">
        <f t="shared" ref="I38:I41" si="10">I37</f>
        <v>1000</v>
      </c>
      <c r="J38" s="94">
        <f t="shared" si="2"/>
        <v>223.34366887337674</v>
      </c>
      <c r="L38" s="81">
        <v>15030101</v>
      </c>
      <c r="M38" s="94">
        <f>SUM(J42,J44)</f>
        <v>83107.493383376699</v>
      </c>
      <c r="O38">
        <v>0.06</v>
      </c>
      <c r="P38">
        <v>0.06</v>
      </c>
      <c r="Q38">
        <v>94.17</v>
      </c>
      <c r="R38" s="100">
        <v>70.430000000000007</v>
      </c>
      <c r="S38" s="100">
        <f t="shared" si="3"/>
        <v>94.23</v>
      </c>
      <c r="T38" s="100">
        <f t="shared" si="4"/>
        <v>70.490000000000009</v>
      </c>
      <c r="U38" s="100">
        <f t="shared" si="0"/>
        <v>0.7480632494959143</v>
      </c>
      <c r="W38" s="79">
        <f t="shared" si="5"/>
        <v>62169.661557828971</v>
      </c>
    </row>
    <row r="39" spans="1:23" x14ac:dyDescent="0.3">
      <c r="A39" s="74" t="s">
        <v>607</v>
      </c>
      <c r="B39" s="74">
        <v>15010002</v>
      </c>
      <c r="C39">
        <v>2708674.0063089998</v>
      </c>
      <c r="D39">
        <v>455341.45258799999</v>
      </c>
      <c r="E39" s="74">
        <f t="shared" si="1"/>
        <v>0.16810492939623817</v>
      </c>
      <c r="G39" s="92" t="s">
        <v>607</v>
      </c>
      <c r="H39" s="94">
        <v>15010002</v>
      </c>
      <c r="I39" s="101">
        <f t="shared" si="10"/>
        <v>1000</v>
      </c>
      <c r="J39" s="94">
        <f t="shared" si="2"/>
        <v>168.10492939623816</v>
      </c>
      <c r="L39" s="81">
        <v>15030103</v>
      </c>
      <c r="M39" s="94">
        <f>J104</f>
        <v>0</v>
      </c>
      <c r="O39">
        <v>0</v>
      </c>
      <c r="P39">
        <v>0</v>
      </c>
      <c r="Q39">
        <v>0</v>
      </c>
      <c r="R39" s="100">
        <v>0</v>
      </c>
      <c r="S39" s="100">
        <f t="shared" si="3"/>
        <v>0</v>
      </c>
      <c r="T39" s="100">
        <f t="shared" si="4"/>
        <v>0</v>
      </c>
      <c r="U39" s="100">
        <v>0</v>
      </c>
      <c r="W39" s="79">
        <f t="shared" si="5"/>
        <v>0</v>
      </c>
    </row>
    <row r="40" spans="1:23" x14ac:dyDescent="0.3">
      <c r="A40" s="74" t="s">
        <v>607</v>
      </c>
      <c r="B40" s="74">
        <v>15010003</v>
      </c>
      <c r="C40">
        <v>2708674.0063089998</v>
      </c>
      <c r="D40">
        <v>1087896.7221299999</v>
      </c>
      <c r="E40" s="74">
        <f t="shared" si="1"/>
        <v>0.40163442318864817</v>
      </c>
      <c r="G40" s="92" t="s">
        <v>607</v>
      </c>
      <c r="H40" s="94">
        <v>15010003</v>
      </c>
      <c r="I40" s="101">
        <f t="shared" si="10"/>
        <v>1000</v>
      </c>
      <c r="J40" s="94">
        <f t="shared" si="2"/>
        <v>401.63442318864816</v>
      </c>
      <c r="L40" s="81">
        <v>15030104</v>
      </c>
      <c r="M40" s="94">
        <f>SUM(J69,J82)</f>
        <v>377495.2393594837</v>
      </c>
      <c r="O40">
        <v>0.04</v>
      </c>
      <c r="P40">
        <v>0.04</v>
      </c>
      <c r="Q40">
        <v>525.72</v>
      </c>
      <c r="R40" s="100">
        <v>286.48</v>
      </c>
      <c r="S40" s="100">
        <f t="shared" si="3"/>
        <v>525.76</v>
      </c>
      <c r="T40" s="100">
        <f t="shared" si="4"/>
        <v>286.52000000000004</v>
      </c>
      <c r="U40" s="100">
        <f t="shared" si="0"/>
        <v>0.54496348143639695</v>
      </c>
      <c r="W40" s="79">
        <f t="shared" si="5"/>
        <v>205721.11986701022</v>
      </c>
    </row>
    <row r="41" spans="1:23" x14ac:dyDescent="0.3">
      <c r="A41" s="74" t="s">
        <v>607</v>
      </c>
      <c r="B41" s="74">
        <v>15010009</v>
      </c>
      <c r="C41">
        <v>2708674.0063089998</v>
      </c>
      <c r="D41">
        <v>515540.69528500002</v>
      </c>
      <c r="E41" s="74">
        <f t="shared" si="1"/>
        <v>0.19032954651767284</v>
      </c>
      <c r="G41" s="92" t="s">
        <v>607</v>
      </c>
      <c r="H41" s="94">
        <v>15010009</v>
      </c>
      <c r="I41" s="101">
        <f t="shared" si="10"/>
        <v>1000</v>
      </c>
      <c r="J41" s="94">
        <f t="shared" si="2"/>
        <v>190.32954651767284</v>
      </c>
      <c r="L41" s="81">
        <v>15030105</v>
      </c>
      <c r="M41" s="94">
        <f>SUM(J14,J33,J83,J103)</f>
        <v>147343.29025790584</v>
      </c>
      <c r="O41">
        <v>0.34</v>
      </c>
      <c r="P41">
        <v>0.34</v>
      </c>
      <c r="Q41">
        <v>64.47</v>
      </c>
      <c r="R41" s="100">
        <v>35.01</v>
      </c>
      <c r="S41" s="100">
        <f t="shared" si="3"/>
        <v>64.81</v>
      </c>
      <c r="T41" s="100">
        <f t="shared" si="4"/>
        <v>35.35</v>
      </c>
      <c r="U41" s="100">
        <f t="shared" si="0"/>
        <v>0.5454405184385126</v>
      </c>
      <c r="W41" s="79">
        <f t="shared" si="5"/>
        <v>80367.00062670841</v>
      </c>
    </row>
    <row r="42" spans="1:23" x14ac:dyDescent="0.3">
      <c r="A42" s="74" t="s">
        <v>608</v>
      </c>
      <c r="B42" s="74">
        <v>15030101</v>
      </c>
      <c r="C42">
        <v>150371.284767</v>
      </c>
      <c r="D42" s="74">
        <v>150371.284767</v>
      </c>
      <c r="E42" s="74">
        <f t="shared" si="1"/>
        <v>1</v>
      </c>
      <c r="G42" s="92" t="s">
        <v>608</v>
      </c>
      <c r="H42" s="94">
        <v>15030101</v>
      </c>
      <c r="I42" s="91">
        <f>Input!K21</f>
        <v>0</v>
      </c>
      <c r="J42" s="94">
        <f t="shared" si="2"/>
        <v>0</v>
      </c>
      <c r="L42" s="81">
        <v>15030106</v>
      </c>
      <c r="M42" s="94">
        <f>J84</f>
        <v>215413.43776252156</v>
      </c>
      <c r="O42">
        <v>0.03</v>
      </c>
      <c r="P42">
        <v>0.03</v>
      </c>
      <c r="Q42">
        <v>58.08</v>
      </c>
      <c r="R42" s="100">
        <v>31.54</v>
      </c>
      <c r="S42" s="100">
        <f t="shared" si="3"/>
        <v>58.11</v>
      </c>
      <c r="T42" s="100">
        <f t="shared" si="4"/>
        <v>31.57</v>
      </c>
      <c r="U42" s="100">
        <f t="shared" si="0"/>
        <v>0.54327998623300633</v>
      </c>
      <c r="W42" s="79">
        <f t="shared" si="5"/>
        <v>117029.80950202727</v>
      </c>
    </row>
    <row r="43" spans="1:23" x14ac:dyDescent="0.3">
      <c r="A43" s="74" t="s">
        <v>609</v>
      </c>
      <c r="B43" s="74">
        <v>15010005</v>
      </c>
      <c r="C43">
        <v>584340.23887200002</v>
      </c>
      <c r="D43">
        <v>22917.666205000001</v>
      </c>
      <c r="E43" s="74">
        <f t="shared" si="1"/>
        <v>3.9219729671945674E-2</v>
      </c>
      <c r="G43" s="92" t="s">
        <v>609</v>
      </c>
      <c r="H43" s="94">
        <v>15010005</v>
      </c>
      <c r="I43" s="91">
        <f>Input!K22</f>
        <v>86500</v>
      </c>
      <c r="J43" s="94">
        <f t="shared" si="2"/>
        <v>3392.5066166233009</v>
      </c>
      <c r="L43" s="81">
        <v>15030107</v>
      </c>
      <c r="M43" s="94">
        <f>J144</f>
        <v>60837.525122729159</v>
      </c>
      <c r="O43">
        <v>0.28999999999999998</v>
      </c>
      <c r="P43">
        <v>0.28999999999999998</v>
      </c>
      <c r="Q43">
        <v>83.15</v>
      </c>
      <c r="R43" s="100">
        <v>47.56</v>
      </c>
      <c r="S43" s="100">
        <f t="shared" si="3"/>
        <v>83.440000000000012</v>
      </c>
      <c r="T43" s="100">
        <f t="shared" si="4"/>
        <v>47.85</v>
      </c>
      <c r="U43" s="100">
        <f t="shared" si="0"/>
        <v>0.5734659635666346</v>
      </c>
      <c r="W43" s="79">
        <f t="shared" si="5"/>
        <v>34888.249965515221</v>
      </c>
    </row>
    <row r="44" spans="1:23" x14ac:dyDescent="0.3">
      <c r="A44" s="74" t="s">
        <v>609</v>
      </c>
      <c r="B44" s="74">
        <v>15030101</v>
      </c>
      <c r="C44">
        <v>584340.23887200002</v>
      </c>
      <c r="D44">
        <v>561422.572667</v>
      </c>
      <c r="E44" s="74">
        <f t="shared" si="1"/>
        <v>0.96078027032805435</v>
      </c>
      <c r="G44" s="92" t="s">
        <v>609</v>
      </c>
      <c r="H44" s="94">
        <v>15030101</v>
      </c>
      <c r="I44" s="101">
        <f>I43</f>
        <v>86500</v>
      </c>
      <c r="J44" s="94">
        <f t="shared" si="2"/>
        <v>83107.493383376699</v>
      </c>
      <c r="L44" s="81">
        <v>15030108</v>
      </c>
      <c r="M44" s="94">
        <f>J145</f>
        <v>651744.32611182961</v>
      </c>
      <c r="O44">
        <v>0.14000000000000001</v>
      </c>
      <c r="P44">
        <v>0.14000000000000001</v>
      </c>
      <c r="Q44">
        <v>763.44</v>
      </c>
      <c r="R44" s="100">
        <v>436.59</v>
      </c>
      <c r="S44" s="100">
        <f t="shared" si="3"/>
        <v>763.58</v>
      </c>
      <c r="T44" s="100">
        <f t="shared" si="4"/>
        <v>436.72999999999996</v>
      </c>
      <c r="U44" s="100">
        <f t="shared" si="0"/>
        <v>0.57195054873097773</v>
      </c>
      <c r="W44" s="79">
        <f t="shared" si="5"/>
        <v>372765.52495196223</v>
      </c>
    </row>
    <row r="45" spans="1:23" x14ac:dyDescent="0.3">
      <c r="A45" s="74" t="s">
        <v>610</v>
      </c>
      <c r="B45" s="74">
        <v>14070006</v>
      </c>
      <c r="C45">
        <v>17065730.148602001</v>
      </c>
      <c r="D45">
        <v>904934.09586300002</v>
      </c>
      <c r="E45" s="74">
        <f t="shared" si="1"/>
        <v>5.302639195529122E-2</v>
      </c>
      <c r="G45" s="92" t="s">
        <v>610</v>
      </c>
      <c r="H45" s="94">
        <v>14070006</v>
      </c>
      <c r="I45" s="91">
        <f>Input!K23</f>
        <v>26400</v>
      </c>
      <c r="J45" s="94">
        <f t="shared" si="2"/>
        <v>1399.8967476196883</v>
      </c>
      <c r="L45" s="81">
        <v>15030201</v>
      </c>
      <c r="M45" s="94">
        <f>SUM(J6,J7)</f>
        <v>199.99564287715916</v>
      </c>
      <c r="O45">
        <v>1.22</v>
      </c>
      <c r="P45">
        <v>1.22</v>
      </c>
      <c r="Q45">
        <v>0</v>
      </c>
      <c r="R45" s="100">
        <v>0</v>
      </c>
      <c r="S45" s="100">
        <f t="shared" si="3"/>
        <v>1.22</v>
      </c>
      <c r="T45" s="100">
        <f t="shared" si="4"/>
        <v>1.22</v>
      </c>
      <c r="U45" s="100">
        <f t="shared" si="0"/>
        <v>1</v>
      </c>
      <c r="W45" s="79">
        <f t="shared" si="5"/>
        <v>199.99564287715916</v>
      </c>
    </row>
    <row r="46" spans="1:23" x14ac:dyDescent="0.3">
      <c r="A46" s="74" t="s">
        <v>610</v>
      </c>
      <c r="B46" s="74">
        <v>14080105</v>
      </c>
      <c r="C46" s="74">
        <v>17065730.148602001</v>
      </c>
      <c r="D46">
        <v>177335.016076</v>
      </c>
      <c r="E46" s="74">
        <f t="shared" si="1"/>
        <v>1.0391293811154457E-2</v>
      </c>
      <c r="G46" s="92" t="s">
        <v>610</v>
      </c>
      <c r="H46" s="94">
        <v>14080105</v>
      </c>
      <c r="I46" s="101">
        <f t="shared" ref="I46:I68" si="11">I45</f>
        <v>26400</v>
      </c>
      <c r="J46" s="94">
        <f t="shared" si="2"/>
        <v>274.33015661447769</v>
      </c>
      <c r="L46" s="81">
        <v>15030202</v>
      </c>
      <c r="M46" s="94">
        <f>J8</f>
        <v>466.22216719001864</v>
      </c>
      <c r="O46">
        <v>0.05</v>
      </c>
      <c r="P46">
        <v>0.05</v>
      </c>
      <c r="Q46">
        <v>0</v>
      </c>
      <c r="R46" s="100">
        <v>0</v>
      </c>
      <c r="S46" s="100">
        <f t="shared" si="3"/>
        <v>0.05</v>
      </c>
      <c r="T46" s="100">
        <f t="shared" si="4"/>
        <v>0.05</v>
      </c>
      <c r="U46" s="100">
        <f t="shared" si="0"/>
        <v>1</v>
      </c>
      <c r="W46" s="79">
        <f t="shared" si="5"/>
        <v>466.22216719001864</v>
      </c>
    </row>
    <row r="47" spans="1:23" x14ac:dyDescent="0.3">
      <c r="A47" s="74" t="s">
        <v>610</v>
      </c>
      <c r="B47" s="74">
        <v>14080106</v>
      </c>
      <c r="C47" s="74">
        <v>17065730.148602001</v>
      </c>
      <c r="D47">
        <v>5117.6751880000002</v>
      </c>
      <c r="E47" s="74">
        <f t="shared" si="1"/>
        <v>2.9988023620654942E-4</v>
      </c>
      <c r="G47" s="92" t="s">
        <v>610</v>
      </c>
      <c r="H47" s="94">
        <v>14080106</v>
      </c>
      <c r="I47" s="101">
        <f t="shared" si="11"/>
        <v>26400</v>
      </c>
      <c r="J47" s="94">
        <f t="shared" si="2"/>
        <v>7.9168382358529046</v>
      </c>
      <c r="L47" s="81">
        <v>15030203</v>
      </c>
      <c r="M47" s="94">
        <f>J9</f>
        <v>941.16729765629964</v>
      </c>
      <c r="O47">
        <v>0.06</v>
      </c>
      <c r="P47">
        <v>0.06</v>
      </c>
      <c r="Q47">
        <v>3.71</v>
      </c>
      <c r="R47" s="100">
        <v>2.3199999999999998</v>
      </c>
      <c r="S47" s="100">
        <f t="shared" si="3"/>
        <v>3.77</v>
      </c>
      <c r="T47" s="100">
        <f t="shared" si="4"/>
        <v>2.38</v>
      </c>
      <c r="U47" s="100">
        <f t="shared" si="0"/>
        <v>0.6312997347480106</v>
      </c>
      <c r="W47" s="79">
        <f t="shared" si="5"/>
        <v>594.15866536392389</v>
      </c>
    </row>
    <row r="48" spans="1:23" x14ac:dyDescent="0.3">
      <c r="A48" s="74" t="s">
        <v>610</v>
      </c>
      <c r="B48" s="74">
        <v>14080201</v>
      </c>
      <c r="C48" s="74">
        <v>17065730.148602001</v>
      </c>
      <c r="D48">
        <v>148432.00782299999</v>
      </c>
      <c r="E48" s="74">
        <f t="shared" si="1"/>
        <v>8.6976652349773226E-3</v>
      </c>
      <c r="G48" s="92" t="s">
        <v>610</v>
      </c>
      <c r="H48" s="94">
        <v>14080201</v>
      </c>
      <c r="I48" s="101">
        <f t="shared" si="11"/>
        <v>26400</v>
      </c>
      <c r="J48" s="94">
        <f t="shared" si="2"/>
        <v>229.61836220340132</v>
      </c>
      <c r="L48" s="81">
        <v>15030204</v>
      </c>
      <c r="M48" s="94">
        <f>SUM(J10,J105)</f>
        <v>551.6391882999103</v>
      </c>
      <c r="O48">
        <v>0.15</v>
      </c>
      <c r="P48">
        <v>0.15</v>
      </c>
      <c r="Q48">
        <v>3.39</v>
      </c>
      <c r="R48" s="100">
        <v>1.84</v>
      </c>
      <c r="S48" s="100">
        <f t="shared" si="3"/>
        <v>3.54</v>
      </c>
      <c r="T48" s="100">
        <f t="shared" si="4"/>
        <v>1.99</v>
      </c>
      <c r="U48" s="100">
        <f t="shared" si="0"/>
        <v>0.56214689265536721</v>
      </c>
      <c r="W48" s="79">
        <f t="shared" si="5"/>
        <v>310.10225556972358</v>
      </c>
    </row>
    <row r="49" spans="1:23" x14ac:dyDescent="0.3">
      <c r="A49" s="74" t="s">
        <v>610</v>
      </c>
      <c r="B49" s="74">
        <v>14080204</v>
      </c>
      <c r="C49" s="74">
        <v>17065730.148602001</v>
      </c>
      <c r="D49">
        <v>2457382.3746500001</v>
      </c>
      <c r="E49" s="74">
        <f t="shared" si="1"/>
        <v>0.14399515011968622</v>
      </c>
      <c r="G49" s="92" t="s">
        <v>610</v>
      </c>
      <c r="H49" s="94">
        <v>14080204</v>
      </c>
      <c r="I49" s="101">
        <f t="shared" si="11"/>
        <v>26400</v>
      </c>
      <c r="J49" s="94">
        <f t="shared" si="2"/>
        <v>3801.4719631597163</v>
      </c>
      <c r="L49" s="81">
        <v>15040002</v>
      </c>
      <c r="M49" s="94">
        <f>J28</f>
        <v>256.5345582612664</v>
      </c>
      <c r="O49">
        <v>0.01</v>
      </c>
      <c r="P49">
        <v>0.01</v>
      </c>
      <c r="Q49">
        <v>18.75</v>
      </c>
      <c r="R49" s="100">
        <v>10.48</v>
      </c>
      <c r="S49" s="100">
        <f t="shared" si="3"/>
        <v>18.760000000000002</v>
      </c>
      <c r="T49" s="100">
        <f t="shared" si="4"/>
        <v>10.49</v>
      </c>
      <c r="U49" s="100">
        <f t="shared" si="0"/>
        <v>0.55916844349680173</v>
      </c>
      <c r="W49" s="79">
        <f t="shared" si="5"/>
        <v>143.44602964609194</v>
      </c>
    </row>
    <row r="50" spans="1:23" x14ac:dyDescent="0.3">
      <c r="A50" s="74" t="s">
        <v>610</v>
      </c>
      <c r="B50" s="74">
        <v>14080205</v>
      </c>
      <c r="C50" s="74">
        <v>17065730.148602001</v>
      </c>
      <c r="D50">
        <v>431920.621873</v>
      </c>
      <c r="E50" s="74">
        <f t="shared" si="1"/>
        <v>2.5309237759650282E-2</v>
      </c>
      <c r="G50" s="92" t="s">
        <v>610</v>
      </c>
      <c r="H50" s="94">
        <v>14080205</v>
      </c>
      <c r="I50" s="101">
        <f t="shared" si="11"/>
        <v>26400</v>
      </c>
      <c r="J50" s="94">
        <f t="shared" si="2"/>
        <v>668.16387685476741</v>
      </c>
      <c r="L50" s="81">
        <v>15040003</v>
      </c>
      <c r="M50" s="94">
        <f>J29</f>
        <v>8443.4654417637958</v>
      </c>
      <c r="O50">
        <v>0.04</v>
      </c>
      <c r="P50">
        <v>0.04</v>
      </c>
      <c r="Q50">
        <v>0</v>
      </c>
      <c r="R50" s="100">
        <v>0</v>
      </c>
      <c r="S50" s="100">
        <f t="shared" si="3"/>
        <v>0.04</v>
      </c>
      <c r="T50" s="100">
        <f t="shared" si="4"/>
        <v>0.04</v>
      </c>
      <c r="U50" s="100">
        <f t="shared" si="0"/>
        <v>1</v>
      </c>
      <c r="W50" s="79">
        <f t="shared" si="5"/>
        <v>8443.4654417637958</v>
      </c>
    </row>
    <row r="51" spans="1:23" x14ac:dyDescent="0.3">
      <c r="A51" s="74" t="s">
        <v>610</v>
      </c>
      <c r="B51" s="74">
        <v>15020001</v>
      </c>
      <c r="C51" s="74">
        <v>17065730.148602001</v>
      </c>
      <c r="D51">
        <v>481613.53359299997</v>
      </c>
      <c r="E51" s="74">
        <f t="shared" si="1"/>
        <v>2.8221091591117946E-2</v>
      </c>
      <c r="G51" s="92" t="s">
        <v>610</v>
      </c>
      <c r="H51" s="94">
        <v>15020001</v>
      </c>
      <c r="I51" s="101">
        <f t="shared" si="11"/>
        <v>26400</v>
      </c>
      <c r="J51" s="94">
        <f t="shared" si="2"/>
        <v>745.03681800551374</v>
      </c>
      <c r="L51" s="81">
        <v>15040004</v>
      </c>
      <c r="M51" s="91">
        <f>J78</f>
        <v>0</v>
      </c>
      <c r="O51">
        <v>0.01</v>
      </c>
      <c r="P51">
        <v>0.01</v>
      </c>
      <c r="Q51">
        <v>0</v>
      </c>
      <c r="R51" s="100">
        <v>0</v>
      </c>
      <c r="S51" s="100">
        <f t="shared" si="3"/>
        <v>0.01</v>
      </c>
      <c r="T51" s="100">
        <f t="shared" si="4"/>
        <v>0.01</v>
      </c>
      <c r="U51" s="100">
        <f t="shared" si="0"/>
        <v>1</v>
      </c>
      <c r="W51" s="79">
        <f t="shared" si="5"/>
        <v>0</v>
      </c>
    </row>
    <row r="52" spans="1:23" x14ac:dyDescent="0.3">
      <c r="A52" s="74" t="s">
        <v>610</v>
      </c>
      <c r="B52" s="74">
        <v>15020002</v>
      </c>
      <c r="C52" s="74">
        <v>17065730.148602001</v>
      </c>
      <c r="D52">
        <v>1034499.93271</v>
      </c>
      <c r="E52" s="74">
        <f t="shared" si="1"/>
        <v>6.0618556821299824E-2</v>
      </c>
      <c r="G52" s="92" t="s">
        <v>610</v>
      </c>
      <c r="H52" s="94">
        <v>15020002</v>
      </c>
      <c r="I52" s="101">
        <f t="shared" si="11"/>
        <v>26400</v>
      </c>
      <c r="J52" s="94">
        <f t="shared" si="2"/>
        <v>1600.3299000823154</v>
      </c>
      <c r="L52" s="81">
        <v>15040005</v>
      </c>
      <c r="M52" s="94">
        <f>SUM(J12,J79,J106)</f>
        <v>76752.558571628557</v>
      </c>
      <c r="O52">
        <v>0.33</v>
      </c>
      <c r="P52">
        <v>0.33</v>
      </c>
      <c r="Q52">
        <v>172.23</v>
      </c>
      <c r="R52" s="100">
        <v>86.28</v>
      </c>
      <c r="S52" s="100">
        <f t="shared" si="3"/>
        <v>172.56</v>
      </c>
      <c r="T52" s="100">
        <f t="shared" si="4"/>
        <v>86.61</v>
      </c>
      <c r="U52" s="100">
        <f t="shared" si="0"/>
        <v>0.5019123783031989</v>
      </c>
      <c r="W52" s="79">
        <f t="shared" si="5"/>
        <v>38523.059213541666</v>
      </c>
    </row>
    <row r="53" spans="1:23" x14ac:dyDescent="0.3">
      <c r="A53" s="74" t="s">
        <v>610</v>
      </c>
      <c r="B53" s="74">
        <v>15020003</v>
      </c>
      <c r="C53" s="74">
        <v>17065730.148602001</v>
      </c>
      <c r="D53">
        <v>208931.62907600001</v>
      </c>
      <c r="E53" s="74">
        <f t="shared" si="1"/>
        <v>1.2242759451643818E-2</v>
      </c>
      <c r="G53" s="92" t="s">
        <v>610</v>
      </c>
      <c r="H53" s="94">
        <v>15020003</v>
      </c>
      <c r="I53" s="101">
        <f t="shared" si="11"/>
        <v>26400</v>
      </c>
      <c r="J53" s="94">
        <f t="shared" si="2"/>
        <v>323.20884952339679</v>
      </c>
      <c r="L53" s="81">
        <v>15040006</v>
      </c>
      <c r="M53" s="94">
        <f>J107</f>
        <v>86636.419386972804</v>
      </c>
      <c r="O53">
        <v>0.35</v>
      </c>
      <c r="P53">
        <v>0.35</v>
      </c>
      <c r="Q53">
        <v>44.47</v>
      </c>
      <c r="R53" s="100">
        <v>23.44</v>
      </c>
      <c r="S53" s="100">
        <f t="shared" si="3"/>
        <v>44.82</v>
      </c>
      <c r="T53" s="100">
        <f t="shared" si="4"/>
        <v>23.790000000000003</v>
      </c>
      <c r="U53" s="100">
        <f t="shared" si="0"/>
        <v>0.53078982597054891</v>
      </c>
      <c r="W53" s="79">
        <f t="shared" si="5"/>
        <v>45985.729969122782</v>
      </c>
    </row>
    <row r="54" spans="1:23" x14ac:dyDescent="0.3">
      <c r="A54" s="74" t="s">
        <v>610</v>
      </c>
      <c r="B54" s="74">
        <v>15020004</v>
      </c>
      <c r="C54" s="74">
        <v>17065730.148602001</v>
      </c>
      <c r="D54">
        <v>443842.67215599999</v>
      </c>
      <c r="E54" s="74">
        <f t="shared" si="1"/>
        <v>2.6007833728248591E-2</v>
      </c>
      <c r="G54" s="92" t="s">
        <v>610</v>
      </c>
      <c r="H54" s="94">
        <v>15020004</v>
      </c>
      <c r="I54" s="101">
        <f t="shared" si="11"/>
        <v>26400</v>
      </c>
      <c r="J54" s="94">
        <f t="shared" si="2"/>
        <v>686.60681042576277</v>
      </c>
      <c r="L54" s="81">
        <v>15040007</v>
      </c>
      <c r="M54" s="94">
        <f>SUM(J13,J108)</f>
        <v>40111.022041465607</v>
      </c>
      <c r="O54">
        <v>0.05</v>
      </c>
      <c r="P54">
        <v>0.05</v>
      </c>
      <c r="Q54">
        <v>3.47</v>
      </c>
      <c r="R54" s="100">
        <v>1.74</v>
      </c>
      <c r="S54" s="100">
        <f t="shared" si="3"/>
        <v>3.52</v>
      </c>
      <c r="T54" s="100">
        <f t="shared" si="4"/>
        <v>1.79</v>
      </c>
      <c r="U54" s="100">
        <f t="shared" si="0"/>
        <v>0.50852272727272729</v>
      </c>
      <c r="W54" s="79">
        <f t="shared" si="5"/>
        <v>20397.36632222257</v>
      </c>
    </row>
    <row r="55" spans="1:23" x14ac:dyDescent="0.3">
      <c r="A55" s="74" t="s">
        <v>610</v>
      </c>
      <c r="B55" s="74">
        <v>15020005</v>
      </c>
      <c r="C55" s="74">
        <v>17065730.148602001</v>
      </c>
      <c r="D55">
        <v>607280.52931000001</v>
      </c>
      <c r="E55" s="74">
        <f t="shared" si="1"/>
        <v>3.5584796198113298E-2</v>
      </c>
      <c r="G55" s="92" t="s">
        <v>610</v>
      </c>
      <c r="H55" s="94">
        <v>15020005</v>
      </c>
      <c r="I55" s="101">
        <f t="shared" si="11"/>
        <v>26400</v>
      </c>
      <c r="J55" s="94">
        <f t="shared" si="2"/>
        <v>939.43861963019106</v>
      </c>
      <c r="L55" s="81">
        <v>15050100</v>
      </c>
      <c r="M55" s="94">
        <f>SUM(J25,J27,J74,J89,J97,J127)</f>
        <v>394885.01967767242</v>
      </c>
      <c r="O55">
        <v>0.25</v>
      </c>
      <c r="P55">
        <v>0.25</v>
      </c>
      <c r="Q55">
        <v>996.25</v>
      </c>
      <c r="R55" s="100">
        <v>520.17999999999995</v>
      </c>
      <c r="S55" s="100">
        <f t="shared" si="3"/>
        <v>996.5</v>
      </c>
      <c r="T55" s="100">
        <f t="shared" si="4"/>
        <v>520.42999999999995</v>
      </c>
      <c r="U55" s="100">
        <f t="shared" si="0"/>
        <v>0.52225790265930749</v>
      </c>
      <c r="W55" s="79">
        <f t="shared" si="5"/>
        <v>206231.82216844056</v>
      </c>
    </row>
    <row r="56" spans="1:23" x14ac:dyDescent="0.3">
      <c r="A56" s="74" t="s">
        <v>610</v>
      </c>
      <c r="B56" s="74">
        <v>15020006</v>
      </c>
      <c r="C56" s="74">
        <v>17065730.148602001</v>
      </c>
      <c r="D56">
        <v>351419.99586000002</v>
      </c>
      <c r="E56" s="74">
        <f t="shared" si="1"/>
        <v>2.0592145357975662E-2</v>
      </c>
      <c r="G56" s="92" t="s">
        <v>610</v>
      </c>
      <c r="H56" s="94">
        <v>15020006</v>
      </c>
      <c r="I56" s="101">
        <f t="shared" si="11"/>
        <v>26400</v>
      </c>
      <c r="J56" s="94">
        <f t="shared" si="2"/>
        <v>543.63263745055747</v>
      </c>
      <c r="L56" s="81">
        <v>15050201</v>
      </c>
      <c r="M56" s="94">
        <f>J142</f>
        <v>123331.47429916334</v>
      </c>
      <c r="O56">
        <v>5.82</v>
      </c>
      <c r="P56">
        <v>5.82</v>
      </c>
      <c r="Q56">
        <v>86.5</v>
      </c>
      <c r="R56" s="100">
        <v>45.6</v>
      </c>
      <c r="S56" s="100">
        <f t="shared" si="3"/>
        <v>92.32</v>
      </c>
      <c r="T56" s="100">
        <f t="shared" si="4"/>
        <v>51.42</v>
      </c>
      <c r="U56" s="100">
        <f t="shared" si="0"/>
        <v>0.55697573656845756</v>
      </c>
      <c r="W56" s="79">
        <f t="shared" si="5"/>
        <v>68692.638739850299</v>
      </c>
    </row>
    <row r="57" spans="1:23" x14ac:dyDescent="0.3">
      <c r="A57" s="74" t="s">
        <v>610</v>
      </c>
      <c r="B57" s="74">
        <v>15020007</v>
      </c>
      <c r="C57" s="74">
        <v>17065730.148602001</v>
      </c>
      <c r="D57">
        <v>714056.18472200003</v>
      </c>
      <c r="E57" s="74">
        <f t="shared" si="1"/>
        <v>4.1841525589837975E-2</v>
      </c>
      <c r="G57" s="92" t="s">
        <v>610</v>
      </c>
      <c r="H57" s="94">
        <v>15020007</v>
      </c>
      <c r="I57" s="101">
        <f t="shared" si="11"/>
        <v>26400</v>
      </c>
      <c r="J57" s="94">
        <f t="shared" si="2"/>
        <v>1104.6162755717226</v>
      </c>
      <c r="L57" s="81">
        <v>15050202</v>
      </c>
      <c r="M57" s="94">
        <f>SUM(J15,J116,J134)</f>
        <v>8595.1662146645813</v>
      </c>
      <c r="O57">
        <v>0.33</v>
      </c>
      <c r="P57">
        <v>0.33</v>
      </c>
      <c r="Q57">
        <v>34.99</v>
      </c>
      <c r="R57" s="100">
        <v>18.16</v>
      </c>
      <c r="S57" s="100">
        <f t="shared" si="3"/>
        <v>35.32</v>
      </c>
      <c r="T57" s="100">
        <f t="shared" si="4"/>
        <v>18.489999999999998</v>
      </c>
      <c r="U57" s="100">
        <f t="shared" si="0"/>
        <v>0.52349943374858432</v>
      </c>
      <c r="W57" s="79">
        <f t="shared" si="5"/>
        <v>4499.5646463518715</v>
      </c>
    </row>
    <row r="58" spans="1:23" x14ac:dyDescent="0.3">
      <c r="A58" s="74" t="s">
        <v>610</v>
      </c>
      <c r="B58" s="74">
        <v>15020008</v>
      </c>
      <c r="C58" s="74">
        <v>17065730.148602001</v>
      </c>
      <c r="D58">
        <v>1615553.803444</v>
      </c>
      <c r="E58" s="74">
        <f t="shared" si="1"/>
        <v>9.4666550412807485E-2</v>
      </c>
      <c r="G58" s="92" t="s">
        <v>610</v>
      </c>
      <c r="H58" s="94">
        <v>15020008</v>
      </c>
      <c r="I58" s="101">
        <f t="shared" si="11"/>
        <v>26400</v>
      </c>
      <c r="J58" s="94">
        <f t="shared" si="2"/>
        <v>2499.1969308981174</v>
      </c>
      <c r="L58" s="81">
        <v>15050203</v>
      </c>
      <c r="M58" s="94">
        <f>SUM(J4,J75,J135)</f>
        <v>6884.7710851004931</v>
      </c>
      <c r="O58">
        <v>0.16</v>
      </c>
      <c r="P58">
        <v>0.16</v>
      </c>
      <c r="Q58">
        <v>20.34</v>
      </c>
      <c r="R58" s="100">
        <v>10.72</v>
      </c>
      <c r="S58" s="100">
        <f t="shared" si="3"/>
        <v>20.5</v>
      </c>
      <c r="T58" s="100">
        <f t="shared" si="4"/>
        <v>10.88</v>
      </c>
      <c r="U58" s="100">
        <f t="shared" si="0"/>
        <v>0.5307317073170732</v>
      </c>
      <c r="W58" s="79">
        <f t="shared" si="5"/>
        <v>3653.9663124826034</v>
      </c>
    </row>
    <row r="59" spans="1:23" x14ac:dyDescent="0.3">
      <c r="A59" s="74" t="s">
        <v>610</v>
      </c>
      <c r="B59" s="74">
        <v>15020009</v>
      </c>
      <c r="C59" s="74">
        <v>17065730.148602001</v>
      </c>
      <c r="D59">
        <v>520562.44842700002</v>
      </c>
      <c r="E59" s="74">
        <f t="shared" si="1"/>
        <v>3.0503379808196705E-2</v>
      </c>
      <c r="G59" s="92" t="s">
        <v>610</v>
      </c>
      <c r="H59" s="94">
        <v>15020009</v>
      </c>
      <c r="I59" s="101">
        <f t="shared" si="11"/>
        <v>26400</v>
      </c>
      <c r="J59" s="94">
        <f t="shared" si="2"/>
        <v>805.28922693639299</v>
      </c>
      <c r="L59" s="81">
        <v>15050301</v>
      </c>
      <c r="M59" s="94">
        <f>SUM(J16,J117,J120,J128)</f>
        <v>41602.343656720863</v>
      </c>
      <c r="O59">
        <v>2</v>
      </c>
      <c r="P59">
        <v>2</v>
      </c>
      <c r="Q59">
        <v>51.36</v>
      </c>
      <c r="R59" s="100">
        <v>33.35</v>
      </c>
      <c r="S59" s="100">
        <f t="shared" si="3"/>
        <v>53.36</v>
      </c>
      <c r="T59" s="100">
        <f t="shared" si="4"/>
        <v>35.35</v>
      </c>
      <c r="U59" s="100">
        <f t="shared" si="0"/>
        <v>0.66248125937031488</v>
      </c>
      <c r="W59" s="79">
        <f t="shared" si="5"/>
        <v>27560.773018461066</v>
      </c>
    </row>
    <row r="60" spans="1:23" x14ac:dyDescent="0.3">
      <c r="A60" s="74" t="s">
        <v>610</v>
      </c>
      <c r="B60" s="74">
        <v>15020010</v>
      </c>
      <c r="C60" s="74">
        <v>17065730.148602001</v>
      </c>
      <c r="D60">
        <v>524529.25547500001</v>
      </c>
      <c r="E60" s="74">
        <f t="shared" si="1"/>
        <v>3.0735822663759196E-2</v>
      </c>
      <c r="G60" s="92" t="s">
        <v>610</v>
      </c>
      <c r="H60" s="94">
        <v>15020010</v>
      </c>
      <c r="I60" s="101">
        <f t="shared" si="11"/>
        <v>26400</v>
      </c>
      <c r="J60" s="94">
        <f t="shared" si="2"/>
        <v>811.42571832324279</v>
      </c>
      <c r="L60" s="81">
        <v>15050302</v>
      </c>
      <c r="M60" s="94">
        <f>SUM(J17,J129)</f>
        <v>15125.507030613107</v>
      </c>
      <c r="O60">
        <v>0.25</v>
      </c>
      <c r="P60">
        <v>0.25</v>
      </c>
      <c r="Q60">
        <v>2.9</v>
      </c>
      <c r="R60" s="100">
        <v>2.2000000000000002</v>
      </c>
      <c r="S60" s="100">
        <f t="shared" si="3"/>
        <v>3.15</v>
      </c>
      <c r="T60" s="100">
        <f t="shared" si="4"/>
        <v>2.4500000000000002</v>
      </c>
      <c r="U60" s="100">
        <f t="shared" si="0"/>
        <v>0.7777777777777779</v>
      </c>
      <c r="W60" s="79">
        <f t="shared" si="5"/>
        <v>11764.283246032419</v>
      </c>
    </row>
    <row r="61" spans="1:23" x14ac:dyDescent="0.3">
      <c r="A61" s="74" t="s">
        <v>610</v>
      </c>
      <c r="B61" s="74">
        <v>15020011</v>
      </c>
      <c r="C61" s="74">
        <v>17065730.148602001</v>
      </c>
      <c r="D61">
        <v>1073050.8167699999</v>
      </c>
      <c r="E61" s="74">
        <f t="shared" si="1"/>
        <v>6.2877521642864059E-2</v>
      </c>
      <c r="G61" s="92" t="s">
        <v>610</v>
      </c>
      <c r="H61" s="94">
        <v>15020011</v>
      </c>
      <c r="I61" s="101">
        <f t="shared" si="11"/>
        <v>26400</v>
      </c>
      <c r="J61" s="94">
        <f t="shared" si="2"/>
        <v>1659.9665713716111</v>
      </c>
      <c r="L61" s="81">
        <v>15050303</v>
      </c>
      <c r="M61" s="94">
        <f>SUM(J90,J98,J130)</f>
        <v>356907.72520310275</v>
      </c>
      <c r="O61">
        <v>0.11</v>
      </c>
      <c r="P61">
        <v>0.11</v>
      </c>
      <c r="Q61">
        <v>489.42</v>
      </c>
      <c r="R61" s="100">
        <v>252.68</v>
      </c>
      <c r="S61" s="100">
        <f t="shared" si="3"/>
        <v>489.53000000000003</v>
      </c>
      <c r="T61" s="100">
        <f t="shared" si="4"/>
        <v>252.79000000000002</v>
      </c>
      <c r="U61" s="100">
        <f t="shared" si="0"/>
        <v>0.5163932751823177</v>
      </c>
      <c r="W61" s="79">
        <f t="shared" si="5"/>
        <v>184304.74915550087</v>
      </c>
    </row>
    <row r="62" spans="1:23" x14ac:dyDescent="0.3">
      <c r="A62" s="74" t="s">
        <v>610</v>
      </c>
      <c r="B62" s="74">
        <v>15020012</v>
      </c>
      <c r="C62" s="74">
        <v>17065730.148602001</v>
      </c>
      <c r="D62">
        <v>468401.81535799999</v>
      </c>
      <c r="E62" s="74">
        <f t="shared" si="1"/>
        <v>2.7446924994086512E-2</v>
      </c>
      <c r="G62" s="92" t="s">
        <v>610</v>
      </c>
      <c r="H62" s="94">
        <v>15020012</v>
      </c>
      <c r="I62" s="101">
        <f t="shared" si="11"/>
        <v>26400</v>
      </c>
      <c r="J62" s="94">
        <f t="shared" si="2"/>
        <v>724.59881984388392</v>
      </c>
      <c r="L62" s="81">
        <v>15050304</v>
      </c>
      <c r="M62" s="94">
        <f>J131</f>
        <v>37973.882512102529</v>
      </c>
      <c r="O62">
        <v>2.77</v>
      </c>
      <c r="P62">
        <v>2.77</v>
      </c>
      <c r="Q62">
        <v>13.39</v>
      </c>
      <c r="R62" s="100">
        <v>8.6199999999999992</v>
      </c>
      <c r="S62" s="100">
        <f t="shared" si="3"/>
        <v>16.16</v>
      </c>
      <c r="T62" s="100">
        <f t="shared" si="4"/>
        <v>11.389999999999999</v>
      </c>
      <c r="U62" s="100">
        <f t="shared" si="0"/>
        <v>0.70482673267326723</v>
      </c>
      <c r="W62" s="79">
        <f t="shared" si="5"/>
        <v>26765.007537923746</v>
      </c>
    </row>
    <row r="63" spans="1:23" x14ac:dyDescent="0.3">
      <c r="A63" s="74" t="s">
        <v>610</v>
      </c>
      <c r="B63" s="74">
        <v>15020013</v>
      </c>
      <c r="C63" s="74">
        <v>17065730.148602001</v>
      </c>
      <c r="D63">
        <v>739952.19216099998</v>
      </c>
      <c r="E63" s="74">
        <f t="shared" si="1"/>
        <v>4.3358953043190818E-2</v>
      </c>
      <c r="G63" s="92" t="s">
        <v>610</v>
      </c>
      <c r="H63" s="94">
        <v>15020013</v>
      </c>
      <c r="I63" s="101">
        <f t="shared" si="11"/>
        <v>26400</v>
      </c>
      <c r="J63" s="94">
        <f t="shared" si="2"/>
        <v>1144.6763603402376</v>
      </c>
      <c r="L63" s="81">
        <v>15050305</v>
      </c>
      <c r="M63" s="94">
        <f>J99</f>
        <v>177291.28662635488</v>
      </c>
      <c r="O63">
        <v>0.09</v>
      </c>
      <c r="P63">
        <v>0.09</v>
      </c>
      <c r="Q63">
        <v>0</v>
      </c>
      <c r="R63" s="100">
        <v>0</v>
      </c>
      <c r="S63" s="100">
        <f t="shared" si="3"/>
        <v>0.09</v>
      </c>
      <c r="T63" s="100">
        <f t="shared" si="4"/>
        <v>0.09</v>
      </c>
      <c r="U63" s="100">
        <f t="shared" si="0"/>
        <v>1</v>
      </c>
      <c r="W63" s="79">
        <f t="shared" si="5"/>
        <v>177291.28662635488</v>
      </c>
    </row>
    <row r="64" spans="1:23" x14ac:dyDescent="0.3">
      <c r="A64" s="74" t="s">
        <v>610</v>
      </c>
      <c r="B64" s="74">
        <v>15020014</v>
      </c>
      <c r="C64" s="74">
        <v>17065730.148602001</v>
      </c>
      <c r="D64">
        <v>601079.63166700001</v>
      </c>
      <c r="E64" s="74">
        <f t="shared" si="1"/>
        <v>3.522144241312989E-2</v>
      </c>
      <c r="G64" s="92" t="s">
        <v>610</v>
      </c>
      <c r="H64" s="94">
        <v>15020014</v>
      </c>
      <c r="I64" s="101">
        <f t="shared" si="11"/>
        <v>26400</v>
      </c>
      <c r="J64" s="94">
        <f t="shared" si="2"/>
        <v>929.8460797066291</v>
      </c>
      <c r="L64" s="81">
        <v>15050306</v>
      </c>
      <c r="M64" s="94">
        <f>J100</f>
        <v>292973.19335694914</v>
      </c>
      <c r="O64">
        <v>0.28000000000000003</v>
      </c>
      <c r="P64">
        <v>0.28000000000000003</v>
      </c>
      <c r="Q64">
        <v>1.35</v>
      </c>
      <c r="R64" s="100">
        <v>0.68</v>
      </c>
      <c r="S64" s="100">
        <f t="shared" si="3"/>
        <v>1.6300000000000001</v>
      </c>
      <c r="T64" s="100">
        <f t="shared" si="4"/>
        <v>0.96000000000000008</v>
      </c>
      <c r="U64" s="100">
        <f t="shared" si="0"/>
        <v>0.58895705521472397</v>
      </c>
      <c r="W64" s="79">
        <f t="shared" si="5"/>
        <v>172548.62921636269</v>
      </c>
    </row>
    <row r="65" spans="1:23" x14ac:dyDescent="0.3">
      <c r="A65" s="74" t="s">
        <v>610</v>
      </c>
      <c r="B65" s="74">
        <v>15020015</v>
      </c>
      <c r="C65" s="74">
        <v>17065730.148602001</v>
      </c>
      <c r="D65">
        <v>768550.77742099995</v>
      </c>
      <c r="E65" s="74">
        <f t="shared" si="1"/>
        <v>4.5034743355763095E-2</v>
      </c>
      <c r="G65" s="92" t="s">
        <v>610</v>
      </c>
      <c r="H65" s="94">
        <v>15020015</v>
      </c>
      <c r="I65" s="101">
        <f t="shared" si="11"/>
        <v>26400</v>
      </c>
      <c r="J65" s="94">
        <f t="shared" si="2"/>
        <v>1188.9172245921457</v>
      </c>
      <c r="L65" s="81">
        <v>15060101</v>
      </c>
      <c r="M65" s="94">
        <f>J109</f>
        <v>1770.238717798801</v>
      </c>
      <c r="R65" s="100"/>
      <c r="S65" s="100">
        <f>SUM(O65,Q65)</f>
        <v>0</v>
      </c>
      <c r="T65" s="100">
        <f>SUM(P65,R65)</f>
        <v>0</v>
      </c>
      <c r="U65" s="100">
        <v>0</v>
      </c>
      <c r="W65" s="79">
        <f t="shared" si="5"/>
        <v>0</v>
      </c>
    </row>
    <row r="66" spans="1:23" x14ac:dyDescent="0.3">
      <c r="A66" s="74" t="s">
        <v>610</v>
      </c>
      <c r="B66" s="74">
        <v>15020016</v>
      </c>
      <c r="C66" s="74">
        <v>17065730.148602001</v>
      </c>
      <c r="D66">
        <v>676203.26524700003</v>
      </c>
      <c r="E66" s="74">
        <f t="shared" si="1"/>
        <v>3.9623459374950543E-2</v>
      </c>
      <c r="G66" s="92" t="s">
        <v>610</v>
      </c>
      <c r="H66" s="94">
        <v>15020016</v>
      </c>
      <c r="I66" s="101">
        <f t="shared" si="11"/>
        <v>26400</v>
      </c>
      <c r="J66" s="94">
        <f t="shared" si="2"/>
        <v>1046.0593274986943</v>
      </c>
      <c r="L66" s="81">
        <v>15060102</v>
      </c>
      <c r="M66" s="94">
        <f>J110</f>
        <v>900.95172619952132</v>
      </c>
      <c r="R66" s="100"/>
      <c r="S66" s="100">
        <f t="shared" ref="S66:S86" si="12">SUM(O66,Q66)</f>
        <v>0</v>
      </c>
      <c r="T66" s="100">
        <f t="shared" ref="T66:T86" si="13">SUM(P66,R66)</f>
        <v>0</v>
      </c>
      <c r="U66" s="100">
        <v>0</v>
      </c>
      <c r="W66" s="79">
        <f t="shared" si="5"/>
        <v>0</v>
      </c>
    </row>
    <row r="67" spans="1:23" x14ac:dyDescent="0.3">
      <c r="A67" s="74" t="s">
        <v>610</v>
      </c>
      <c r="B67" s="74">
        <v>15020017</v>
      </c>
      <c r="C67" s="74">
        <v>17065730.148602001</v>
      </c>
      <c r="D67">
        <v>524251.37566199998</v>
      </c>
      <c r="E67" s="74">
        <f t="shared" si="1"/>
        <v>3.07195397499559E-2</v>
      </c>
      <c r="G67" s="92" t="s">
        <v>610</v>
      </c>
      <c r="H67" s="94">
        <v>15020017</v>
      </c>
      <c r="I67" s="101">
        <f t="shared" si="11"/>
        <v>26400</v>
      </c>
      <c r="J67" s="94">
        <f t="shared" si="2"/>
        <v>810.99584939883573</v>
      </c>
      <c r="L67" s="81">
        <v>15060103</v>
      </c>
      <c r="M67" s="94">
        <f>J111</f>
        <v>3043.3834140309259</v>
      </c>
      <c r="R67" s="100"/>
      <c r="S67" s="100">
        <f t="shared" si="12"/>
        <v>0</v>
      </c>
      <c r="T67" s="100">
        <f t="shared" si="13"/>
        <v>0</v>
      </c>
      <c r="U67" s="100">
        <v>0</v>
      </c>
      <c r="W67" s="79">
        <f t="shared" si="5"/>
        <v>0</v>
      </c>
    </row>
    <row r="68" spans="1:23" x14ac:dyDescent="0.3">
      <c r="A68" s="74" t="s">
        <v>610</v>
      </c>
      <c r="B68" s="74">
        <v>15020018</v>
      </c>
      <c r="C68" s="74">
        <v>17065730.148602001</v>
      </c>
      <c r="D68">
        <v>1586828.49807</v>
      </c>
      <c r="E68" s="74">
        <f t="shared" ref="E68:E131" si="14">D68/C68</f>
        <v>9.2983334686092559E-2</v>
      </c>
      <c r="G68" s="92" t="s">
        <v>610</v>
      </c>
      <c r="H68" s="94">
        <v>15020018</v>
      </c>
      <c r="I68" s="101">
        <f t="shared" si="11"/>
        <v>26400</v>
      </c>
      <c r="J68" s="94">
        <f t="shared" ref="J68:J131" si="15">I68*E68</f>
        <v>2454.7600357128435</v>
      </c>
      <c r="L68" s="81">
        <v>15060104</v>
      </c>
      <c r="M68" s="94">
        <f>J112</f>
        <v>1003.2812024511437</v>
      </c>
      <c r="R68" s="100"/>
      <c r="S68" s="100">
        <f t="shared" si="12"/>
        <v>0</v>
      </c>
      <c r="T68" s="100">
        <f t="shared" si="13"/>
        <v>0</v>
      </c>
      <c r="U68" s="100">
        <v>0</v>
      </c>
      <c r="W68" s="79">
        <f t="shared" ref="W68:W86" si="16">M68*U68</f>
        <v>0</v>
      </c>
    </row>
    <row r="69" spans="1:23" x14ac:dyDescent="0.3">
      <c r="A69" s="74" t="s">
        <v>611</v>
      </c>
      <c r="B69" s="74">
        <v>15030104</v>
      </c>
      <c r="C69">
        <v>4673496.3191769999</v>
      </c>
      <c r="D69">
        <v>216275.332134</v>
      </c>
      <c r="E69" s="74">
        <f t="shared" si="14"/>
        <v>4.6276987797453956E-2</v>
      </c>
      <c r="G69" s="92" t="s">
        <v>611</v>
      </c>
      <c r="H69" s="94">
        <v>15030104</v>
      </c>
      <c r="I69" s="91">
        <f>Input!K24</f>
        <v>516000</v>
      </c>
      <c r="J69" s="94">
        <f t="shared" si="15"/>
        <v>23878.925703486242</v>
      </c>
      <c r="L69" s="81">
        <v>15060105</v>
      </c>
      <c r="M69" s="94">
        <f>SUM(J113,J126)</f>
        <v>2132.6193089755097</v>
      </c>
      <c r="O69">
        <v>0.12</v>
      </c>
      <c r="P69">
        <v>0.12</v>
      </c>
      <c r="Q69">
        <v>4.17</v>
      </c>
      <c r="R69" s="100">
        <v>2.09</v>
      </c>
      <c r="S69" s="100">
        <f t="shared" si="12"/>
        <v>4.29</v>
      </c>
      <c r="T69" s="100">
        <f t="shared" si="13"/>
        <v>2.21</v>
      </c>
      <c r="U69" s="100">
        <f t="shared" ref="U69:U86" si="17">T69/S69</f>
        <v>0.51515151515151514</v>
      </c>
      <c r="W69" s="79">
        <f t="shared" si="16"/>
        <v>1098.6220682601111</v>
      </c>
    </row>
    <row r="70" spans="1:23" x14ac:dyDescent="0.3">
      <c r="A70" s="74" t="s">
        <v>611</v>
      </c>
      <c r="B70" s="74">
        <v>15070201</v>
      </c>
      <c r="C70" s="74">
        <v>4673496.3191769999</v>
      </c>
      <c r="D70">
        <v>2613643.0937879998</v>
      </c>
      <c r="E70" s="74">
        <f t="shared" si="14"/>
        <v>0.55924791960642029</v>
      </c>
      <c r="G70" s="92" t="s">
        <v>611</v>
      </c>
      <c r="H70" s="94">
        <v>15070201</v>
      </c>
      <c r="I70" s="101">
        <f t="shared" ref="I70:I73" si="18">I69</f>
        <v>516000</v>
      </c>
      <c r="J70" s="94">
        <f t="shared" si="15"/>
        <v>288571.92651691288</v>
      </c>
      <c r="L70" s="81">
        <v>15060106</v>
      </c>
      <c r="M70" s="94">
        <f>SUM(J91,J114)</f>
        <v>104519.52280445892</v>
      </c>
      <c r="O70">
        <v>0.59</v>
      </c>
      <c r="P70">
        <v>0.59</v>
      </c>
      <c r="Q70">
        <v>284.20999999999998</v>
      </c>
      <c r="R70" s="101">
        <v>169.83</v>
      </c>
      <c r="S70" s="100">
        <f t="shared" si="12"/>
        <v>284.79999999999995</v>
      </c>
      <c r="T70" s="100">
        <f t="shared" si="13"/>
        <v>170.42000000000002</v>
      </c>
      <c r="U70" s="100">
        <f t="shared" si="17"/>
        <v>0.59838483146067434</v>
      </c>
      <c r="W70" s="79">
        <f t="shared" si="16"/>
        <v>62542.897037696253</v>
      </c>
    </row>
    <row r="71" spans="1:23" x14ac:dyDescent="0.3">
      <c r="A71" s="74" t="s">
        <v>611</v>
      </c>
      <c r="B71" s="74">
        <v>15070202</v>
      </c>
      <c r="C71" s="74">
        <v>4673496.3191769999</v>
      </c>
      <c r="D71">
        <v>669647.48943099997</v>
      </c>
      <c r="E71" s="74">
        <f t="shared" si="14"/>
        <v>0.14328619168548409</v>
      </c>
      <c r="G71" s="92" t="s">
        <v>611</v>
      </c>
      <c r="H71" s="94">
        <v>15070202</v>
      </c>
      <c r="I71" s="101">
        <f t="shared" si="18"/>
        <v>516000</v>
      </c>
      <c r="J71" s="94">
        <f t="shared" si="15"/>
        <v>73935.674909709793</v>
      </c>
      <c r="L71" s="81">
        <v>15060201</v>
      </c>
      <c r="M71" s="94">
        <f>SUM(J88,J136)</f>
        <v>6766.3679068830716</v>
      </c>
      <c r="O71">
        <v>0.05</v>
      </c>
      <c r="P71">
        <v>0.05</v>
      </c>
      <c r="Q71">
        <v>1.89</v>
      </c>
      <c r="R71" s="100">
        <v>1.18</v>
      </c>
      <c r="S71" s="100">
        <f t="shared" si="12"/>
        <v>1.94</v>
      </c>
      <c r="T71" s="100">
        <f t="shared" si="13"/>
        <v>1.23</v>
      </c>
      <c r="U71" s="100">
        <f t="shared" si="17"/>
        <v>0.634020618556701</v>
      </c>
      <c r="W71" s="79">
        <f t="shared" si="16"/>
        <v>4290.0167657042157</v>
      </c>
    </row>
    <row r="72" spans="1:23" x14ac:dyDescent="0.3">
      <c r="A72" s="74" t="s">
        <v>611</v>
      </c>
      <c r="B72" s="74">
        <v>15070203</v>
      </c>
      <c r="C72" s="74">
        <v>4673496.3191769999</v>
      </c>
      <c r="D72">
        <v>1053061.2823000001</v>
      </c>
      <c r="E72" s="74">
        <f t="shared" si="14"/>
        <v>0.22532622481779199</v>
      </c>
      <c r="G72" s="92" t="s">
        <v>611</v>
      </c>
      <c r="H72" s="94">
        <v>15070203</v>
      </c>
      <c r="I72" s="101">
        <f t="shared" si="18"/>
        <v>516000</v>
      </c>
      <c r="J72" s="94">
        <f t="shared" si="15"/>
        <v>116268.33200598067</v>
      </c>
      <c r="L72" s="81">
        <v>15060202</v>
      </c>
      <c r="M72" s="94">
        <f>SUM(J101,J137)</f>
        <v>9095.7837181790983</v>
      </c>
      <c r="O72">
        <v>0.17</v>
      </c>
      <c r="P72">
        <v>0.17</v>
      </c>
      <c r="Q72">
        <v>30.97</v>
      </c>
      <c r="R72" s="100">
        <v>19.34</v>
      </c>
      <c r="S72" s="100">
        <f t="shared" si="12"/>
        <v>31.14</v>
      </c>
      <c r="T72" s="100">
        <f t="shared" si="13"/>
        <v>19.510000000000002</v>
      </c>
      <c r="U72" s="100">
        <f t="shared" si="17"/>
        <v>0.62652536929993585</v>
      </c>
      <c r="W72" s="79">
        <f t="shared" si="16"/>
        <v>5698.7392531045034</v>
      </c>
    </row>
    <row r="73" spans="1:23" x14ac:dyDescent="0.3">
      <c r="A73" s="74" t="s">
        <v>611</v>
      </c>
      <c r="B73" s="74">
        <v>15080103</v>
      </c>
      <c r="C73" s="74">
        <v>4673496.3191769999</v>
      </c>
      <c r="D73">
        <v>120869.121525</v>
      </c>
      <c r="E73" s="74">
        <f t="shared" si="14"/>
        <v>2.5862676093063659E-2</v>
      </c>
      <c r="G73" s="92" t="s">
        <v>611</v>
      </c>
      <c r="H73" s="94">
        <v>15080103</v>
      </c>
      <c r="I73" s="101">
        <f t="shared" si="18"/>
        <v>516000</v>
      </c>
      <c r="J73" s="94">
        <f t="shared" si="15"/>
        <v>13345.140864020848</v>
      </c>
      <c r="L73" s="81">
        <v>15060203</v>
      </c>
      <c r="M73" s="94">
        <f>SUM(J92,J138)</f>
        <v>56684.414282989914</v>
      </c>
      <c r="O73">
        <v>0.45</v>
      </c>
      <c r="P73">
        <v>0.45</v>
      </c>
      <c r="Q73">
        <v>1.0900000000000001</v>
      </c>
      <c r="R73" s="100">
        <v>0.7</v>
      </c>
      <c r="S73" s="100">
        <f t="shared" si="12"/>
        <v>1.54</v>
      </c>
      <c r="T73" s="100">
        <f t="shared" si="13"/>
        <v>1.1499999999999999</v>
      </c>
      <c r="U73" s="100">
        <f t="shared" si="17"/>
        <v>0.74675324675324672</v>
      </c>
      <c r="W73" s="79">
        <f t="shared" si="16"/>
        <v>42329.270406128831</v>
      </c>
    </row>
    <row r="74" spans="1:23" x14ac:dyDescent="0.3">
      <c r="A74" s="74" t="s">
        <v>612</v>
      </c>
      <c r="B74" s="74">
        <v>15050100</v>
      </c>
      <c r="C74">
        <v>1040171.658727</v>
      </c>
      <c r="D74">
        <v>175102.03667599999</v>
      </c>
      <c r="E74" s="74">
        <f t="shared" si="14"/>
        <v>0.16833955742487375</v>
      </c>
      <c r="G74" s="92" t="s">
        <v>612</v>
      </c>
      <c r="H74" s="94">
        <v>15050100</v>
      </c>
      <c r="I74" s="91">
        <f>Input!K25</f>
        <v>5200</v>
      </c>
      <c r="J74" s="94">
        <f t="shared" si="15"/>
        <v>875.36569860934344</v>
      </c>
      <c r="L74" s="81">
        <v>15070101</v>
      </c>
      <c r="M74" s="94">
        <f>SUM(J30,J93)</f>
        <v>521286.19772071665</v>
      </c>
      <c r="O74">
        <v>0.92</v>
      </c>
      <c r="P74">
        <v>0.92</v>
      </c>
      <c r="Q74">
        <v>592.38</v>
      </c>
      <c r="R74" s="100">
        <v>348.32</v>
      </c>
      <c r="S74" s="100">
        <f t="shared" si="12"/>
        <v>593.29999999999995</v>
      </c>
      <c r="T74" s="100">
        <f t="shared" si="13"/>
        <v>349.24</v>
      </c>
      <c r="U74" s="100">
        <f t="shared" si="17"/>
        <v>0.58863981122534981</v>
      </c>
      <c r="W74" s="79">
        <f t="shared" si="16"/>
        <v>306849.80902070302</v>
      </c>
    </row>
    <row r="75" spans="1:23" x14ac:dyDescent="0.3">
      <c r="A75" s="74" t="s">
        <v>612</v>
      </c>
      <c r="B75" s="74">
        <v>15050203</v>
      </c>
      <c r="C75">
        <v>1040171.658727</v>
      </c>
      <c r="D75">
        <v>865069.62205100001</v>
      </c>
      <c r="E75" s="74">
        <f t="shared" si="14"/>
        <v>0.83166044257512628</v>
      </c>
      <c r="G75" s="92" t="s">
        <v>612</v>
      </c>
      <c r="H75" s="94">
        <v>15050203</v>
      </c>
      <c r="I75" s="101">
        <f>I74</f>
        <v>5200</v>
      </c>
      <c r="J75" s="94">
        <f t="shared" si="15"/>
        <v>4324.6343013906562</v>
      </c>
      <c r="L75" s="81">
        <v>15070102</v>
      </c>
      <c r="M75" s="94">
        <f>SUM(J3,J94,J102)</f>
        <v>229396.037662327</v>
      </c>
      <c r="O75">
        <v>0.47</v>
      </c>
      <c r="P75">
        <v>0.47</v>
      </c>
      <c r="Q75">
        <v>422.03</v>
      </c>
      <c r="R75" s="100">
        <v>250.06</v>
      </c>
      <c r="S75" s="100">
        <f t="shared" si="12"/>
        <v>422.5</v>
      </c>
      <c r="T75" s="100">
        <f t="shared" si="13"/>
        <v>250.53</v>
      </c>
      <c r="U75" s="100">
        <f t="shared" si="17"/>
        <v>0.59297041420118346</v>
      </c>
      <c r="W75" s="79">
        <f t="shared" si="16"/>
        <v>136025.06346874032</v>
      </c>
    </row>
    <row r="76" spans="1:23" x14ac:dyDescent="0.3">
      <c r="A76" s="74" t="s">
        <v>613</v>
      </c>
      <c r="B76" s="74">
        <v>15070104</v>
      </c>
      <c r="C76">
        <v>415054.66377699998</v>
      </c>
      <c r="D76" s="74">
        <v>415054.66377699998</v>
      </c>
      <c r="E76" s="74">
        <f t="shared" si="14"/>
        <v>1</v>
      </c>
      <c r="G76" s="92" t="s">
        <v>613</v>
      </c>
      <c r="H76" s="94">
        <v>15070104</v>
      </c>
      <c r="I76" s="91">
        <f>Input!K26</f>
        <v>63000</v>
      </c>
      <c r="J76" s="94">
        <f t="shared" si="15"/>
        <v>63000</v>
      </c>
      <c r="L76" s="81">
        <v>15070103</v>
      </c>
      <c r="M76" s="94">
        <f>SUM(J95,J133)</f>
        <v>117819.43036460494</v>
      </c>
      <c r="O76">
        <v>0.44</v>
      </c>
      <c r="P76">
        <v>0.44</v>
      </c>
      <c r="Q76">
        <v>43.71</v>
      </c>
      <c r="R76" s="100">
        <v>25.7</v>
      </c>
      <c r="S76" s="100">
        <f t="shared" si="12"/>
        <v>44.15</v>
      </c>
      <c r="T76" s="100">
        <f t="shared" si="13"/>
        <v>26.14</v>
      </c>
      <c r="U76" s="100">
        <f t="shared" si="17"/>
        <v>0.59207248018120051</v>
      </c>
      <c r="W76" s="79">
        <f t="shared" si="16"/>
        <v>69757.642349507893</v>
      </c>
    </row>
    <row r="77" spans="1:23" x14ac:dyDescent="0.3">
      <c r="A77" s="74" t="s">
        <v>614</v>
      </c>
      <c r="B77" s="74">
        <v>15010005</v>
      </c>
      <c r="C77">
        <v>121560.364734</v>
      </c>
      <c r="D77" s="74">
        <v>121560.364734</v>
      </c>
      <c r="E77" s="74">
        <f t="shared" si="14"/>
        <v>1</v>
      </c>
      <c r="G77" s="92" t="s">
        <v>614</v>
      </c>
      <c r="H77" s="94">
        <v>15010005</v>
      </c>
      <c r="I77" s="91">
        <f>Input!K27</f>
        <v>0</v>
      </c>
      <c r="J77" s="94">
        <f t="shared" si="15"/>
        <v>0</v>
      </c>
      <c r="L77" s="81">
        <v>15070104</v>
      </c>
      <c r="M77" s="94">
        <f>SUM(J11,J34,J76,J96,J125)</f>
        <v>247908.06725423608</v>
      </c>
      <c r="O77">
        <v>0.56999999999999995</v>
      </c>
      <c r="P77">
        <v>0.56999999999999995</v>
      </c>
      <c r="Q77">
        <v>171.58</v>
      </c>
      <c r="R77" s="100">
        <v>100.42</v>
      </c>
      <c r="S77" s="100">
        <f t="shared" si="12"/>
        <v>172.15</v>
      </c>
      <c r="T77" s="100">
        <f t="shared" si="13"/>
        <v>100.99</v>
      </c>
      <c r="U77" s="100">
        <f t="shared" si="17"/>
        <v>0.58663955852454253</v>
      </c>
      <c r="W77" s="79">
        <f t="shared" si="16"/>
        <v>145432.67912869767</v>
      </c>
    </row>
    <row r="78" spans="1:23" x14ac:dyDescent="0.3">
      <c r="A78" s="74" t="s">
        <v>615</v>
      </c>
      <c r="B78" s="74">
        <v>15040004</v>
      </c>
      <c r="C78">
        <v>1016196.0406449999</v>
      </c>
      <c r="D78">
        <v>591601.99245899997</v>
      </c>
      <c r="E78" s="74">
        <f t="shared" si="14"/>
        <v>0.58217309337625278</v>
      </c>
      <c r="G78" s="92" t="s">
        <v>615</v>
      </c>
      <c r="H78" s="94">
        <v>15040004</v>
      </c>
      <c r="I78" s="91">
        <f>Input!K28</f>
        <v>0</v>
      </c>
      <c r="J78" s="94">
        <f t="shared" si="15"/>
        <v>0</v>
      </c>
      <c r="L78" s="81">
        <v>15070201</v>
      </c>
      <c r="M78" s="94">
        <f>SUM(J70,J146)</f>
        <v>391990.07528396958</v>
      </c>
      <c r="O78">
        <v>0.28999999999999998</v>
      </c>
      <c r="P78">
        <v>0.28999999999999998</v>
      </c>
      <c r="Q78">
        <v>482.46</v>
      </c>
      <c r="R78" s="100">
        <v>275.89999999999998</v>
      </c>
      <c r="S78" s="100">
        <f t="shared" si="12"/>
        <v>482.75</v>
      </c>
      <c r="T78" s="100">
        <f t="shared" si="13"/>
        <v>276.19</v>
      </c>
      <c r="U78" s="100">
        <f t="shared" si="17"/>
        <v>0.57211807353702748</v>
      </c>
      <c r="W78" s="79">
        <f t="shared" si="16"/>
        <v>224264.60671709906</v>
      </c>
    </row>
    <row r="79" spans="1:23" x14ac:dyDescent="0.3">
      <c r="A79" s="74" t="s">
        <v>615</v>
      </c>
      <c r="B79" s="74">
        <v>15040005</v>
      </c>
      <c r="C79">
        <v>1016196.0406449999</v>
      </c>
      <c r="D79">
        <v>424594.04818600003</v>
      </c>
      <c r="E79" s="74">
        <f t="shared" si="14"/>
        <v>0.41782690662374722</v>
      </c>
      <c r="G79" s="92" t="s">
        <v>615</v>
      </c>
      <c r="H79" s="94">
        <v>15040005</v>
      </c>
      <c r="I79" s="101">
        <f>I78</f>
        <v>0</v>
      </c>
      <c r="J79" s="94">
        <f t="shared" si="15"/>
        <v>0</v>
      </c>
      <c r="L79" s="81">
        <v>15070202</v>
      </c>
      <c r="M79" s="94">
        <f>J71</f>
        <v>73935.674909709793</v>
      </c>
      <c r="O79">
        <v>6.1</v>
      </c>
      <c r="P79">
        <v>6.1</v>
      </c>
      <c r="Q79">
        <v>0</v>
      </c>
      <c r="R79" s="100">
        <v>0</v>
      </c>
      <c r="S79" s="100">
        <f t="shared" si="12"/>
        <v>6.1</v>
      </c>
      <c r="T79" s="100">
        <f t="shared" si="13"/>
        <v>6.1</v>
      </c>
      <c r="U79" s="100">
        <f t="shared" si="17"/>
        <v>1</v>
      </c>
      <c r="W79" s="79">
        <f t="shared" si="16"/>
        <v>73935.674909709793</v>
      </c>
    </row>
    <row r="80" spans="1:23" x14ac:dyDescent="0.3">
      <c r="A80" s="74" t="s">
        <v>616</v>
      </c>
      <c r="B80" s="74">
        <v>14070006</v>
      </c>
      <c r="C80">
        <v>260124.27037300001</v>
      </c>
      <c r="D80">
        <v>53365.905471999999</v>
      </c>
      <c r="E80" s="74">
        <f t="shared" si="14"/>
        <v>0.20515542588731542</v>
      </c>
      <c r="G80" s="92" t="s">
        <v>616</v>
      </c>
      <c r="H80" s="94">
        <v>14070006</v>
      </c>
      <c r="I80" s="91">
        <f>Input!K29</f>
        <v>0</v>
      </c>
      <c r="J80" s="94">
        <f t="shared" si="15"/>
        <v>0</v>
      </c>
      <c r="L80" s="81">
        <v>15070203</v>
      </c>
      <c r="M80" s="94">
        <f>J72</f>
        <v>116268.33200598067</v>
      </c>
      <c r="O80">
        <v>0.28000000000000003</v>
      </c>
      <c r="P80">
        <v>0.28000000000000003</v>
      </c>
      <c r="Q80">
        <v>0</v>
      </c>
      <c r="R80" s="100">
        <v>0</v>
      </c>
      <c r="S80" s="100">
        <f t="shared" si="12"/>
        <v>0.28000000000000003</v>
      </c>
      <c r="T80" s="100">
        <f t="shared" si="13"/>
        <v>0.28000000000000003</v>
      </c>
      <c r="U80" s="100">
        <f t="shared" si="17"/>
        <v>1</v>
      </c>
      <c r="W80" s="79">
        <f t="shared" si="16"/>
        <v>116268.33200598067</v>
      </c>
    </row>
    <row r="81" spans="1:23" x14ac:dyDescent="0.3">
      <c r="A81" s="74" t="s">
        <v>616</v>
      </c>
      <c r="B81" s="74">
        <v>14070007</v>
      </c>
      <c r="C81">
        <v>260124.27037300001</v>
      </c>
      <c r="D81">
        <v>206758.36490099999</v>
      </c>
      <c r="E81" s="74">
        <f t="shared" si="14"/>
        <v>0.7948445741126845</v>
      </c>
      <c r="G81" s="92" t="s">
        <v>616</v>
      </c>
      <c r="H81" s="94">
        <v>14070007</v>
      </c>
      <c r="I81" s="101">
        <f>I80</f>
        <v>0</v>
      </c>
      <c r="J81" s="94">
        <f t="shared" si="15"/>
        <v>0</v>
      </c>
      <c r="L81" s="81">
        <v>15080101</v>
      </c>
      <c r="M81" s="94">
        <f>J118</f>
        <v>940.06624826729615</v>
      </c>
      <c r="O81">
        <v>0.9</v>
      </c>
      <c r="P81">
        <v>0.9</v>
      </c>
      <c r="Q81">
        <v>4.46</v>
      </c>
      <c r="R81" s="100">
        <v>2.87</v>
      </c>
      <c r="S81" s="100">
        <f t="shared" si="12"/>
        <v>5.36</v>
      </c>
      <c r="T81" s="100">
        <f t="shared" si="13"/>
        <v>3.77</v>
      </c>
      <c r="U81" s="100">
        <f t="shared" si="17"/>
        <v>0.70335820895522383</v>
      </c>
      <c r="W81" s="79">
        <f t="shared" si="16"/>
        <v>661.20331268054224</v>
      </c>
    </row>
    <row r="82" spans="1:23" x14ac:dyDescent="0.3">
      <c r="A82" s="74" t="s">
        <v>617</v>
      </c>
      <c r="B82" s="74">
        <v>15030104</v>
      </c>
      <c r="C82">
        <v>1414108.7591860001</v>
      </c>
      <c r="D82">
        <v>746346.15900300001</v>
      </c>
      <c r="E82" s="74">
        <f t="shared" si="14"/>
        <v>0.52778554277014544</v>
      </c>
      <c r="G82" s="92" t="s">
        <v>617</v>
      </c>
      <c r="H82" s="94">
        <v>15030104</v>
      </c>
      <c r="I82" s="91">
        <f>Input!K30</f>
        <v>670000</v>
      </c>
      <c r="J82" s="94">
        <f t="shared" si="15"/>
        <v>353616.31365599745</v>
      </c>
      <c r="L82" s="81">
        <v>15080102</v>
      </c>
      <c r="M82" s="94">
        <f>SUM(J119,J140)</f>
        <v>59.933751732703975</v>
      </c>
      <c r="O82">
        <v>0.23</v>
      </c>
      <c r="P82">
        <v>0.23</v>
      </c>
      <c r="Q82">
        <v>0</v>
      </c>
      <c r="R82" s="100">
        <v>0</v>
      </c>
      <c r="S82" s="100">
        <f t="shared" si="12"/>
        <v>0.23</v>
      </c>
      <c r="T82" s="100">
        <f t="shared" si="13"/>
        <v>0.23</v>
      </c>
      <c r="U82" s="100">
        <f t="shared" si="17"/>
        <v>1</v>
      </c>
      <c r="W82" s="79">
        <f t="shared" si="16"/>
        <v>59.933751732703975</v>
      </c>
    </row>
    <row r="83" spans="1:23" x14ac:dyDescent="0.3">
      <c r="A83" s="74" t="s">
        <v>617</v>
      </c>
      <c r="B83" s="74">
        <v>15030105</v>
      </c>
      <c r="C83">
        <v>1414108.7591860001</v>
      </c>
      <c r="D83">
        <v>213108.82527900001</v>
      </c>
      <c r="E83" s="74">
        <f t="shared" si="14"/>
        <v>0.15070186355515633</v>
      </c>
      <c r="G83" s="92" t="s">
        <v>617</v>
      </c>
      <c r="H83" s="94">
        <v>15030105</v>
      </c>
      <c r="I83" s="101">
        <f t="shared" ref="I83:I84" si="19">I82</f>
        <v>670000</v>
      </c>
      <c r="J83" s="94">
        <f t="shared" si="15"/>
        <v>100970.24858195474</v>
      </c>
      <c r="L83" s="81">
        <v>15080103</v>
      </c>
      <c r="M83" s="94">
        <f>SUM(J73,J141)</f>
        <v>13345.140864020848</v>
      </c>
      <c r="O83">
        <v>0.01</v>
      </c>
      <c r="P83">
        <v>0.01</v>
      </c>
      <c r="Q83">
        <v>0</v>
      </c>
      <c r="R83" s="100">
        <v>0</v>
      </c>
      <c r="S83" s="100">
        <f t="shared" si="12"/>
        <v>0.01</v>
      </c>
      <c r="T83" s="100">
        <f t="shared" si="13"/>
        <v>0.01</v>
      </c>
      <c r="U83" s="100">
        <f t="shared" si="17"/>
        <v>1</v>
      </c>
      <c r="W83" s="79">
        <f t="shared" si="16"/>
        <v>13345.140864020848</v>
      </c>
    </row>
    <row r="84" spans="1:23" x14ac:dyDescent="0.3">
      <c r="A84" s="74" t="s">
        <v>617</v>
      </c>
      <c r="B84" s="74">
        <v>15030106</v>
      </c>
      <c r="C84">
        <v>1414108.7591860001</v>
      </c>
      <c r="D84">
        <v>454653.774905</v>
      </c>
      <c r="E84" s="74">
        <f t="shared" si="14"/>
        <v>0.3215125936754053</v>
      </c>
      <c r="G84" s="92" t="s">
        <v>617</v>
      </c>
      <c r="H84" s="94">
        <v>15030106</v>
      </c>
      <c r="I84" s="101">
        <f t="shared" si="19"/>
        <v>670000</v>
      </c>
      <c r="J84" s="94">
        <f t="shared" si="15"/>
        <v>215413.43776252156</v>
      </c>
      <c r="L84" s="81">
        <v>15080200</v>
      </c>
      <c r="M84" s="94">
        <f>J132</f>
        <v>3277.7425810527679</v>
      </c>
      <c r="O84">
        <v>0.56999999999999995</v>
      </c>
      <c r="P84">
        <v>0.56999999999999995</v>
      </c>
      <c r="Q84">
        <v>0</v>
      </c>
      <c r="R84" s="100">
        <v>0</v>
      </c>
      <c r="S84" s="100">
        <f t="shared" si="12"/>
        <v>0.56999999999999995</v>
      </c>
      <c r="T84" s="100">
        <f t="shared" si="13"/>
        <v>0.56999999999999995</v>
      </c>
      <c r="U84" s="100">
        <f t="shared" si="17"/>
        <v>1</v>
      </c>
      <c r="W84" s="79">
        <f t="shared" si="16"/>
        <v>3277.7425810527679</v>
      </c>
    </row>
    <row r="85" spans="1:23" x14ac:dyDescent="0.3">
      <c r="A85" s="74" t="s">
        <v>618</v>
      </c>
      <c r="B85" s="74">
        <v>15010002</v>
      </c>
      <c r="C85">
        <v>901365.87196699996</v>
      </c>
      <c r="D85">
        <v>145028.985759</v>
      </c>
      <c r="E85" s="74">
        <f t="shared" si="14"/>
        <v>0.16089913127342109</v>
      </c>
      <c r="G85" s="92" t="s">
        <v>618</v>
      </c>
      <c r="H85" s="94">
        <v>15010002</v>
      </c>
      <c r="I85" s="91">
        <f>Input!K31</f>
        <v>0</v>
      </c>
      <c r="J85" s="94">
        <f t="shared" si="15"/>
        <v>0</v>
      </c>
      <c r="L85" s="81">
        <v>15080301</v>
      </c>
      <c r="M85" s="94">
        <f>SUM(J26,J143)</f>
        <v>67668.525694675496</v>
      </c>
      <c r="O85">
        <v>0.24</v>
      </c>
      <c r="P85">
        <v>0.24</v>
      </c>
      <c r="Q85">
        <v>40.270000000000003</v>
      </c>
      <c r="R85" s="100">
        <v>21.23</v>
      </c>
      <c r="S85" s="100">
        <f t="shared" si="12"/>
        <v>40.510000000000005</v>
      </c>
      <c r="T85" s="100">
        <f t="shared" si="13"/>
        <v>21.47</v>
      </c>
      <c r="U85" s="100">
        <f t="shared" si="17"/>
        <v>0.52999259442113045</v>
      </c>
      <c r="W85" s="79">
        <f t="shared" si="16"/>
        <v>35863.817493573995</v>
      </c>
    </row>
    <row r="86" spans="1:23" ht="15" thickBot="1" x14ac:dyDescent="0.35">
      <c r="A86" s="74" t="s">
        <v>618</v>
      </c>
      <c r="B86" s="74">
        <v>15010005</v>
      </c>
      <c r="C86">
        <v>901365.87196699996</v>
      </c>
      <c r="D86">
        <v>332064.34173599997</v>
      </c>
      <c r="E86" s="74">
        <f t="shared" si="14"/>
        <v>0.36840128083766327</v>
      </c>
      <c r="G86" s="92" t="s">
        <v>618</v>
      </c>
      <c r="H86" s="94">
        <v>15010005</v>
      </c>
      <c r="I86" s="101">
        <f t="shared" ref="I86:I88" si="20">I85</f>
        <v>0</v>
      </c>
      <c r="J86" s="94">
        <f t="shared" si="15"/>
        <v>0</v>
      </c>
      <c r="L86" s="82">
        <v>15080302</v>
      </c>
      <c r="M86" s="94">
        <f>J115</f>
        <v>0</v>
      </c>
      <c r="O86">
        <v>7.0000000000000007E-2</v>
      </c>
      <c r="P86">
        <v>7.0000000000000007E-2</v>
      </c>
      <c r="Q86">
        <v>0</v>
      </c>
      <c r="R86" s="100">
        <v>0</v>
      </c>
      <c r="S86" s="100">
        <f t="shared" si="12"/>
        <v>7.0000000000000007E-2</v>
      </c>
      <c r="T86" s="100">
        <f t="shared" si="13"/>
        <v>7.0000000000000007E-2</v>
      </c>
      <c r="U86" s="100">
        <f t="shared" si="17"/>
        <v>1</v>
      </c>
      <c r="W86" s="79">
        <f t="shared" si="16"/>
        <v>0</v>
      </c>
    </row>
    <row r="87" spans="1:23" ht="15" thickTop="1" x14ac:dyDescent="0.3">
      <c r="A87" s="74" t="s">
        <v>618</v>
      </c>
      <c r="B87" s="74">
        <v>15010007</v>
      </c>
      <c r="C87">
        <v>901365.87196699996</v>
      </c>
      <c r="D87">
        <v>196878.374584</v>
      </c>
      <c r="E87" s="74">
        <f t="shared" si="14"/>
        <v>0.21842226415158522</v>
      </c>
      <c r="G87" s="92" t="s">
        <v>618</v>
      </c>
      <c r="H87" s="94">
        <v>15010007</v>
      </c>
      <c r="I87" s="101">
        <f t="shared" si="20"/>
        <v>0</v>
      </c>
      <c r="J87" s="94">
        <f t="shared" si="15"/>
        <v>0</v>
      </c>
      <c r="L87" s="94"/>
      <c r="M87" s="94"/>
    </row>
    <row r="88" spans="1:23" x14ac:dyDescent="0.3">
      <c r="A88" s="74" t="s">
        <v>618</v>
      </c>
      <c r="B88" s="74">
        <v>15060201</v>
      </c>
      <c r="C88">
        <v>901365.87196699996</v>
      </c>
      <c r="D88">
        <v>227394.169888</v>
      </c>
      <c r="E88" s="74">
        <f t="shared" si="14"/>
        <v>0.25227732373733047</v>
      </c>
      <c r="G88" s="92" t="s">
        <v>618</v>
      </c>
      <c r="H88" s="94">
        <v>15060201</v>
      </c>
      <c r="I88" s="101">
        <f t="shared" si="20"/>
        <v>0</v>
      </c>
      <c r="J88" s="94">
        <f t="shared" si="15"/>
        <v>0</v>
      </c>
      <c r="L88" s="94"/>
      <c r="M88" s="94"/>
    </row>
    <row r="89" spans="1:23" x14ac:dyDescent="0.3">
      <c r="A89" s="76" t="s">
        <v>636</v>
      </c>
      <c r="B89" s="76">
        <v>15050100</v>
      </c>
      <c r="C89" s="76">
        <v>3448560.7146649999</v>
      </c>
      <c r="D89" s="76">
        <v>775685.06841800001</v>
      </c>
      <c r="E89" s="74">
        <f t="shared" si="14"/>
        <v>0.22493008898448569</v>
      </c>
      <c r="G89" s="98" t="s">
        <v>636</v>
      </c>
      <c r="H89" s="94">
        <v>15050100</v>
      </c>
      <c r="I89" s="94">
        <f>Input!K32</f>
        <v>919300</v>
      </c>
      <c r="J89" s="94">
        <f t="shared" si="15"/>
        <v>206778.23080343771</v>
      </c>
      <c r="L89" s="94"/>
      <c r="M89" s="94"/>
    </row>
    <row r="90" spans="1:23" x14ac:dyDescent="0.3">
      <c r="A90" s="76" t="s">
        <v>636</v>
      </c>
      <c r="B90" s="76">
        <v>15050303</v>
      </c>
      <c r="C90" s="76">
        <v>3448560.7146649999</v>
      </c>
      <c r="D90" s="76">
        <v>40860.575822999999</v>
      </c>
      <c r="E90" s="74">
        <f t="shared" si="14"/>
        <v>1.1848588209347874E-2</v>
      </c>
      <c r="G90" s="98" t="s">
        <v>636</v>
      </c>
      <c r="H90" s="94">
        <v>15050303</v>
      </c>
      <c r="I90" s="101">
        <f t="shared" ref="I90:I96" si="21">I89</f>
        <v>919300</v>
      </c>
      <c r="J90" s="94">
        <f t="shared" si="15"/>
        <v>10892.4071408535</v>
      </c>
      <c r="L90" s="94"/>
      <c r="M90" s="94"/>
    </row>
    <row r="91" spans="1:23" x14ac:dyDescent="0.3">
      <c r="A91" s="76" t="s">
        <v>636</v>
      </c>
      <c r="B91" s="76">
        <v>15060106</v>
      </c>
      <c r="C91" s="76">
        <v>3448560.7146649999</v>
      </c>
      <c r="D91" s="76">
        <v>390021.59007699997</v>
      </c>
      <c r="E91" s="74">
        <f t="shared" si="14"/>
        <v>0.11309691849658719</v>
      </c>
      <c r="G91" s="98" t="s">
        <v>636</v>
      </c>
      <c r="H91" s="94">
        <v>15060106</v>
      </c>
      <c r="I91" s="101">
        <f t="shared" si="21"/>
        <v>919300</v>
      </c>
      <c r="J91" s="94">
        <f t="shared" si="15"/>
        <v>103969.9971739126</v>
      </c>
      <c r="L91" s="94"/>
      <c r="M91" s="94"/>
    </row>
    <row r="92" spans="1:23" x14ac:dyDescent="0.3">
      <c r="A92" s="76" t="s">
        <v>636</v>
      </c>
      <c r="B92" s="76">
        <v>15060203</v>
      </c>
      <c r="C92" s="76">
        <v>3448560.7146649999</v>
      </c>
      <c r="D92" s="76">
        <v>189045.24724699999</v>
      </c>
      <c r="E92" s="74">
        <f t="shared" si="14"/>
        <v>5.481859328823336E-2</v>
      </c>
      <c r="G92" s="98" t="s">
        <v>636</v>
      </c>
      <c r="H92" s="94">
        <v>15060203</v>
      </c>
      <c r="I92" s="101">
        <f t="shared" si="21"/>
        <v>919300</v>
      </c>
      <c r="J92" s="94">
        <f t="shared" si="15"/>
        <v>50394.732809872927</v>
      </c>
      <c r="L92" s="94"/>
      <c r="M92" s="94"/>
    </row>
    <row r="93" spans="1:23" x14ac:dyDescent="0.3">
      <c r="A93" s="76" t="s">
        <v>636</v>
      </c>
      <c r="B93" s="76">
        <v>15070101</v>
      </c>
      <c r="C93" s="76">
        <v>3448560.7146649999</v>
      </c>
      <c r="D93" s="76">
        <v>473736.12560000003</v>
      </c>
      <c r="E93" s="74">
        <f t="shared" si="14"/>
        <v>0.13737212848984731</v>
      </c>
      <c r="G93" s="98" t="s">
        <v>636</v>
      </c>
      <c r="H93" s="94">
        <v>15070101</v>
      </c>
      <c r="I93" s="101">
        <f t="shared" si="21"/>
        <v>919300</v>
      </c>
      <c r="J93" s="94">
        <f t="shared" si="15"/>
        <v>126286.19772071663</v>
      </c>
      <c r="L93" s="94"/>
      <c r="M93" s="94"/>
    </row>
    <row r="94" spans="1:23" x14ac:dyDescent="0.3">
      <c r="A94" s="76" t="s">
        <v>636</v>
      </c>
      <c r="B94" s="76">
        <v>15070102</v>
      </c>
      <c r="C94" s="76">
        <v>3448560.7146649999</v>
      </c>
      <c r="D94" s="76">
        <v>851613.57466799999</v>
      </c>
      <c r="E94" s="74">
        <f t="shared" si="14"/>
        <v>0.24694753699609068</v>
      </c>
      <c r="G94" s="98" t="s">
        <v>636</v>
      </c>
      <c r="H94" s="94">
        <v>15070102</v>
      </c>
      <c r="I94" s="101">
        <f t="shared" si="21"/>
        <v>919300</v>
      </c>
      <c r="J94" s="94">
        <f t="shared" si="15"/>
        <v>227018.87076050616</v>
      </c>
      <c r="L94" s="94"/>
      <c r="M94" s="94"/>
    </row>
    <row r="95" spans="1:23" x14ac:dyDescent="0.3">
      <c r="A95" s="76" t="s">
        <v>636</v>
      </c>
      <c r="B95" s="76">
        <v>15070103</v>
      </c>
      <c r="C95" s="76">
        <v>3448560.7146649999</v>
      </c>
      <c r="D95" s="76">
        <v>441974.82756399998</v>
      </c>
      <c r="E95" s="74">
        <f t="shared" si="14"/>
        <v>0.12816211287349608</v>
      </c>
      <c r="G95" s="98" t="s">
        <v>636</v>
      </c>
      <c r="H95" s="94">
        <v>15070103</v>
      </c>
      <c r="I95" s="101">
        <f t="shared" si="21"/>
        <v>919300</v>
      </c>
      <c r="J95" s="94">
        <f t="shared" si="15"/>
        <v>117819.43036460494</v>
      </c>
      <c r="L95" s="94"/>
      <c r="M95" s="94"/>
    </row>
    <row r="96" spans="1:23" x14ac:dyDescent="0.3">
      <c r="A96" s="76" t="s">
        <v>636</v>
      </c>
      <c r="B96" s="76">
        <v>15070104</v>
      </c>
      <c r="C96" s="76">
        <v>3448560.7146649999</v>
      </c>
      <c r="D96" s="76">
        <v>285623.70526800002</v>
      </c>
      <c r="E96" s="74">
        <f t="shared" si="14"/>
        <v>8.2824032661911851E-2</v>
      </c>
      <c r="G96" s="98" t="s">
        <v>636</v>
      </c>
      <c r="H96" s="94">
        <v>15070104</v>
      </c>
      <c r="I96" s="101">
        <f t="shared" si="21"/>
        <v>919300</v>
      </c>
      <c r="J96" s="94">
        <f t="shared" si="15"/>
        <v>76140.133226095568</v>
      </c>
      <c r="L96" s="94"/>
      <c r="M96" s="94"/>
    </row>
    <row r="97" spans="1:13" x14ac:dyDescent="0.3">
      <c r="A97" s="74" t="s">
        <v>637</v>
      </c>
      <c r="B97" s="74">
        <v>15050100</v>
      </c>
      <c r="C97">
        <v>2622792.9799199998</v>
      </c>
      <c r="D97">
        <v>466647.13925800001</v>
      </c>
      <c r="E97" s="74">
        <f t="shared" si="14"/>
        <v>0.17791992842387189</v>
      </c>
      <c r="G97" s="98" t="s">
        <v>637</v>
      </c>
      <c r="H97" s="94">
        <v>15050100</v>
      </c>
      <c r="I97" s="94">
        <f>Input!K33</f>
        <v>985484</v>
      </c>
      <c r="J97" s="94">
        <f t="shared" si="15"/>
        <v>175337.24274287096</v>
      </c>
      <c r="L97" s="94"/>
      <c r="M97" s="94"/>
    </row>
    <row r="98" spans="1:13" x14ac:dyDescent="0.3">
      <c r="A98" s="74" t="s">
        <v>637</v>
      </c>
      <c r="B98" s="74">
        <v>15050303</v>
      </c>
      <c r="C98" s="74">
        <v>2622792.9799199998</v>
      </c>
      <c r="D98">
        <v>904571.61235800001</v>
      </c>
      <c r="E98" s="74">
        <f t="shared" si="14"/>
        <v>0.34488868137263018</v>
      </c>
      <c r="G98" s="98" t="s">
        <v>637</v>
      </c>
      <c r="H98" s="94">
        <v>15050303</v>
      </c>
      <c r="I98" s="101">
        <f t="shared" ref="I98:I100" si="22">I97</f>
        <v>985484</v>
      </c>
      <c r="J98" s="94">
        <f t="shared" si="15"/>
        <v>339882.27727382508</v>
      </c>
      <c r="L98" s="94"/>
      <c r="M98" s="94"/>
    </row>
    <row r="99" spans="1:13" x14ac:dyDescent="0.3">
      <c r="A99" s="74" t="s">
        <v>637</v>
      </c>
      <c r="B99" s="74">
        <v>15050305</v>
      </c>
      <c r="C99" s="74">
        <v>2622792.9799199998</v>
      </c>
      <c r="D99">
        <v>471847.68293000001</v>
      </c>
      <c r="E99" s="74">
        <f t="shared" si="14"/>
        <v>0.17990275501819905</v>
      </c>
      <c r="G99" s="98" t="s">
        <v>637</v>
      </c>
      <c r="H99" s="94">
        <v>15050305</v>
      </c>
      <c r="I99" s="101">
        <f t="shared" si="22"/>
        <v>985484</v>
      </c>
      <c r="J99" s="94">
        <f t="shared" si="15"/>
        <v>177291.28662635488</v>
      </c>
      <c r="L99" s="94"/>
      <c r="M99" s="94"/>
    </row>
    <row r="100" spans="1:13" x14ac:dyDescent="0.3">
      <c r="A100" s="74" t="s">
        <v>637</v>
      </c>
      <c r="B100" s="74">
        <v>15050306</v>
      </c>
      <c r="C100" s="74">
        <v>2622792.9799199998</v>
      </c>
      <c r="D100">
        <v>779726.54537399998</v>
      </c>
      <c r="E100" s="74">
        <f t="shared" si="14"/>
        <v>0.29728863518529897</v>
      </c>
      <c r="G100" s="98" t="s">
        <v>637</v>
      </c>
      <c r="H100" s="94">
        <v>15050306</v>
      </c>
      <c r="I100" s="101">
        <f t="shared" si="22"/>
        <v>985484</v>
      </c>
      <c r="J100" s="94">
        <f t="shared" si="15"/>
        <v>292973.19335694914</v>
      </c>
      <c r="L100" s="94"/>
      <c r="M100" s="94"/>
    </row>
    <row r="101" spans="1:13" x14ac:dyDescent="0.3">
      <c r="A101" s="74" t="s">
        <v>638</v>
      </c>
      <c r="B101" s="74">
        <v>15060202</v>
      </c>
      <c r="C101">
        <v>307600.20327</v>
      </c>
      <c r="D101">
        <v>197158.79168699999</v>
      </c>
      <c r="E101" s="74">
        <f t="shared" si="14"/>
        <v>0.64095793692938929</v>
      </c>
      <c r="G101" s="98" t="s">
        <v>638</v>
      </c>
      <c r="H101" s="94">
        <v>15060202</v>
      </c>
      <c r="I101" s="91">
        <f>Input!K34</f>
        <v>1329</v>
      </c>
      <c r="J101" s="94">
        <f t="shared" si="15"/>
        <v>851.83309817915836</v>
      </c>
      <c r="L101" s="94"/>
      <c r="M101" s="94"/>
    </row>
    <row r="102" spans="1:13" x14ac:dyDescent="0.3">
      <c r="A102" s="74" t="s">
        <v>638</v>
      </c>
      <c r="B102" s="74">
        <v>15070102</v>
      </c>
      <c r="C102">
        <v>307600.20327</v>
      </c>
      <c r="D102">
        <v>110441.41158299999</v>
      </c>
      <c r="E102" s="74">
        <f t="shared" si="14"/>
        <v>0.35904206307061065</v>
      </c>
      <c r="G102" s="98" t="s">
        <v>638</v>
      </c>
      <c r="H102" s="94">
        <v>15070102</v>
      </c>
      <c r="I102" s="101">
        <f>I101</f>
        <v>1329</v>
      </c>
      <c r="J102" s="94">
        <f t="shared" si="15"/>
        <v>477.16690182084153</v>
      </c>
      <c r="L102" s="94"/>
      <c r="M102" s="94"/>
    </row>
    <row r="103" spans="1:13" x14ac:dyDescent="0.3">
      <c r="A103" s="74" t="s">
        <v>619</v>
      </c>
      <c r="B103" s="74">
        <v>15030105</v>
      </c>
      <c r="C103">
        <v>582968.081122</v>
      </c>
      <c r="D103" s="74">
        <v>582968.081122</v>
      </c>
      <c r="E103" s="74">
        <f t="shared" si="14"/>
        <v>1</v>
      </c>
      <c r="G103" s="92" t="s">
        <v>619</v>
      </c>
      <c r="H103" s="94">
        <v>15030105</v>
      </c>
      <c r="I103" s="91">
        <f>Input!K35</f>
        <v>26500</v>
      </c>
      <c r="J103" s="94">
        <f t="shared" si="15"/>
        <v>26500</v>
      </c>
      <c r="L103" s="94"/>
      <c r="M103" s="94"/>
    </row>
    <row r="104" spans="1:13" x14ac:dyDescent="0.3">
      <c r="A104" s="74" t="s">
        <v>620</v>
      </c>
      <c r="B104" s="74">
        <v>15030103</v>
      </c>
      <c r="C104">
        <v>1013497.446303</v>
      </c>
      <c r="D104">
        <v>864099.25933699997</v>
      </c>
      <c r="E104" s="74">
        <f t="shared" si="14"/>
        <v>0.85259145199529662</v>
      </c>
      <c r="G104" s="92" t="s">
        <v>620</v>
      </c>
      <c r="H104" s="94">
        <v>15030103</v>
      </c>
      <c r="I104" s="91">
        <f>Input!K36</f>
        <v>0</v>
      </c>
      <c r="J104" s="94">
        <f t="shared" si="15"/>
        <v>0</v>
      </c>
      <c r="L104" s="94"/>
      <c r="M104" s="94"/>
    </row>
    <row r="105" spans="1:13" x14ac:dyDescent="0.3">
      <c r="A105" s="74" t="s">
        <v>620</v>
      </c>
      <c r="B105" s="74">
        <v>15030204</v>
      </c>
      <c r="C105">
        <v>1013497.446303</v>
      </c>
      <c r="D105">
        <v>149398.18696600001</v>
      </c>
      <c r="E105" s="74">
        <f t="shared" si="14"/>
        <v>0.14740854800470332</v>
      </c>
      <c r="G105" s="92" t="s">
        <v>620</v>
      </c>
      <c r="H105" s="94">
        <v>15030204</v>
      </c>
      <c r="I105" s="101">
        <f>I104</f>
        <v>0</v>
      </c>
      <c r="J105" s="94">
        <f t="shared" si="15"/>
        <v>0</v>
      </c>
      <c r="L105" s="94"/>
      <c r="M105" s="94"/>
    </row>
    <row r="106" spans="1:13" x14ac:dyDescent="0.3">
      <c r="A106" s="74" t="s">
        <v>621</v>
      </c>
      <c r="B106" s="74">
        <v>15040005</v>
      </c>
      <c r="C106">
        <v>3039387.5561190001</v>
      </c>
      <c r="D106">
        <v>1146342.857115</v>
      </c>
      <c r="E106" s="74">
        <f t="shared" si="14"/>
        <v>0.37716244998343268</v>
      </c>
      <c r="G106" s="92" t="s">
        <v>621</v>
      </c>
      <c r="H106" s="94">
        <v>15040005</v>
      </c>
      <c r="I106" s="91">
        <f>Input!K37</f>
        <v>203500</v>
      </c>
      <c r="J106" s="94">
        <f t="shared" si="15"/>
        <v>76752.558571628557</v>
      </c>
      <c r="L106" s="94"/>
      <c r="M106" s="94"/>
    </row>
    <row r="107" spans="1:13" x14ac:dyDescent="0.3">
      <c r="A107" s="74" t="s">
        <v>621</v>
      </c>
      <c r="B107" s="74">
        <v>15040006</v>
      </c>
      <c r="C107">
        <v>3039387.5561190001</v>
      </c>
      <c r="D107">
        <v>1293963.906592</v>
      </c>
      <c r="E107" s="74">
        <f t="shared" si="14"/>
        <v>0.42573179059937494</v>
      </c>
      <c r="G107" s="92" t="s">
        <v>621</v>
      </c>
      <c r="H107" s="94">
        <v>15040006</v>
      </c>
      <c r="I107" s="101">
        <f t="shared" ref="I107:I108" si="23">I106</f>
        <v>203500</v>
      </c>
      <c r="J107" s="94">
        <f t="shared" si="15"/>
        <v>86636.419386972804</v>
      </c>
      <c r="L107" s="94"/>
      <c r="M107" s="94"/>
    </row>
    <row r="108" spans="1:13" x14ac:dyDescent="0.3">
      <c r="A108" s="74" t="s">
        <v>621</v>
      </c>
      <c r="B108" s="74">
        <v>15040007</v>
      </c>
      <c r="C108">
        <v>3039387.5561190001</v>
      </c>
      <c r="D108">
        <v>599080.79241300002</v>
      </c>
      <c r="E108" s="74">
        <f t="shared" si="14"/>
        <v>0.19710575941752143</v>
      </c>
      <c r="G108" s="92" t="s">
        <v>621</v>
      </c>
      <c r="H108" s="94">
        <v>15040007</v>
      </c>
      <c r="I108" s="101">
        <f t="shared" si="23"/>
        <v>203500</v>
      </c>
      <c r="J108" s="94">
        <f t="shared" si="15"/>
        <v>40111.022041465607</v>
      </c>
      <c r="L108" s="94"/>
      <c r="M108" s="94"/>
    </row>
    <row r="109" spans="1:13" x14ac:dyDescent="0.3">
      <c r="A109" s="74" t="s">
        <v>622</v>
      </c>
      <c r="B109" s="74">
        <v>15060101</v>
      </c>
      <c r="C109">
        <v>3350408.9807589999</v>
      </c>
      <c r="D109">
        <v>801489.68894599995</v>
      </c>
      <c r="E109" s="74">
        <f t="shared" si="14"/>
        <v>0.23922144835118933</v>
      </c>
      <c r="G109" s="92" t="s">
        <v>622</v>
      </c>
      <c r="H109" s="94">
        <v>15060101</v>
      </c>
      <c r="I109" s="91">
        <f>Input!K38</f>
        <v>7400</v>
      </c>
      <c r="J109" s="94">
        <f t="shared" si="15"/>
        <v>1770.238717798801</v>
      </c>
      <c r="L109" s="94"/>
      <c r="M109" s="94"/>
    </row>
    <row r="110" spans="1:13" x14ac:dyDescent="0.3">
      <c r="A110" s="74" t="s">
        <v>622</v>
      </c>
      <c r="B110" s="74">
        <v>15060102</v>
      </c>
      <c r="C110">
        <v>3350408.9807589999</v>
      </c>
      <c r="D110">
        <v>407913.07495799998</v>
      </c>
      <c r="E110" s="74">
        <f t="shared" si="14"/>
        <v>0.12175023327020558</v>
      </c>
      <c r="G110" s="92" t="s">
        <v>622</v>
      </c>
      <c r="H110" s="94">
        <v>15060102</v>
      </c>
      <c r="I110" s="101">
        <f t="shared" ref="I110:I114" si="24">I109</f>
        <v>7400</v>
      </c>
      <c r="J110" s="94">
        <f t="shared" si="15"/>
        <v>900.95172619952132</v>
      </c>
      <c r="L110" s="94"/>
      <c r="M110" s="94"/>
    </row>
    <row r="111" spans="1:13" x14ac:dyDescent="0.3">
      <c r="A111" s="74" t="s">
        <v>622</v>
      </c>
      <c r="B111" s="74">
        <v>15060103</v>
      </c>
      <c r="C111">
        <v>3350408.9807589999</v>
      </c>
      <c r="D111">
        <v>1377916.097603</v>
      </c>
      <c r="E111" s="74">
        <f t="shared" si="14"/>
        <v>0.41126802892309811</v>
      </c>
      <c r="G111" s="92" t="s">
        <v>622</v>
      </c>
      <c r="H111" s="94">
        <v>15060103</v>
      </c>
      <c r="I111" s="101">
        <f t="shared" si="24"/>
        <v>7400</v>
      </c>
      <c r="J111" s="94">
        <f t="shared" si="15"/>
        <v>3043.3834140309259</v>
      </c>
      <c r="L111" s="94"/>
      <c r="M111" s="94"/>
    </row>
    <row r="112" spans="1:13" x14ac:dyDescent="0.3">
      <c r="A112" s="74" t="s">
        <v>622</v>
      </c>
      <c r="B112" s="74">
        <v>15060104</v>
      </c>
      <c r="C112">
        <v>3350408.9807589999</v>
      </c>
      <c r="D112">
        <v>454243.56093500002</v>
      </c>
      <c r="E112" s="74">
        <f t="shared" si="14"/>
        <v>0.13557854087177618</v>
      </c>
      <c r="G112" s="92" t="s">
        <v>622</v>
      </c>
      <c r="H112" s="94">
        <v>15060104</v>
      </c>
      <c r="I112" s="101">
        <f t="shared" si="24"/>
        <v>7400</v>
      </c>
      <c r="J112" s="94">
        <f t="shared" si="15"/>
        <v>1003.2812024511437</v>
      </c>
      <c r="L112" s="94"/>
      <c r="M112" s="94"/>
    </row>
    <row r="113" spans="1:13" x14ac:dyDescent="0.3">
      <c r="A113" s="74" t="s">
        <v>622</v>
      </c>
      <c r="B113" s="74">
        <v>15060105</v>
      </c>
      <c r="C113">
        <v>3350408.9807589999</v>
      </c>
      <c r="D113">
        <v>60044.449163999998</v>
      </c>
      <c r="E113" s="74">
        <f t="shared" si="14"/>
        <v>1.7921528239933728E-2</v>
      </c>
      <c r="G113" s="92" t="s">
        <v>622</v>
      </c>
      <c r="H113" s="94">
        <v>15060105</v>
      </c>
      <c r="I113" s="101">
        <f t="shared" si="24"/>
        <v>7400</v>
      </c>
      <c r="J113" s="94">
        <f t="shared" si="15"/>
        <v>132.6193089755096</v>
      </c>
      <c r="L113" s="94"/>
      <c r="M113" s="94"/>
    </row>
    <row r="114" spans="1:13" x14ac:dyDescent="0.3">
      <c r="A114" s="74" t="s">
        <v>622</v>
      </c>
      <c r="B114" s="74">
        <v>15060106</v>
      </c>
      <c r="C114">
        <v>3350408.9807589999</v>
      </c>
      <c r="D114">
        <v>248802.10915400001</v>
      </c>
      <c r="E114" s="74">
        <f t="shared" si="14"/>
        <v>7.4260220344095573E-2</v>
      </c>
      <c r="G114" s="92" t="s">
        <v>622</v>
      </c>
      <c r="H114" s="94">
        <v>15060106</v>
      </c>
      <c r="I114" s="101">
        <f t="shared" si="24"/>
        <v>7400</v>
      </c>
      <c r="J114" s="94">
        <f t="shared" si="15"/>
        <v>549.5256305463073</v>
      </c>
      <c r="L114" s="94"/>
      <c r="M114" s="94"/>
    </row>
    <row r="115" spans="1:13" x14ac:dyDescent="0.3">
      <c r="A115" s="74" t="s">
        <v>646</v>
      </c>
      <c r="B115" s="74">
        <v>15080302</v>
      </c>
      <c r="C115">
        <v>239074.85692600001</v>
      </c>
      <c r="D115" s="74">
        <v>239074.85692600001</v>
      </c>
      <c r="E115" s="74">
        <f t="shared" si="14"/>
        <v>1</v>
      </c>
      <c r="G115" s="92" t="s">
        <v>646</v>
      </c>
      <c r="H115" s="94">
        <v>15080302</v>
      </c>
      <c r="I115" s="91">
        <f>Input!K39</f>
        <v>0</v>
      </c>
      <c r="J115" s="94">
        <f t="shared" si="15"/>
        <v>0</v>
      </c>
      <c r="L115" s="94"/>
      <c r="M115" s="94"/>
    </row>
    <row r="116" spans="1:13" x14ac:dyDescent="0.3">
      <c r="A116" s="74" t="s">
        <v>624</v>
      </c>
      <c r="B116" s="74">
        <v>15050202</v>
      </c>
      <c r="C116">
        <v>141152.067255</v>
      </c>
      <c r="D116">
        <v>28596.634862999999</v>
      </c>
      <c r="E116" s="74">
        <f t="shared" si="14"/>
        <v>0.20259451681524718</v>
      </c>
      <c r="G116" s="92" t="s">
        <v>624</v>
      </c>
      <c r="H116" s="94">
        <v>15050202</v>
      </c>
      <c r="I116" s="91">
        <f>Input!K40</f>
        <v>0</v>
      </c>
      <c r="J116" s="94">
        <f t="shared" si="15"/>
        <v>0</v>
      </c>
      <c r="L116" s="94"/>
      <c r="M116" s="94"/>
    </row>
    <row r="117" spans="1:13" x14ac:dyDescent="0.3">
      <c r="A117" s="74" t="s">
        <v>624</v>
      </c>
      <c r="B117" s="74">
        <v>15050301</v>
      </c>
      <c r="C117">
        <v>141152.067255</v>
      </c>
      <c r="D117">
        <v>112555.432392</v>
      </c>
      <c r="E117" s="74">
        <f t="shared" si="14"/>
        <v>0.79740548318475279</v>
      </c>
      <c r="G117" s="92" t="s">
        <v>624</v>
      </c>
      <c r="H117" s="94">
        <v>15050301</v>
      </c>
      <c r="I117" s="101">
        <f>I116</f>
        <v>0</v>
      </c>
      <c r="J117" s="94">
        <f t="shared" si="15"/>
        <v>0</v>
      </c>
      <c r="L117" s="94"/>
      <c r="M117" s="94"/>
    </row>
    <row r="118" spans="1:13" x14ac:dyDescent="0.3">
      <c r="A118" s="74" t="s">
        <v>625</v>
      </c>
      <c r="B118" s="74">
        <v>15080101</v>
      </c>
      <c r="C118">
        <v>1455183.2453099999</v>
      </c>
      <c r="D118">
        <v>1367968.65396</v>
      </c>
      <c r="E118" s="74">
        <f t="shared" si="14"/>
        <v>0.94006624826729612</v>
      </c>
      <c r="G118" s="92" t="s">
        <v>625</v>
      </c>
      <c r="H118" s="94">
        <v>15080101</v>
      </c>
      <c r="I118" s="91">
        <f>Input!K41</f>
        <v>1000</v>
      </c>
      <c r="J118" s="94">
        <f t="shared" si="15"/>
        <v>940.06624826729615</v>
      </c>
      <c r="L118" s="94"/>
      <c r="M118" s="94"/>
    </row>
    <row r="119" spans="1:13" x14ac:dyDescent="0.3">
      <c r="A119" s="74" t="s">
        <v>625</v>
      </c>
      <c r="B119" s="74">
        <v>15080102</v>
      </c>
      <c r="C119">
        <v>1455183.2453099999</v>
      </c>
      <c r="D119">
        <v>87214.591350000002</v>
      </c>
      <c r="E119" s="74">
        <f t="shared" si="14"/>
        <v>5.9933751732703974E-2</v>
      </c>
      <c r="G119" s="92" t="s">
        <v>625</v>
      </c>
      <c r="H119" s="94">
        <v>15080102</v>
      </c>
      <c r="I119" s="101">
        <f>I118</f>
        <v>1000</v>
      </c>
      <c r="J119" s="94">
        <f t="shared" si="15"/>
        <v>59.933751732703975</v>
      </c>
      <c r="L119" s="94"/>
      <c r="M119" s="94"/>
    </row>
    <row r="120" spans="1:13" x14ac:dyDescent="0.3">
      <c r="A120" s="74" t="s">
        <v>639</v>
      </c>
      <c r="B120" s="74">
        <v>15050301</v>
      </c>
      <c r="C120">
        <v>454248.02100800001</v>
      </c>
      <c r="D120" s="74">
        <v>454248.02100800001</v>
      </c>
      <c r="E120" s="74">
        <f t="shared" si="14"/>
        <v>1</v>
      </c>
      <c r="G120" s="98" t="s">
        <v>639</v>
      </c>
      <c r="H120" s="94">
        <v>15050301</v>
      </c>
      <c r="I120" s="91">
        <f>Input!K42</f>
        <v>10568</v>
      </c>
      <c r="J120" s="94">
        <f t="shared" si="15"/>
        <v>10568</v>
      </c>
      <c r="L120" s="94"/>
      <c r="M120" s="94"/>
    </row>
    <row r="121" spans="1:13" x14ac:dyDescent="0.3">
      <c r="A121" s="74" t="s">
        <v>626</v>
      </c>
      <c r="B121" s="74">
        <v>15010002</v>
      </c>
      <c r="C121">
        <v>1161973.6542539999</v>
      </c>
      <c r="D121">
        <v>432732.14366599999</v>
      </c>
      <c r="E121" s="74">
        <f t="shared" si="14"/>
        <v>0.37241132110161212</v>
      </c>
      <c r="G121" s="92" t="s">
        <v>626</v>
      </c>
      <c r="H121" s="94">
        <v>15010002</v>
      </c>
      <c r="I121" s="91">
        <f>Input!K43</f>
        <v>0</v>
      </c>
      <c r="J121" s="94">
        <f t="shared" si="15"/>
        <v>0</v>
      </c>
      <c r="L121" s="94"/>
      <c r="M121" s="94"/>
    </row>
    <row r="122" spans="1:13" x14ac:dyDescent="0.3">
      <c r="A122" s="74" t="s">
        <v>626</v>
      </c>
      <c r="B122" s="74">
        <v>15010005</v>
      </c>
      <c r="C122">
        <v>1161973.6542539999</v>
      </c>
      <c r="D122">
        <v>246712.24747</v>
      </c>
      <c r="E122" s="74">
        <f t="shared" si="14"/>
        <v>0.21232172224110538</v>
      </c>
      <c r="G122" s="92" t="s">
        <v>626</v>
      </c>
      <c r="H122" s="94">
        <v>15010005</v>
      </c>
      <c r="I122" s="101">
        <f t="shared" ref="I122:I124" si="25">I121</f>
        <v>0</v>
      </c>
      <c r="J122" s="94">
        <f t="shared" si="15"/>
        <v>0</v>
      </c>
      <c r="L122" s="94"/>
      <c r="M122" s="94"/>
    </row>
    <row r="123" spans="1:13" x14ac:dyDescent="0.3">
      <c r="A123" s="74" t="s">
        <v>626</v>
      </c>
      <c r="B123" s="74">
        <v>15010009</v>
      </c>
      <c r="C123">
        <v>1161973.6542539999</v>
      </c>
      <c r="D123">
        <v>442762.47877699998</v>
      </c>
      <c r="E123" s="74">
        <f t="shared" si="14"/>
        <v>0.38104347474320183</v>
      </c>
      <c r="G123" s="92" t="s">
        <v>626</v>
      </c>
      <c r="H123" s="94">
        <v>15010009</v>
      </c>
      <c r="I123" s="101">
        <f t="shared" si="25"/>
        <v>0</v>
      </c>
      <c r="J123" s="94">
        <f t="shared" si="15"/>
        <v>0</v>
      </c>
      <c r="L123" s="94"/>
      <c r="M123" s="94"/>
    </row>
    <row r="124" spans="1:13" x14ac:dyDescent="0.3">
      <c r="A124" s="74" t="s">
        <v>626</v>
      </c>
      <c r="B124" s="74">
        <v>15010010</v>
      </c>
      <c r="C124">
        <v>1161973.6542539999</v>
      </c>
      <c r="D124">
        <v>39766.784340999999</v>
      </c>
      <c r="E124" s="74">
        <f t="shared" si="14"/>
        <v>3.4223481914080672E-2</v>
      </c>
      <c r="G124" s="92" t="s">
        <v>626</v>
      </c>
      <c r="H124" s="94">
        <v>15010010</v>
      </c>
      <c r="I124" s="101">
        <f t="shared" si="25"/>
        <v>0</v>
      </c>
      <c r="J124" s="94">
        <f t="shared" si="15"/>
        <v>0</v>
      </c>
      <c r="L124" s="94"/>
      <c r="M124" s="94"/>
    </row>
    <row r="125" spans="1:13" x14ac:dyDescent="0.3">
      <c r="A125" s="74" t="s">
        <v>627</v>
      </c>
      <c r="B125" s="74">
        <v>15070104</v>
      </c>
      <c r="C125">
        <v>47409.958778</v>
      </c>
      <c r="D125" s="74">
        <v>47409.958778</v>
      </c>
      <c r="E125" s="74">
        <f t="shared" si="14"/>
        <v>1</v>
      </c>
      <c r="G125" s="92" t="s">
        <v>627</v>
      </c>
      <c r="H125" s="94">
        <v>15070104</v>
      </c>
      <c r="I125" s="91">
        <f>Input!K44</f>
        <v>0</v>
      </c>
      <c r="J125" s="94">
        <f t="shared" si="15"/>
        <v>0</v>
      </c>
      <c r="L125" s="94"/>
      <c r="M125" s="94"/>
    </row>
    <row r="126" spans="1:13" x14ac:dyDescent="0.3">
      <c r="A126" s="74" t="s">
        <v>628</v>
      </c>
      <c r="B126" s="74">
        <v>15060105</v>
      </c>
      <c r="C126">
        <v>611927.37201100006</v>
      </c>
      <c r="D126" s="74">
        <v>611927.37201100006</v>
      </c>
      <c r="E126" s="74">
        <f t="shared" si="14"/>
        <v>1</v>
      </c>
      <c r="G126" s="92" t="s">
        <v>628</v>
      </c>
      <c r="H126" s="94">
        <v>15060105</v>
      </c>
      <c r="I126" s="91">
        <f>Input!K45</f>
        <v>2000</v>
      </c>
      <c r="J126" s="94">
        <f t="shared" si="15"/>
        <v>2000</v>
      </c>
      <c r="L126" s="94"/>
      <c r="M126" s="94"/>
    </row>
    <row r="127" spans="1:13" x14ac:dyDescent="0.3">
      <c r="A127" s="74" t="s">
        <v>640</v>
      </c>
      <c r="B127" s="74">
        <v>15050100</v>
      </c>
      <c r="C127">
        <v>2473344.7507750001</v>
      </c>
      <c r="D127">
        <v>281532.03761100001</v>
      </c>
      <c r="E127" s="74">
        <f t="shared" si="14"/>
        <v>0.11382644393701465</v>
      </c>
      <c r="G127" s="97" t="s">
        <v>640</v>
      </c>
      <c r="H127" s="94">
        <v>15050100</v>
      </c>
      <c r="I127" s="91">
        <f>Input!K46</f>
        <v>104494</v>
      </c>
      <c r="J127" s="94">
        <f t="shared" si="15"/>
        <v>11894.180432754409</v>
      </c>
      <c r="L127" s="94"/>
      <c r="M127" s="94"/>
    </row>
    <row r="128" spans="1:13" x14ac:dyDescent="0.3">
      <c r="A128" s="74" t="s">
        <v>640</v>
      </c>
      <c r="B128" s="74">
        <v>15050301</v>
      </c>
      <c r="C128" s="74">
        <v>2473344.7507750001</v>
      </c>
      <c r="D128">
        <v>727048.98242400005</v>
      </c>
      <c r="E128" s="74">
        <f t="shared" si="14"/>
        <v>0.29395375723347333</v>
      </c>
      <c r="G128" s="97" t="s">
        <v>640</v>
      </c>
      <c r="H128" s="94">
        <v>15050301</v>
      </c>
      <c r="I128" s="101">
        <f t="shared" ref="I128:I132" si="26">I127</f>
        <v>104494</v>
      </c>
      <c r="J128" s="94">
        <f t="shared" si="15"/>
        <v>30716.403908354561</v>
      </c>
      <c r="L128" s="94"/>
      <c r="M128" s="94"/>
    </row>
    <row r="129" spans="1:13" x14ac:dyDescent="0.3">
      <c r="A129" s="74" t="s">
        <v>640</v>
      </c>
      <c r="B129" s="74">
        <v>15050302</v>
      </c>
      <c r="C129" s="74">
        <v>2473344.7507750001</v>
      </c>
      <c r="D129">
        <v>343181.49036900001</v>
      </c>
      <c r="E129" s="74">
        <f t="shared" si="14"/>
        <v>0.13875198362924021</v>
      </c>
      <c r="G129" s="97" t="s">
        <v>640</v>
      </c>
      <c r="H129" s="94">
        <v>15050302</v>
      </c>
      <c r="I129" s="101">
        <f t="shared" si="26"/>
        <v>104494</v>
      </c>
      <c r="J129" s="94">
        <f t="shared" si="15"/>
        <v>14498.749777353827</v>
      </c>
      <c r="L129" s="94"/>
      <c r="M129" s="94"/>
    </row>
    <row r="130" spans="1:13" x14ac:dyDescent="0.3">
      <c r="A130" s="74" t="s">
        <v>640</v>
      </c>
      <c r="B130" s="74">
        <v>15050303</v>
      </c>
      <c r="C130" s="74">
        <v>2473344.7507750001</v>
      </c>
      <c r="D130">
        <v>145167.418611</v>
      </c>
      <c r="E130" s="74">
        <f t="shared" si="14"/>
        <v>5.8692755454132751E-2</v>
      </c>
      <c r="G130" s="97" t="s">
        <v>640</v>
      </c>
      <c r="H130" s="94">
        <v>15050303</v>
      </c>
      <c r="I130" s="101">
        <f t="shared" si="26"/>
        <v>104494</v>
      </c>
      <c r="J130" s="94">
        <f t="shared" si="15"/>
        <v>6133.0407884241476</v>
      </c>
      <c r="L130" s="94"/>
      <c r="M130" s="94"/>
    </row>
    <row r="131" spans="1:13" x14ac:dyDescent="0.3">
      <c r="A131" s="74" t="s">
        <v>640</v>
      </c>
      <c r="B131" s="74">
        <v>15050304</v>
      </c>
      <c r="C131" s="74">
        <v>2473344.7507750001</v>
      </c>
      <c r="D131">
        <v>898831.54035499995</v>
      </c>
      <c r="E131" s="74">
        <f t="shared" si="14"/>
        <v>0.36340730101347951</v>
      </c>
      <c r="G131" s="97" t="s">
        <v>640</v>
      </c>
      <c r="H131" s="94">
        <v>15050304</v>
      </c>
      <c r="I131" s="101">
        <f t="shared" si="26"/>
        <v>104494</v>
      </c>
      <c r="J131" s="94">
        <f t="shared" si="15"/>
        <v>37973.882512102529</v>
      </c>
      <c r="L131" s="94"/>
      <c r="M131" s="94"/>
    </row>
    <row r="132" spans="1:13" x14ac:dyDescent="0.3">
      <c r="A132" s="74" t="s">
        <v>640</v>
      </c>
      <c r="B132" s="74">
        <v>15080200</v>
      </c>
      <c r="C132" s="74">
        <v>2473344.7507750001</v>
      </c>
      <c r="D132">
        <v>77583.281405999995</v>
      </c>
      <c r="E132" s="74">
        <f t="shared" ref="E132:E146" si="27">D132/C132</f>
        <v>3.1367758733063793E-2</v>
      </c>
      <c r="G132" s="97" t="s">
        <v>640</v>
      </c>
      <c r="H132" s="94">
        <v>15080200</v>
      </c>
      <c r="I132" s="101">
        <f t="shared" si="26"/>
        <v>104494</v>
      </c>
      <c r="J132" s="94">
        <f t="shared" ref="J132:J146" si="28">I132*E132</f>
        <v>3277.7425810527679</v>
      </c>
      <c r="L132" s="94"/>
      <c r="M132" s="94"/>
    </row>
    <row r="133" spans="1:13" x14ac:dyDescent="0.3">
      <c r="A133" s="74" t="s">
        <v>629</v>
      </c>
      <c r="B133" s="74">
        <v>15070103</v>
      </c>
      <c r="C133">
        <v>503872.65529999998</v>
      </c>
      <c r="D133" s="74">
        <v>503872.65529999998</v>
      </c>
      <c r="E133" s="74">
        <f t="shared" si="27"/>
        <v>1</v>
      </c>
      <c r="G133" s="92" t="s">
        <v>629</v>
      </c>
      <c r="H133" s="94">
        <v>15070103</v>
      </c>
      <c r="I133" s="91">
        <f>Input!K47</f>
        <v>0</v>
      </c>
      <c r="J133" s="94">
        <f t="shared" si="28"/>
        <v>0</v>
      </c>
      <c r="L133" s="94"/>
      <c r="M133" s="94"/>
    </row>
    <row r="134" spans="1:13" x14ac:dyDescent="0.3">
      <c r="A134" s="74" t="s">
        <v>630</v>
      </c>
      <c r="B134" s="74">
        <v>15050202</v>
      </c>
      <c r="C134">
        <v>1157423.7713599999</v>
      </c>
      <c r="D134">
        <v>1086180.295681</v>
      </c>
      <c r="E134" s="74">
        <f t="shared" si="27"/>
        <v>0.93844650728463341</v>
      </c>
      <c r="G134" s="92" t="s">
        <v>630</v>
      </c>
      <c r="H134" s="94">
        <v>15050202</v>
      </c>
      <c r="I134" s="91">
        <f>Input!K48</f>
        <v>9100</v>
      </c>
      <c r="J134" s="94">
        <f t="shared" si="28"/>
        <v>8539.8632162901649</v>
      </c>
      <c r="L134" s="94"/>
      <c r="M134" s="94"/>
    </row>
    <row r="135" spans="1:13" x14ac:dyDescent="0.3">
      <c r="A135" s="74" t="s">
        <v>630</v>
      </c>
      <c r="B135" s="74">
        <v>15050203</v>
      </c>
      <c r="C135">
        <v>1157423.7713599999</v>
      </c>
      <c r="D135">
        <v>71243.475678999996</v>
      </c>
      <c r="E135" s="74">
        <f t="shared" si="27"/>
        <v>6.1553492715366691E-2</v>
      </c>
      <c r="G135" s="92" t="s">
        <v>630</v>
      </c>
      <c r="H135" s="94">
        <v>15050203</v>
      </c>
      <c r="I135" s="101">
        <f>I134</f>
        <v>9100</v>
      </c>
      <c r="J135" s="94">
        <f t="shared" si="28"/>
        <v>560.13678370983689</v>
      </c>
      <c r="L135" s="94"/>
      <c r="M135" s="94"/>
    </row>
    <row r="136" spans="1:13" x14ac:dyDescent="0.3">
      <c r="A136" s="74" t="s">
        <v>631</v>
      </c>
      <c r="B136" s="74">
        <v>15060201</v>
      </c>
      <c r="C136">
        <v>3625213.7764340001</v>
      </c>
      <c r="D136">
        <v>1151621.1339179999</v>
      </c>
      <c r="E136" s="74">
        <f t="shared" si="27"/>
        <v>0.31766985478324278</v>
      </c>
      <c r="G136" s="92" t="s">
        <v>631</v>
      </c>
      <c r="H136" s="94">
        <v>15060201</v>
      </c>
      <c r="I136" s="91">
        <f>Input!K49</f>
        <v>21300</v>
      </c>
      <c r="J136" s="94">
        <f t="shared" si="28"/>
        <v>6766.3679068830716</v>
      </c>
      <c r="L136" s="94"/>
      <c r="M136" s="94"/>
    </row>
    <row r="137" spans="1:13" x14ac:dyDescent="0.3">
      <c r="A137" s="74" t="s">
        <v>631</v>
      </c>
      <c r="B137" s="74">
        <v>15060202</v>
      </c>
      <c r="C137" s="74">
        <v>3625213.7764340001</v>
      </c>
      <c r="D137">
        <v>1403102.5051579999</v>
      </c>
      <c r="E137" s="74">
        <f t="shared" si="27"/>
        <v>0.38703993521126479</v>
      </c>
      <c r="G137" s="92" t="s">
        <v>631</v>
      </c>
      <c r="H137" s="94">
        <v>15060202</v>
      </c>
      <c r="I137" s="101">
        <f t="shared" ref="I137:I138" si="29">I136</f>
        <v>21300</v>
      </c>
      <c r="J137" s="94">
        <f t="shared" si="28"/>
        <v>8243.9506199999396</v>
      </c>
      <c r="L137" s="94"/>
      <c r="M137" s="94"/>
    </row>
    <row r="138" spans="1:13" x14ac:dyDescent="0.3">
      <c r="A138" s="74" t="s">
        <v>631</v>
      </c>
      <c r="B138" s="74">
        <v>15060203</v>
      </c>
      <c r="C138" s="74">
        <v>3625213.7764340001</v>
      </c>
      <c r="D138">
        <v>1070490.137358</v>
      </c>
      <c r="E138" s="74">
        <f t="shared" si="27"/>
        <v>0.29529021000549238</v>
      </c>
      <c r="G138" s="92" t="s">
        <v>631</v>
      </c>
      <c r="H138" s="94">
        <v>15060203</v>
      </c>
      <c r="I138" s="101">
        <f t="shared" si="29"/>
        <v>21300</v>
      </c>
      <c r="J138" s="94">
        <f t="shared" si="28"/>
        <v>6289.6814731169879</v>
      </c>
      <c r="L138" s="94"/>
      <c r="M138" s="94"/>
    </row>
    <row r="139" spans="1:13" x14ac:dyDescent="0.3">
      <c r="A139" s="74" t="s">
        <v>632</v>
      </c>
      <c r="B139" s="74">
        <v>15010010</v>
      </c>
      <c r="C139">
        <v>267613.31091200002</v>
      </c>
      <c r="D139" s="74">
        <v>267613.31091200002</v>
      </c>
      <c r="E139" s="74">
        <f t="shared" si="27"/>
        <v>1</v>
      </c>
      <c r="G139" s="92" t="s">
        <v>632</v>
      </c>
      <c r="H139" s="94">
        <v>15010010</v>
      </c>
      <c r="I139" s="91">
        <f>Input!K50</f>
        <v>2000</v>
      </c>
      <c r="J139" s="94">
        <f t="shared" si="28"/>
        <v>2000</v>
      </c>
      <c r="L139" s="94"/>
      <c r="M139" s="94"/>
    </row>
    <row r="140" spans="1:13" x14ac:dyDescent="0.3">
      <c r="A140" s="74" t="s">
        <v>633</v>
      </c>
      <c r="B140" s="74">
        <v>15080102</v>
      </c>
      <c r="C140">
        <v>376730.13651899999</v>
      </c>
      <c r="D140">
        <v>170715.85346499999</v>
      </c>
      <c r="E140" s="74">
        <f t="shared" si="27"/>
        <v>0.45315157168582426</v>
      </c>
      <c r="G140" s="92" t="s">
        <v>633</v>
      </c>
      <c r="H140" s="94">
        <v>15080102</v>
      </c>
      <c r="I140" s="91">
        <f>Input!K51</f>
        <v>0</v>
      </c>
      <c r="J140" s="94">
        <f t="shared" si="28"/>
        <v>0</v>
      </c>
      <c r="L140" s="94"/>
      <c r="M140" s="94"/>
    </row>
    <row r="141" spans="1:13" x14ac:dyDescent="0.3">
      <c r="A141" s="74" t="s">
        <v>633</v>
      </c>
      <c r="B141" s="74">
        <v>15080103</v>
      </c>
      <c r="C141">
        <v>376730.13651899999</v>
      </c>
      <c r="D141">
        <v>206014.283035</v>
      </c>
      <c r="E141" s="74">
        <f t="shared" si="27"/>
        <v>0.54684842826374169</v>
      </c>
      <c r="G141" s="92" t="s">
        <v>633</v>
      </c>
      <c r="H141" s="94">
        <v>15080103</v>
      </c>
      <c r="I141" s="101">
        <f>I140</f>
        <v>0</v>
      </c>
      <c r="J141" s="94">
        <f t="shared" si="28"/>
        <v>0</v>
      </c>
      <c r="L141" s="94"/>
      <c r="M141" s="94"/>
    </row>
    <row r="142" spans="1:13" x14ac:dyDescent="0.3">
      <c r="A142" s="74" t="s">
        <v>634</v>
      </c>
      <c r="B142" s="74">
        <v>15050201</v>
      </c>
      <c r="C142">
        <v>1223789.4870519999</v>
      </c>
      <c r="D142">
        <v>1040908.701172</v>
      </c>
      <c r="E142" s="74">
        <f t="shared" si="27"/>
        <v>0.85056189171836782</v>
      </c>
      <c r="G142" s="92" t="s">
        <v>634</v>
      </c>
      <c r="H142" s="94">
        <v>15050201</v>
      </c>
      <c r="I142" s="91">
        <f>Input!K52</f>
        <v>145000</v>
      </c>
      <c r="J142" s="94">
        <f t="shared" si="28"/>
        <v>123331.47429916334</v>
      </c>
      <c r="L142" s="94"/>
      <c r="M142" s="94"/>
    </row>
    <row r="143" spans="1:13" x14ac:dyDescent="0.3">
      <c r="A143" s="74" t="s">
        <v>634</v>
      </c>
      <c r="B143" s="74">
        <v>15080301</v>
      </c>
      <c r="C143">
        <v>1223789.4870519999</v>
      </c>
      <c r="D143">
        <v>182880.78582799999</v>
      </c>
      <c r="E143" s="74">
        <f t="shared" si="27"/>
        <v>0.14943810823914133</v>
      </c>
      <c r="G143" s="92" t="s">
        <v>634</v>
      </c>
      <c r="H143" s="94">
        <v>15080301</v>
      </c>
      <c r="I143" s="101">
        <f>I142</f>
        <v>145000</v>
      </c>
      <c r="J143" s="94">
        <f t="shared" si="28"/>
        <v>21668.525694675493</v>
      </c>
      <c r="L143" s="94"/>
      <c r="M143" s="94"/>
    </row>
    <row r="144" spans="1:13" x14ac:dyDescent="0.3">
      <c r="A144" s="74" t="s">
        <v>635</v>
      </c>
      <c r="B144" s="74">
        <v>15030107</v>
      </c>
      <c r="C144">
        <v>505126.12941499997</v>
      </c>
      <c r="D144">
        <v>37660.077926999998</v>
      </c>
      <c r="E144" s="74">
        <f t="shared" si="27"/>
        <v>7.4555790591579851E-2</v>
      </c>
      <c r="G144" s="92" t="s">
        <v>635</v>
      </c>
      <c r="H144" s="94">
        <v>15030107</v>
      </c>
      <c r="I144" s="91">
        <f>Input!K53</f>
        <v>816000</v>
      </c>
      <c r="J144" s="94">
        <f t="shared" si="28"/>
        <v>60837.525122729159</v>
      </c>
    </row>
    <row r="145" spans="1:10" x14ac:dyDescent="0.3">
      <c r="A145" s="74" t="s">
        <v>635</v>
      </c>
      <c r="B145" s="74">
        <v>15030108</v>
      </c>
      <c r="C145">
        <v>505126.12941499997</v>
      </c>
      <c r="D145">
        <v>403447.41276600002</v>
      </c>
      <c r="E145" s="74">
        <f t="shared" si="27"/>
        <v>0.79870628199979121</v>
      </c>
      <c r="G145" s="92" t="s">
        <v>635</v>
      </c>
      <c r="H145" s="94">
        <v>15030108</v>
      </c>
      <c r="I145" s="101">
        <f t="shared" ref="I145:I146" si="30">I144</f>
        <v>816000</v>
      </c>
      <c r="J145" s="94">
        <f t="shared" si="28"/>
        <v>651744.32611182961</v>
      </c>
    </row>
    <row r="146" spans="1:10" x14ac:dyDescent="0.3">
      <c r="A146" s="74" t="s">
        <v>635</v>
      </c>
      <c r="B146" s="74">
        <v>15070201</v>
      </c>
      <c r="C146">
        <v>505126.12941499997</v>
      </c>
      <c r="D146">
        <v>64018.638722999996</v>
      </c>
      <c r="E146" s="74">
        <f t="shared" si="27"/>
        <v>0.12673792741060869</v>
      </c>
      <c r="G146" s="92" t="s">
        <v>635</v>
      </c>
      <c r="H146" s="94">
        <v>15070201</v>
      </c>
      <c r="I146" s="101">
        <f t="shared" si="30"/>
        <v>816000</v>
      </c>
      <c r="J146" s="94">
        <f t="shared" si="28"/>
        <v>103418.14876705669</v>
      </c>
    </row>
    <row r="147" spans="1:10" x14ac:dyDescent="0.3">
      <c r="H147" s="94"/>
      <c r="I147" s="94"/>
      <c r="J147" s="94"/>
    </row>
    <row r="148" spans="1:10" x14ac:dyDescent="0.3">
      <c r="H148" s="94"/>
      <c r="I148" s="94"/>
      <c r="J148" s="94"/>
    </row>
  </sheetData>
  <sortState ref="A3:D146">
    <sortCondition ref="A3:A146"/>
    <sortCondition ref="B3:B146"/>
  </sortState>
  <mergeCells count="1">
    <mergeCell ref="A1:C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Input</vt:lpstr>
      <vt:lpstr>Output</vt:lpstr>
      <vt:lpstr>Document Sources and Data</vt:lpstr>
      <vt:lpstr>GIS Sources and Data</vt:lpstr>
      <vt:lpstr>Physical Supply by HUC 8 Detail</vt:lpstr>
      <vt:lpstr>Physical Supply by HUC 8</vt:lpstr>
      <vt:lpstr>Water Use Current Details</vt:lpstr>
      <vt:lpstr>Water Use Current M&amp;I</vt:lpstr>
      <vt:lpstr>Water Use Current Agriculture</vt:lpstr>
      <vt:lpstr>Water Use Current Thermo</vt:lpstr>
      <vt:lpstr>Current Groundwater Details</vt:lpstr>
      <vt:lpstr>Current Groundwater Pumping</vt:lpstr>
      <vt:lpstr>Water Use Future Details</vt:lpstr>
      <vt:lpstr>Water Use Future M&amp;I</vt:lpstr>
      <vt:lpstr>Water Use Future Agriculture</vt:lpstr>
      <vt:lpstr>Recharge Details</vt:lpstr>
      <vt:lpstr>Recharge</vt:lpstr>
      <vt:lpstr>Storage Details</vt:lpstr>
      <vt:lpstr>Storage</vt:lpstr>
      <vt:lpstr>Species_Details</vt:lpstr>
      <vt:lpstr>Species</vt:lpstr>
    </vt:vector>
  </TitlesOfParts>
  <Company>Sandia National Laboratories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Barbie Moreland</dc:creator>
  <cp:lastModifiedBy>Barbie Moreland</cp:lastModifiedBy>
  <dcterms:created xsi:type="dcterms:W3CDTF">2012-08-13T18:54:04Z</dcterms:created>
  <dcterms:modified xsi:type="dcterms:W3CDTF">2013-05-07T19:37:40Z</dcterms:modified>
</cp:coreProperties>
</file>