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6" windowWidth="19140" windowHeight="10320" tabRatio="887" activeTab="1"/>
  </bookViews>
  <sheets>
    <sheet name="Input" sheetId="18" r:id="rId1"/>
    <sheet name="Output" sheetId="19" r:id="rId2"/>
    <sheet name="Document Sources and Data" sheetId="1" r:id="rId3"/>
    <sheet name="GIS Sources and Data" sheetId="2" r:id="rId4"/>
    <sheet name="Physical Supply by HUC 8 Detail" sheetId="3" r:id="rId5"/>
    <sheet name="Physical Supply by HUC 8" sheetId="4" r:id="rId6"/>
    <sheet name="Water Use Current Details" sheetId="5" r:id="rId7"/>
    <sheet name="Water Use Current M&amp;I" sheetId="14" r:id="rId8"/>
    <sheet name="Current Water Use Agriculture" sheetId="15" r:id="rId9"/>
    <sheet name="Water Use Current Thermo" sheetId="12" r:id="rId10"/>
    <sheet name="Current Groundwater Details" sheetId="6" r:id="rId11"/>
    <sheet name="Current Groundwater" sheetId="20" r:id="rId12"/>
    <sheet name="Water Use Future Details" sheetId="7" r:id="rId13"/>
    <sheet name="Water Use Future M&amp;I" sheetId="17" r:id="rId14"/>
    <sheet name="Water Use Future Agriculture" sheetId="21" r:id="rId15"/>
    <sheet name="Recharge Details" sheetId="8" r:id="rId16"/>
    <sheet name="Recharge" sheetId="9" r:id="rId17"/>
    <sheet name="Storage Details" sheetId="10" r:id="rId18"/>
    <sheet name="Storage" sheetId="11" r:id="rId19"/>
    <sheet name="Species Details" sheetId="22" r:id="rId20"/>
    <sheet name="Species" sheetId="13" r:id="rId21"/>
    <sheet name="Available Water Details" sheetId="23" r:id="rId22"/>
  </sheets>
  <calcPr calcId="145621"/>
</workbook>
</file>

<file path=xl/calcChain.xml><?xml version="1.0" encoding="utf-8"?>
<calcChain xmlns="http://schemas.openxmlformats.org/spreadsheetml/2006/main">
  <c r="C61" i="19" l="1"/>
  <c r="F90" i="17" l="1"/>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F4" i="17"/>
  <c r="F3" i="17"/>
  <c r="H146" i="20"/>
  <c r="G146" i="20"/>
  <c r="H127" i="20"/>
  <c r="G127" i="20"/>
  <c r="H122" i="20"/>
  <c r="G122" i="20"/>
  <c r="H115" i="20"/>
  <c r="G115" i="20"/>
  <c r="H113" i="20"/>
  <c r="G113" i="20"/>
  <c r="H112" i="20"/>
  <c r="G112" i="20"/>
  <c r="H110" i="20"/>
  <c r="G110" i="20"/>
  <c r="H108" i="20"/>
  <c r="G108" i="20"/>
  <c r="H140" i="20"/>
  <c r="G140" i="20"/>
  <c r="H138" i="20"/>
  <c r="G138" i="20"/>
  <c r="H136" i="20"/>
  <c r="G136" i="20"/>
  <c r="H134" i="20"/>
  <c r="G134" i="20"/>
  <c r="H131" i="20"/>
  <c r="G131" i="20"/>
  <c r="H129" i="20"/>
  <c r="G129" i="20"/>
  <c r="H126" i="20"/>
  <c r="G126" i="20"/>
  <c r="H124" i="20"/>
  <c r="G124" i="20"/>
  <c r="H121" i="20"/>
  <c r="G121" i="20"/>
  <c r="H119" i="20"/>
  <c r="G119" i="20"/>
  <c r="H106" i="20"/>
  <c r="G106" i="20"/>
  <c r="H103" i="20"/>
  <c r="G103" i="20"/>
  <c r="H100" i="20"/>
  <c r="G100" i="20"/>
  <c r="H72" i="20"/>
  <c r="G72" i="20"/>
  <c r="H70" i="20"/>
  <c r="G70" i="20"/>
  <c r="H66" i="20"/>
  <c r="G66" i="20"/>
  <c r="H60" i="20"/>
  <c r="G60" i="20"/>
  <c r="H58" i="20"/>
  <c r="G58" i="20"/>
  <c r="H54" i="20"/>
  <c r="G54" i="20"/>
  <c r="H51" i="20"/>
  <c r="G51" i="20"/>
  <c r="H47" i="20"/>
  <c r="G47" i="20"/>
  <c r="H44" i="20"/>
  <c r="G44" i="20"/>
  <c r="H42" i="20"/>
  <c r="G42" i="20"/>
  <c r="H40" i="20"/>
  <c r="G40" i="20"/>
  <c r="H37" i="20"/>
  <c r="G37" i="20"/>
  <c r="H34" i="20"/>
  <c r="G34" i="20"/>
  <c r="H32" i="20"/>
  <c r="G32" i="20"/>
  <c r="H30" i="20"/>
  <c r="G30" i="20"/>
  <c r="H27" i="20"/>
  <c r="G27" i="20"/>
  <c r="H97" i="20"/>
  <c r="G97" i="20"/>
  <c r="H94" i="20"/>
  <c r="G94" i="20"/>
  <c r="H92" i="20"/>
  <c r="G92" i="20"/>
  <c r="H91" i="20"/>
  <c r="G91" i="20"/>
  <c r="H87" i="20"/>
  <c r="G87" i="20"/>
  <c r="G88" i="20"/>
  <c r="H88" i="20"/>
  <c r="H79" i="20"/>
  <c r="G79" i="20"/>
  <c r="H77" i="20"/>
  <c r="G77" i="20"/>
  <c r="H76" i="20"/>
  <c r="G76" i="20"/>
  <c r="H75" i="20"/>
  <c r="G75" i="20"/>
  <c r="H74" i="20"/>
  <c r="G74" i="20"/>
  <c r="H73" i="20"/>
  <c r="G73" i="20"/>
  <c r="H21" i="20"/>
  <c r="G21" i="20"/>
  <c r="H19" i="20"/>
  <c r="G19" i="20"/>
  <c r="H16" i="20"/>
  <c r="G16" i="20"/>
  <c r="H13" i="20"/>
  <c r="G13" i="20"/>
  <c r="H117" i="20"/>
  <c r="G117" i="20"/>
  <c r="H118" i="20"/>
  <c r="G118" i="20"/>
  <c r="H120" i="20"/>
  <c r="G120" i="20"/>
  <c r="H123" i="20"/>
  <c r="G123" i="20"/>
  <c r="H125" i="20"/>
  <c r="G125" i="20"/>
  <c r="H128" i="20"/>
  <c r="G128" i="20"/>
  <c r="H130" i="20"/>
  <c r="G130" i="20"/>
  <c r="H133" i="20"/>
  <c r="G133" i="20"/>
  <c r="H135" i="20"/>
  <c r="G135" i="20"/>
  <c r="H137" i="20"/>
  <c r="G137" i="20"/>
  <c r="H139" i="20"/>
  <c r="G139" i="20"/>
  <c r="H141" i="20"/>
  <c r="G141" i="20"/>
  <c r="H142" i="20"/>
  <c r="G142" i="20"/>
  <c r="H143" i="20"/>
  <c r="G143" i="20"/>
  <c r="H144" i="20"/>
  <c r="G144" i="20"/>
  <c r="H145" i="20"/>
  <c r="G145" i="20"/>
  <c r="H147" i="20"/>
  <c r="G147" i="20"/>
  <c r="H116" i="20"/>
  <c r="G116" i="20"/>
  <c r="H114" i="20"/>
  <c r="G114" i="20"/>
  <c r="H111" i="20"/>
  <c r="G111" i="20"/>
  <c r="H109" i="20"/>
  <c r="G109" i="20"/>
  <c r="H107" i="20"/>
  <c r="G107" i="20"/>
  <c r="H105" i="20"/>
  <c r="G105" i="20"/>
  <c r="H102" i="20"/>
  <c r="G102" i="20"/>
  <c r="H99" i="20"/>
  <c r="G99" i="20"/>
  <c r="H98" i="20"/>
  <c r="G98" i="20"/>
  <c r="H95" i="20"/>
  <c r="G95" i="20"/>
  <c r="H90" i="20"/>
  <c r="G90" i="20"/>
  <c r="H89" i="20"/>
  <c r="G89" i="20"/>
  <c r="H78" i="20"/>
  <c r="G78" i="20"/>
  <c r="H71" i="20"/>
  <c r="G71" i="20"/>
  <c r="H69" i="20"/>
  <c r="G69" i="20"/>
  <c r="H68" i="20"/>
  <c r="G68" i="20"/>
  <c r="H65" i="20"/>
  <c r="G65" i="20"/>
  <c r="H62" i="20"/>
  <c r="G62" i="20"/>
  <c r="H59" i="20"/>
  <c r="G59" i="20"/>
  <c r="H57" i="20"/>
  <c r="G57" i="20"/>
  <c r="H56" i="20"/>
  <c r="G56" i="20"/>
  <c r="H53" i="20"/>
  <c r="G53" i="20"/>
  <c r="H50" i="20"/>
  <c r="G50" i="20"/>
  <c r="H49" i="20"/>
  <c r="G49" i="20"/>
  <c r="H46" i="20"/>
  <c r="G46" i="20"/>
  <c r="H39" i="20"/>
  <c r="G39" i="20"/>
  <c r="H36" i="20"/>
  <c r="G36" i="20"/>
  <c r="H33" i="20"/>
  <c r="G33" i="20"/>
  <c r="H31" i="20"/>
  <c r="G31" i="20"/>
  <c r="H29" i="20"/>
  <c r="G29" i="20"/>
  <c r="H26" i="20"/>
  <c r="G26" i="20"/>
  <c r="H24" i="20"/>
  <c r="G24" i="20"/>
  <c r="H23" i="20"/>
  <c r="G23" i="20"/>
  <c r="H22" i="20"/>
  <c r="G22" i="20"/>
  <c r="H18" i="20"/>
  <c r="G18" i="20"/>
  <c r="H15" i="20"/>
  <c r="G15" i="20"/>
  <c r="H10" i="20"/>
  <c r="G10" i="20"/>
  <c r="H8" i="20"/>
  <c r="G8" i="20"/>
  <c r="H6" i="20"/>
  <c r="G6" i="20"/>
  <c r="H132" i="20"/>
  <c r="G132" i="20"/>
  <c r="H104" i="20"/>
  <c r="G104" i="20"/>
  <c r="H101" i="20"/>
  <c r="G101" i="20"/>
  <c r="H96" i="20"/>
  <c r="G96" i="20"/>
  <c r="H93" i="20"/>
  <c r="G93" i="20"/>
  <c r="H86" i="20"/>
  <c r="G86" i="20"/>
  <c r="H85" i="20"/>
  <c r="G85" i="20"/>
  <c r="H84" i="20"/>
  <c r="G84" i="20"/>
  <c r="H83" i="20"/>
  <c r="G83" i="20"/>
  <c r="H82" i="20"/>
  <c r="G82" i="20"/>
  <c r="H81" i="20"/>
  <c r="G81" i="20"/>
  <c r="H80" i="20"/>
  <c r="G80" i="20"/>
  <c r="H67" i="20"/>
  <c r="G67" i="20"/>
  <c r="H64" i="20"/>
  <c r="G64" i="20"/>
  <c r="H63" i="20"/>
  <c r="G63" i="20"/>
  <c r="H61" i="20"/>
  <c r="G61" i="20"/>
  <c r="H55" i="20"/>
  <c r="G55" i="20"/>
  <c r="H52" i="20"/>
  <c r="G52" i="20"/>
  <c r="H48" i="20"/>
  <c r="G48" i="20"/>
  <c r="H45" i="20"/>
  <c r="G45" i="20"/>
  <c r="H43" i="20"/>
  <c r="G43" i="20"/>
  <c r="H41" i="20"/>
  <c r="G41" i="20"/>
  <c r="H38" i="20"/>
  <c r="G38" i="20"/>
  <c r="H35" i="20"/>
  <c r="G35" i="20"/>
  <c r="H28" i="20"/>
  <c r="G28" i="20"/>
  <c r="H25" i="20"/>
  <c r="G25" i="20"/>
  <c r="H20" i="20"/>
  <c r="G20" i="20"/>
  <c r="H17" i="20"/>
  <c r="G17" i="20"/>
  <c r="H14" i="20"/>
  <c r="G14" i="20"/>
  <c r="H12" i="20"/>
  <c r="G12" i="20"/>
  <c r="H11" i="20"/>
  <c r="G11" i="20"/>
  <c r="H9" i="20"/>
  <c r="G9" i="20"/>
  <c r="H7" i="20"/>
  <c r="G7" i="20"/>
  <c r="H5" i="20"/>
  <c r="G5" i="20"/>
  <c r="H4" i="20"/>
  <c r="G4" i="20"/>
  <c r="H3" i="20"/>
  <c r="G3" i="20"/>
  <c r="H2" i="20"/>
  <c r="G2" i="20"/>
  <c r="F146" i="20"/>
  <c r="F127" i="20"/>
  <c r="F122" i="20"/>
  <c r="F115" i="20"/>
  <c r="F113" i="20"/>
  <c r="F112" i="20"/>
  <c r="F110" i="20"/>
  <c r="F108" i="20"/>
  <c r="F16" i="20"/>
  <c r="F140" i="20"/>
  <c r="F138" i="20"/>
  <c r="F136" i="20"/>
  <c r="F134" i="20"/>
  <c r="F131" i="20"/>
  <c r="F129" i="20"/>
  <c r="F126" i="20"/>
  <c r="F124" i="20"/>
  <c r="F121" i="20"/>
  <c r="F119" i="20"/>
  <c r="F106" i="20"/>
  <c r="F103" i="20"/>
  <c r="F100" i="20"/>
  <c r="F72" i="20"/>
  <c r="F70" i="20"/>
  <c r="F66" i="20"/>
  <c r="F60" i="20"/>
  <c r="F59" i="20"/>
  <c r="F58" i="20"/>
  <c r="F54" i="20"/>
  <c r="F51" i="20"/>
  <c r="F47" i="20"/>
  <c r="F44" i="20"/>
  <c r="F42" i="20"/>
  <c r="F40" i="20"/>
  <c r="F37" i="20"/>
  <c r="F34" i="20"/>
  <c r="F32" i="20"/>
  <c r="F30" i="20"/>
  <c r="F27" i="20"/>
  <c r="F97" i="20"/>
  <c r="F94" i="20"/>
  <c r="F92" i="20"/>
  <c r="F91" i="20"/>
  <c r="F87" i="20"/>
  <c r="F79" i="20"/>
  <c r="F77" i="20"/>
  <c r="F76" i="20"/>
  <c r="F75" i="20"/>
  <c r="F74" i="20"/>
  <c r="F73" i="20"/>
  <c r="F21" i="20"/>
  <c r="F19" i="20"/>
  <c r="F13" i="20"/>
  <c r="F147" i="20"/>
  <c r="F145" i="20"/>
  <c r="F144" i="20"/>
  <c r="F143" i="20"/>
  <c r="F142" i="20"/>
  <c r="F141" i="20"/>
  <c r="F139" i="20"/>
  <c r="F137" i="20"/>
  <c r="F135" i="20"/>
  <c r="F133" i="20"/>
  <c r="F130" i="20"/>
  <c r="F128" i="20"/>
  <c r="F125" i="20"/>
  <c r="F123" i="20"/>
  <c r="F120" i="20"/>
  <c r="F118" i="20"/>
  <c r="F117" i="20"/>
  <c r="F116" i="20"/>
  <c r="F114" i="20"/>
  <c r="F111" i="20"/>
  <c r="F109" i="20"/>
  <c r="F107" i="20"/>
  <c r="F105" i="20"/>
  <c r="F102" i="20"/>
  <c r="F99" i="20"/>
  <c r="F98" i="20"/>
  <c r="F95" i="20"/>
  <c r="F90" i="20"/>
  <c r="F89" i="20"/>
  <c r="F78" i="20"/>
  <c r="F71" i="20"/>
  <c r="F69" i="20"/>
  <c r="F68" i="20"/>
  <c r="F65" i="20"/>
  <c r="F62" i="20"/>
  <c r="F57" i="20"/>
  <c r="F56" i="20"/>
  <c r="F53" i="20"/>
  <c r="F50" i="20"/>
  <c r="F49" i="20"/>
  <c r="F46" i="20"/>
  <c r="F39" i="20"/>
  <c r="F36" i="20"/>
  <c r="F33" i="20"/>
  <c r="F31" i="20"/>
  <c r="F29" i="20"/>
  <c r="F26" i="20"/>
  <c r="F24" i="20"/>
  <c r="F23" i="20"/>
  <c r="F22" i="20"/>
  <c r="F18" i="20"/>
  <c r="F15" i="20"/>
  <c r="F10" i="20"/>
  <c r="F8" i="20"/>
  <c r="F6" i="20"/>
  <c r="F132" i="20"/>
  <c r="F104" i="20"/>
  <c r="F101" i="20"/>
  <c r="F96" i="20"/>
  <c r="F93" i="20"/>
  <c r="F88" i="20"/>
  <c r="F86" i="20"/>
  <c r="F85" i="20"/>
  <c r="F84" i="20"/>
  <c r="F83" i="20"/>
  <c r="F82" i="20"/>
  <c r="F81" i="20"/>
  <c r="F80" i="20"/>
  <c r="F67" i="20"/>
  <c r="F64" i="20"/>
  <c r="F63" i="20"/>
  <c r="F61" i="20"/>
  <c r="F55" i="20"/>
  <c r="F52" i="20"/>
  <c r="F48" i="20"/>
  <c r="F45" i="20"/>
  <c r="F43" i="20"/>
  <c r="F41" i="20"/>
  <c r="F38" i="20"/>
  <c r="F35" i="20"/>
  <c r="F28" i="20"/>
  <c r="F25" i="20"/>
  <c r="F20" i="20"/>
  <c r="F17" i="20"/>
  <c r="F14" i="20"/>
  <c r="F12" i="20"/>
  <c r="F11" i="20"/>
  <c r="F9" i="20"/>
  <c r="F7" i="20"/>
  <c r="F5" i="20"/>
  <c r="F4" i="20"/>
  <c r="F3" i="20"/>
  <c r="F2" i="20"/>
  <c r="AK4" i="14" l="1"/>
  <c r="AL4" i="14"/>
  <c r="AK5" i="14"/>
  <c r="AL5" i="14"/>
  <c r="AK6" i="14"/>
  <c r="AL6" i="14"/>
  <c r="AK7" i="14"/>
  <c r="AL7" i="14"/>
  <c r="AK8" i="14"/>
  <c r="AL8" i="14"/>
  <c r="AK9" i="14"/>
  <c r="AL9" i="14"/>
  <c r="AK10" i="14"/>
  <c r="AL10" i="14"/>
  <c r="AK11" i="14"/>
  <c r="AL11" i="14"/>
  <c r="AK12" i="14"/>
  <c r="AL12" i="14"/>
  <c r="AK13" i="14"/>
  <c r="AL13" i="14"/>
  <c r="AK14" i="14"/>
  <c r="AL14" i="14"/>
  <c r="AK15" i="14"/>
  <c r="AL15" i="14"/>
  <c r="AK16" i="14"/>
  <c r="AL16" i="14"/>
  <c r="AK17" i="14"/>
  <c r="AL17" i="14"/>
  <c r="AK18" i="14"/>
  <c r="AL18" i="14"/>
  <c r="AK19" i="14"/>
  <c r="AL19" i="14"/>
  <c r="AK20" i="14"/>
  <c r="AL20" i="14"/>
  <c r="AK21" i="14"/>
  <c r="AL21" i="14"/>
  <c r="AK22" i="14"/>
  <c r="AL22" i="14"/>
  <c r="AK23" i="14"/>
  <c r="AL23" i="14"/>
  <c r="AK24" i="14"/>
  <c r="AL24" i="14"/>
  <c r="AK25" i="14"/>
  <c r="AL25" i="14"/>
  <c r="AK26" i="14"/>
  <c r="AL26" i="14"/>
  <c r="AK27" i="14"/>
  <c r="AL27" i="14"/>
  <c r="AK28" i="14"/>
  <c r="AL28" i="14"/>
  <c r="AK29" i="14"/>
  <c r="AL29" i="14"/>
  <c r="AK30" i="14"/>
  <c r="AL30" i="14"/>
  <c r="AK31" i="14"/>
  <c r="AL31" i="14"/>
  <c r="AK32" i="14"/>
  <c r="AL32" i="14"/>
  <c r="AK33" i="14"/>
  <c r="AL33" i="14"/>
  <c r="AK34" i="14"/>
  <c r="AL34" i="14"/>
  <c r="AK35" i="14"/>
  <c r="AL35" i="14"/>
  <c r="AK36" i="14"/>
  <c r="AL36" i="14"/>
  <c r="AK37" i="14"/>
  <c r="AL37" i="14"/>
  <c r="AK38" i="14"/>
  <c r="AL38" i="14"/>
  <c r="AK39" i="14"/>
  <c r="AL39" i="14"/>
  <c r="AK40" i="14"/>
  <c r="AL40" i="14"/>
  <c r="AK41" i="14"/>
  <c r="AL41" i="14"/>
  <c r="AK42" i="14"/>
  <c r="AL42" i="14"/>
  <c r="AK43" i="14"/>
  <c r="AL43" i="14"/>
  <c r="AK44" i="14"/>
  <c r="AL44" i="14"/>
  <c r="AK45" i="14"/>
  <c r="AL45" i="14"/>
  <c r="AK46" i="14"/>
  <c r="AL46" i="14"/>
  <c r="AK47" i="14"/>
  <c r="AL47" i="14"/>
  <c r="AK48" i="14"/>
  <c r="AL48" i="14"/>
  <c r="AK49" i="14"/>
  <c r="AL49" i="14"/>
  <c r="AK50" i="14"/>
  <c r="AL50" i="14"/>
  <c r="AK51" i="14"/>
  <c r="AL51" i="14"/>
  <c r="AK52" i="14"/>
  <c r="AL52" i="14"/>
  <c r="AK53" i="14"/>
  <c r="AL53" i="14"/>
  <c r="AK54" i="14"/>
  <c r="AL54" i="14"/>
  <c r="AK55" i="14"/>
  <c r="AL55" i="14"/>
  <c r="AK56" i="14"/>
  <c r="AL56" i="14"/>
  <c r="AK57" i="14"/>
  <c r="AL57" i="14"/>
  <c r="AK58" i="14"/>
  <c r="AL58" i="14"/>
  <c r="AK59" i="14"/>
  <c r="AL59" i="14"/>
  <c r="AK60" i="14"/>
  <c r="AL60" i="14"/>
  <c r="AK61" i="14"/>
  <c r="AL61" i="14"/>
  <c r="AK62" i="14"/>
  <c r="AL62" i="14"/>
  <c r="AK63" i="14"/>
  <c r="AL63" i="14"/>
  <c r="AK64" i="14"/>
  <c r="AL64" i="14"/>
  <c r="AK65" i="14"/>
  <c r="AL65" i="14"/>
  <c r="AK66" i="14"/>
  <c r="AL66" i="14"/>
  <c r="AK67" i="14"/>
  <c r="AL67" i="14"/>
  <c r="AK68" i="14"/>
  <c r="AL68" i="14"/>
  <c r="AK69" i="14"/>
  <c r="AL69" i="14"/>
  <c r="AK70" i="14"/>
  <c r="AL70" i="14"/>
  <c r="AK71" i="14"/>
  <c r="AL71" i="14"/>
  <c r="AK72" i="14"/>
  <c r="AL72" i="14"/>
  <c r="AK73" i="14"/>
  <c r="AL73" i="14"/>
  <c r="AK74" i="14"/>
  <c r="AL74" i="14"/>
  <c r="AK75" i="14"/>
  <c r="AL75" i="14"/>
  <c r="AK76" i="14"/>
  <c r="AL76" i="14"/>
  <c r="AK77" i="14"/>
  <c r="AL77" i="14"/>
  <c r="AK78" i="14"/>
  <c r="AL78" i="14"/>
  <c r="AK79" i="14"/>
  <c r="AL79" i="14"/>
  <c r="AK80" i="14"/>
  <c r="AL80" i="14"/>
  <c r="AK81" i="14"/>
  <c r="AL81" i="14"/>
  <c r="AK82" i="14"/>
  <c r="AL82" i="14"/>
  <c r="AK83" i="14"/>
  <c r="AL83" i="14"/>
  <c r="AK84" i="14"/>
  <c r="AL84" i="14"/>
  <c r="AK85" i="14"/>
  <c r="AL85" i="14"/>
  <c r="AK86" i="14"/>
  <c r="AL86" i="14"/>
  <c r="AK87" i="14"/>
  <c r="AL87" i="14"/>
  <c r="AK88" i="14"/>
  <c r="AL88" i="14"/>
  <c r="AL3" i="14"/>
  <c r="AK3" i="14"/>
  <c r="AI88" i="14"/>
  <c r="AH88" i="14"/>
  <c r="AI87" i="14"/>
  <c r="AH87" i="14"/>
  <c r="AI86" i="14"/>
  <c r="AH86" i="14"/>
  <c r="AI85" i="14"/>
  <c r="AH85" i="14"/>
  <c r="AI84" i="14"/>
  <c r="AH84" i="14"/>
  <c r="AI83" i="14"/>
  <c r="AH83" i="14"/>
  <c r="AI82" i="14"/>
  <c r="AH82" i="14"/>
  <c r="AI81" i="14"/>
  <c r="AH81" i="14"/>
  <c r="AI80" i="14"/>
  <c r="AH80" i="14"/>
  <c r="AI79" i="14"/>
  <c r="AH79" i="14"/>
  <c r="AI78" i="14"/>
  <c r="AH78" i="14"/>
  <c r="AI77" i="14"/>
  <c r="AH77" i="14"/>
  <c r="AI76" i="14"/>
  <c r="AH76" i="14"/>
  <c r="AI75" i="14"/>
  <c r="AH75" i="14"/>
  <c r="AI74" i="14"/>
  <c r="AH74" i="14"/>
  <c r="AI73" i="14"/>
  <c r="AH73" i="14"/>
  <c r="AI72" i="14"/>
  <c r="AH72" i="14"/>
  <c r="AI71" i="14"/>
  <c r="AH71" i="14"/>
  <c r="AI70" i="14"/>
  <c r="AH70" i="14"/>
  <c r="AI69" i="14"/>
  <c r="AH69" i="14"/>
  <c r="AI68" i="14"/>
  <c r="AH68" i="14"/>
  <c r="AI67" i="14"/>
  <c r="AH67" i="14"/>
  <c r="AI66" i="14"/>
  <c r="AH66" i="14"/>
  <c r="AI65" i="14"/>
  <c r="AH65" i="14"/>
  <c r="AI64" i="14"/>
  <c r="AH64" i="14"/>
  <c r="AI63" i="14"/>
  <c r="AH63" i="14"/>
  <c r="AI62" i="14"/>
  <c r="AH62" i="14"/>
  <c r="AI61" i="14"/>
  <c r="AH61" i="14"/>
  <c r="AI60" i="14"/>
  <c r="AH60" i="14"/>
  <c r="AI59" i="14"/>
  <c r="AH59" i="14"/>
  <c r="AI58" i="14"/>
  <c r="AH58" i="14"/>
  <c r="AI57" i="14"/>
  <c r="AH57" i="14"/>
  <c r="AI56" i="14"/>
  <c r="AH56" i="14"/>
  <c r="AI55" i="14"/>
  <c r="AH55" i="14"/>
  <c r="AI54" i="14"/>
  <c r="AH54" i="14"/>
  <c r="AI53" i="14"/>
  <c r="AH53" i="14"/>
  <c r="AI52" i="14"/>
  <c r="AH52" i="14"/>
  <c r="AI51" i="14"/>
  <c r="AH51" i="14"/>
  <c r="AI50" i="14"/>
  <c r="AH50" i="14"/>
  <c r="AI49" i="14"/>
  <c r="AH49" i="14"/>
  <c r="AI48" i="14"/>
  <c r="AH48" i="14"/>
  <c r="AI47" i="14"/>
  <c r="AH47" i="14"/>
  <c r="AI46" i="14"/>
  <c r="AH46" i="14"/>
  <c r="AI45" i="14"/>
  <c r="AH45" i="14"/>
  <c r="AI44" i="14"/>
  <c r="AH44" i="14"/>
  <c r="AI43" i="14"/>
  <c r="AH43" i="14"/>
  <c r="AI42" i="14"/>
  <c r="AH42" i="14"/>
  <c r="AI41" i="14"/>
  <c r="AH41" i="14"/>
  <c r="AI40" i="14"/>
  <c r="AH40" i="14"/>
  <c r="AI39" i="14"/>
  <c r="AH39" i="14"/>
  <c r="AI38" i="14"/>
  <c r="AH38" i="14"/>
  <c r="AI37" i="14"/>
  <c r="AH37" i="14"/>
  <c r="AI36" i="14"/>
  <c r="AH36" i="14"/>
  <c r="AI35" i="14"/>
  <c r="AH35" i="14"/>
  <c r="AI34" i="14"/>
  <c r="AH34" i="14"/>
  <c r="AI33" i="14"/>
  <c r="AH33" i="14"/>
  <c r="AI32" i="14"/>
  <c r="AH32" i="14"/>
  <c r="AI31" i="14"/>
  <c r="AH31" i="14"/>
  <c r="AI30" i="14"/>
  <c r="AH30" i="14"/>
  <c r="AI29" i="14"/>
  <c r="AH29" i="14"/>
  <c r="AI28" i="14"/>
  <c r="AH28" i="14"/>
  <c r="AI27" i="14"/>
  <c r="AH27" i="14"/>
  <c r="AI26" i="14"/>
  <c r="AH26" i="14"/>
  <c r="AI25" i="14"/>
  <c r="AH25" i="14"/>
  <c r="AI24" i="14"/>
  <c r="AH24" i="14"/>
  <c r="AI23" i="14"/>
  <c r="AH23" i="14"/>
  <c r="AI22" i="14"/>
  <c r="AH22" i="14"/>
  <c r="AI21" i="14"/>
  <c r="AH21" i="14"/>
  <c r="AI20" i="14"/>
  <c r="AH20" i="14"/>
  <c r="AI19" i="14"/>
  <c r="AH19" i="14"/>
  <c r="AI18" i="14"/>
  <c r="AH18" i="14"/>
  <c r="AI17" i="14"/>
  <c r="AH17" i="14"/>
  <c r="AI16" i="14"/>
  <c r="AH16" i="14"/>
  <c r="AI15" i="14"/>
  <c r="AH15" i="14"/>
  <c r="AI14" i="14"/>
  <c r="AH14" i="14"/>
  <c r="AI13" i="14"/>
  <c r="AH13" i="14"/>
  <c r="AI12" i="14"/>
  <c r="AH12" i="14"/>
  <c r="AI11" i="14"/>
  <c r="AH11" i="14"/>
  <c r="AI10" i="14"/>
  <c r="AH10" i="14"/>
  <c r="AI9" i="14"/>
  <c r="AH9" i="14"/>
  <c r="AI8" i="14"/>
  <c r="AH8" i="14"/>
  <c r="AI7" i="14"/>
  <c r="AH7" i="14"/>
  <c r="AI6" i="14"/>
  <c r="AH6" i="14"/>
  <c r="AI5" i="14"/>
  <c r="AH5" i="14"/>
  <c r="AI4" i="14"/>
  <c r="AH4" i="14"/>
  <c r="AI3" i="14"/>
  <c r="AH3" i="14"/>
  <c r="AD4" i="14"/>
  <c r="AE4" i="14"/>
  <c r="AD5" i="14"/>
  <c r="AE5" i="14"/>
  <c r="AD6" i="14"/>
  <c r="AE6" i="14"/>
  <c r="AD7" i="14"/>
  <c r="AE7" i="14"/>
  <c r="AD8" i="14"/>
  <c r="AE8" i="14"/>
  <c r="AD9" i="14"/>
  <c r="AE9" i="14"/>
  <c r="AD10" i="14"/>
  <c r="AE10" i="14"/>
  <c r="AD11" i="14"/>
  <c r="AE11" i="14"/>
  <c r="AD12" i="14"/>
  <c r="AE12" i="14"/>
  <c r="AD13" i="14"/>
  <c r="AE13" i="14"/>
  <c r="AD14" i="14"/>
  <c r="AE14" i="14"/>
  <c r="AD15" i="14"/>
  <c r="AE15" i="14"/>
  <c r="AD16" i="14"/>
  <c r="AE16" i="14"/>
  <c r="AD17" i="14"/>
  <c r="AE17" i="14"/>
  <c r="AD18" i="14"/>
  <c r="AE18" i="14"/>
  <c r="AD19" i="14"/>
  <c r="AE19" i="14"/>
  <c r="AD20" i="14"/>
  <c r="AE20" i="14"/>
  <c r="AD21" i="14"/>
  <c r="AE21" i="14"/>
  <c r="AD22" i="14"/>
  <c r="AE22" i="14"/>
  <c r="AD23" i="14"/>
  <c r="AE23" i="14"/>
  <c r="AD24" i="14"/>
  <c r="AE24" i="14"/>
  <c r="AD25" i="14"/>
  <c r="AE25" i="14"/>
  <c r="AD26" i="14"/>
  <c r="AE26" i="14"/>
  <c r="AD27" i="14"/>
  <c r="AE27" i="14"/>
  <c r="AD28" i="14"/>
  <c r="AE28" i="14"/>
  <c r="AD29" i="14"/>
  <c r="AE29" i="14"/>
  <c r="AD30" i="14"/>
  <c r="AE30" i="14"/>
  <c r="AD31" i="14"/>
  <c r="AE31" i="14"/>
  <c r="AD32" i="14"/>
  <c r="AE32" i="14"/>
  <c r="AD33" i="14"/>
  <c r="AE33" i="14"/>
  <c r="AD34" i="14"/>
  <c r="AE34" i="14"/>
  <c r="AD35" i="14"/>
  <c r="AE35" i="14"/>
  <c r="AD36" i="14"/>
  <c r="AE36" i="14"/>
  <c r="AD37" i="14"/>
  <c r="AE37" i="14"/>
  <c r="AD38" i="14"/>
  <c r="AE38" i="14"/>
  <c r="AD39" i="14"/>
  <c r="AE39" i="14"/>
  <c r="AD40" i="14"/>
  <c r="AE40" i="14"/>
  <c r="AD41" i="14"/>
  <c r="AE41" i="14"/>
  <c r="AD42" i="14"/>
  <c r="AE42" i="14"/>
  <c r="AD43" i="14"/>
  <c r="AE43" i="14"/>
  <c r="AD44" i="14"/>
  <c r="AE44" i="14"/>
  <c r="AD45" i="14"/>
  <c r="AE45" i="14"/>
  <c r="AD46" i="14"/>
  <c r="AE46" i="14"/>
  <c r="AD47" i="14"/>
  <c r="AE47" i="14"/>
  <c r="AD48" i="14"/>
  <c r="AE48" i="14"/>
  <c r="AD49" i="14"/>
  <c r="AE49" i="14"/>
  <c r="AD50" i="14"/>
  <c r="AE50" i="14"/>
  <c r="AD51" i="14"/>
  <c r="AE51" i="14"/>
  <c r="AD52" i="14"/>
  <c r="AE52" i="14"/>
  <c r="AD53" i="14"/>
  <c r="AE53" i="14"/>
  <c r="AD54" i="14"/>
  <c r="AE54" i="14"/>
  <c r="AD55" i="14"/>
  <c r="AE55" i="14"/>
  <c r="AD56" i="14"/>
  <c r="AE56" i="14"/>
  <c r="AD57" i="14"/>
  <c r="AE57" i="14"/>
  <c r="AD58" i="14"/>
  <c r="AE58" i="14"/>
  <c r="AD59" i="14"/>
  <c r="AE59" i="14"/>
  <c r="AD60" i="14"/>
  <c r="AE60" i="14"/>
  <c r="AD61" i="14"/>
  <c r="AE61" i="14"/>
  <c r="AD62" i="14"/>
  <c r="AE62" i="14"/>
  <c r="AD63" i="14"/>
  <c r="AE63" i="14"/>
  <c r="AD64" i="14"/>
  <c r="AE64" i="14"/>
  <c r="AD65" i="14"/>
  <c r="AE65" i="14"/>
  <c r="AD66" i="14"/>
  <c r="AE66" i="14"/>
  <c r="AD67" i="14"/>
  <c r="AE67" i="14"/>
  <c r="AD68" i="14"/>
  <c r="AE68" i="14"/>
  <c r="AD69" i="14"/>
  <c r="AE69" i="14"/>
  <c r="AD70" i="14"/>
  <c r="AE70" i="14"/>
  <c r="AD71" i="14"/>
  <c r="AE71" i="14"/>
  <c r="AD72" i="14"/>
  <c r="AE72" i="14"/>
  <c r="AD73" i="14"/>
  <c r="AE73" i="14"/>
  <c r="AD74" i="14"/>
  <c r="AE74" i="14"/>
  <c r="AD75" i="14"/>
  <c r="AE75" i="14"/>
  <c r="AD76" i="14"/>
  <c r="AE76" i="14"/>
  <c r="AD77" i="14"/>
  <c r="AE77" i="14"/>
  <c r="AD78" i="14"/>
  <c r="AE78" i="14"/>
  <c r="AD79" i="14"/>
  <c r="AE79" i="14"/>
  <c r="AD80" i="14"/>
  <c r="AE80" i="14"/>
  <c r="AD81" i="14"/>
  <c r="AE81" i="14"/>
  <c r="AD82" i="14"/>
  <c r="AE82" i="14"/>
  <c r="AD83" i="14"/>
  <c r="AE83" i="14"/>
  <c r="AD84" i="14"/>
  <c r="AE84" i="14"/>
  <c r="AD85" i="14"/>
  <c r="AE85" i="14"/>
  <c r="AD86" i="14"/>
  <c r="AE86" i="14"/>
  <c r="AD87" i="14"/>
  <c r="AE87" i="14"/>
  <c r="AD88" i="14"/>
  <c r="AE88" i="14"/>
  <c r="AE3" i="14"/>
  <c r="AD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O46" i="14" s="1"/>
  <c r="O47" i="14" s="1"/>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O126" i="14" s="1"/>
  <c r="O127" i="14" s="1"/>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O162" i="14" s="1"/>
  <c r="P163" i="14"/>
  <c r="P164" i="14"/>
  <c r="P165" i="14"/>
  <c r="P166" i="14"/>
  <c r="P167" i="14"/>
  <c r="P168" i="14"/>
  <c r="P169" i="14"/>
  <c r="P170" i="14"/>
  <c r="P171" i="14"/>
  <c r="P172" i="14"/>
  <c r="P173" i="14"/>
  <c r="P174" i="14"/>
  <c r="P175" i="14"/>
  <c r="P3"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3" i="14"/>
  <c r="B4" i="14"/>
  <c r="C4" i="14"/>
  <c r="D4" i="14"/>
  <c r="B5" i="14"/>
  <c r="C5" i="14"/>
  <c r="D5" i="14"/>
  <c r="B6" i="14"/>
  <c r="C6" i="14"/>
  <c r="D6" i="14"/>
  <c r="B7" i="14"/>
  <c r="C7" i="14"/>
  <c r="D7" i="14"/>
  <c r="B8" i="14"/>
  <c r="C8" i="14"/>
  <c r="D8" i="14"/>
  <c r="B9" i="14"/>
  <c r="C9" i="14"/>
  <c r="D9" i="14"/>
  <c r="B10" i="14"/>
  <c r="C10" i="14"/>
  <c r="D10" i="14"/>
  <c r="B11" i="14"/>
  <c r="C11" i="14"/>
  <c r="D11" i="14"/>
  <c r="B12" i="14"/>
  <c r="C12" i="14"/>
  <c r="D12" i="14"/>
  <c r="B13" i="14"/>
  <c r="C13" i="14"/>
  <c r="D13" i="14"/>
  <c r="B14" i="14"/>
  <c r="C14" i="14"/>
  <c r="D14" i="14"/>
  <c r="B15" i="14"/>
  <c r="C15" i="14"/>
  <c r="D15" i="14"/>
  <c r="B16" i="14"/>
  <c r="C16" i="14"/>
  <c r="D16" i="14"/>
  <c r="B17" i="14"/>
  <c r="C17" i="14"/>
  <c r="D17" i="14"/>
  <c r="B18" i="14"/>
  <c r="C18" i="14"/>
  <c r="D18" i="14"/>
  <c r="B19" i="14"/>
  <c r="C19" i="14"/>
  <c r="D19" i="14"/>
  <c r="B20" i="14"/>
  <c r="C20" i="14"/>
  <c r="D20" i="14"/>
  <c r="B21" i="14"/>
  <c r="C21" i="14"/>
  <c r="D21" i="14"/>
  <c r="B22" i="14"/>
  <c r="C22" i="14"/>
  <c r="D22" i="14"/>
  <c r="B23" i="14"/>
  <c r="C23" i="14"/>
  <c r="D23" i="14"/>
  <c r="B24" i="14"/>
  <c r="C24" i="14"/>
  <c r="D24" i="14"/>
  <c r="B25" i="14"/>
  <c r="C25" i="14"/>
  <c r="D25" i="14"/>
  <c r="B26" i="14"/>
  <c r="C26" i="14"/>
  <c r="D26" i="14"/>
  <c r="B27" i="14"/>
  <c r="C27" i="14"/>
  <c r="D27" i="14"/>
  <c r="B28" i="14"/>
  <c r="C28" i="14"/>
  <c r="D28" i="14"/>
  <c r="B29" i="14"/>
  <c r="C29" i="14"/>
  <c r="D29" i="14"/>
  <c r="B30" i="14"/>
  <c r="C30" i="14"/>
  <c r="D30" i="14"/>
  <c r="B31" i="14"/>
  <c r="C31" i="14"/>
  <c r="D31" i="14"/>
  <c r="B32" i="14"/>
  <c r="C32" i="14"/>
  <c r="D32" i="14"/>
  <c r="B33" i="14"/>
  <c r="C33" i="14"/>
  <c r="D33" i="14"/>
  <c r="B34" i="14"/>
  <c r="C34" i="14"/>
  <c r="D34" i="14"/>
  <c r="B35" i="14"/>
  <c r="C35" i="14"/>
  <c r="D35" i="14"/>
  <c r="B36" i="14"/>
  <c r="C36" i="14"/>
  <c r="D36" i="14"/>
  <c r="B37" i="14"/>
  <c r="C37" i="14"/>
  <c r="D37" i="14"/>
  <c r="B38" i="14"/>
  <c r="C38" i="14"/>
  <c r="D38" i="14"/>
  <c r="B39" i="14"/>
  <c r="C39" i="14"/>
  <c r="D39" i="14"/>
  <c r="B40" i="14"/>
  <c r="C40" i="14"/>
  <c r="D40" i="14"/>
  <c r="B41" i="14"/>
  <c r="C41" i="14"/>
  <c r="D41" i="14"/>
  <c r="B42" i="14"/>
  <c r="C42" i="14"/>
  <c r="D42" i="14"/>
  <c r="B43" i="14"/>
  <c r="C43" i="14"/>
  <c r="D43" i="14"/>
  <c r="B44" i="14"/>
  <c r="C44" i="14"/>
  <c r="D44" i="14"/>
  <c r="B45" i="14"/>
  <c r="C45" i="14"/>
  <c r="D45" i="14"/>
  <c r="B46" i="14"/>
  <c r="C46" i="14"/>
  <c r="D46" i="14"/>
  <c r="D3" i="14"/>
  <c r="C3" i="14"/>
  <c r="B3" i="14"/>
  <c r="O137" i="14"/>
  <c r="O140" i="14" s="1"/>
  <c r="O85" i="14"/>
  <c r="O14" i="14"/>
  <c r="O15" i="14" s="1"/>
  <c r="AQ3" i="4"/>
  <c r="AQ4" i="4"/>
  <c r="AQ5" i="4"/>
  <c r="AQ6" i="4"/>
  <c r="AQ7" i="4"/>
  <c r="AQ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2" i="4"/>
  <c r="AC3" i="4"/>
  <c r="AC4" i="4"/>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2" i="4"/>
  <c r="AA3" i="4"/>
  <c r="AA4" i="4"/>
  <c r="AA5" i="4"/>
  <c r="AA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2" i="4"/>
  <c r="Y3"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2"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2" i="4"/>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4" i="17"/>
  <c r="G3"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C10" i="17"/>
  <c r="C9" i="17"/>
  <c r="C8" i="17"/>
  <c r="C7" i="17"/>
  <c r="C6" i="17"/>
  <c r="C5" i="17"/>
  <c r="C4" i="17"/>
  <c r="C3" i="17"/>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5" i="19"/>
  <c r="O112" i="14" l="1"/>
  <c r="O116" i="14" s="1"/>
  <c r="O49" i="14"/>
  <c r="O51" i="14" s="1"/>
  <c r="O86" i="14"/>
  <c r="O87" i="14" s="1"/>
  <c r="O69" i="14"/>
  <c r="O71" i="14" s="1"/>
  <c r="O167" i="14"/>
  <c r="O171" i="14" s="1"/>
  <c r="O163" i="14"/>
  <c r="O166" i="14" s="1"/>
  <c r="O155" i="14"/>
  <c r="O157" i="14" s="1"/>
  <c r="O132" i="14"/>
  <c r="O133" i="14" s="1"/>
  <c r="O120" i="14"/>
  <c r="O124" i="14" s="1"/>
  <c r="O105" i="14"/>
  <c r="O107" i="14" s="1"/>
  <c r="O95" i="14"/>
  <c r="O103" i="14" s="1"/>
  <c r="O92" i="14"/>
  <c r="O94" i="14" s="1"/>
  <c r="O90" i="14"/>
  <c r="O91" i="14" s="1"/>
  <c r="O78" i="14"/>
  <c r="O83" i="14" s="1"/>
  <c r="O72" i="14"/>
  <c r="O73" i="14" s="1"/>
  <c r="O64" i="14"/>
  <c r="O67" i="14" s="1"/>
  <c r="O55" i="14"/>
  <c r="O56" i="14" s="1"/>
  <c r="O34" i="14"/>
  <c r="O39" i="14" s="1"/>
  <c r="O27" i="14"/>
  <c r="O31" i="14" s="1"/>
  <c r="O22" i="14"/>
  <c r="O23" i="14" s="1"/>
  <c r="O12" i="14"/>
  <c r="O13" i="14" s="1"/>
  <c r="O10" i="14"/>
  <c r="O11" i="14" s="1"/>
  <c r="O7" i="14"/>
  <c r="O9" i="14" s="1"/>
  <c r="O135" i="14"/>
  <c r="O136" i="14" s="1"/>
  <c r="O172" i="14"/>
  <c r="O174" i="14" s="1"/>
  <c r="O158" i="14"/>
  <c r="O159" i="14" s="1"/>
  <c r="O152" i="14"/>
  <c r="O154" i="14" s="1"/>
  <c r="O141" i="14"/>
  <c r="O145" i="14" s="1"/>
  <c r="O128" i="14"/>
  <c r="O129" i="14" s="1"/>
  <c r="O74" i="14"/>
  <c r="O75" i="14" s="1"/>
  <c r="O18" i="14"/>
  <c r="O19" i="14" s="1"/>
  <c r="O146" i="14"/>
  <c r="O151" i="14" s="1"/>
  <c r="O58" i="14"/>
  <c r="O63" i="14" s="1"/>
  <c r="O117" i="14"/>
  <c r="O119" i="14" s="1"/>
  <c r="O109" i="14"/>
  <c r="O111" i="14" s="1"/>
  <c r="O52" i="14"/>
  <c r="O53" i="14" s="1"/>
  <c r="O40" i="14"/>
  <c r="O44" i="14" s="1"/>
  <c r="O3" i="14"/>
  <c r="O6" i="14" s="1"/>
  <c r="O130" i="14"/>
  <c r="O8" i="14"/>
  <c r="O114" i="14"/>
  <c r="O139" i="14"/>
  <c r="O115" i="14"/>
  <c r="O134" i="14"/>
  <c r="O125" i="14"/>
  <c r="O29" i="14"/>
  <c r="O121" i="14"/>
  <c r="O30" i="14"/>
  <c r="O122" i="14"/>
  <c r="O153" i="14"/>
  <c r="O173" i="14"/>
  <c r="O33" i="14"/>
  <c r="O57" i="14"/>
  <c r="O113" i="14"/>
  <c r="O123" i="14"/>
  <c r="O138" i="14"/>
  <c r="O175" i="14"/>
  <c r="O16" i="14"/>
  <c r="O20" i="14"/>
  <c r="O28" i="14"/>
  <c r="O32" i="14"/>
  <c r="O48" i="14"/>
  <c r="O60" i="14"/>
  <c r="O80" i="14"/>
  <c r="O88" i="14"/>
  <c r="O96" i="14"/>
  <c r="O100" i="14"/>
  <c r="O104" i="14"/>
  <c r="O156" i="14"/>
  <c r="O168" i="14"/>
  <c r="O17" i="14"/>
  <c r="O21" i="14"/>
  <c r="O61" i="14"/>
  <c r="O89" i="14"/>
  <c r="O97" i="14"/>
  <c r="O101" i="14"/>
  <c r="O169" i="14"/>
  <c r="O50" i="14"/>
  <c r="O62" i="14"/>
  <c r="O70" i="14"/>
  <c r="O98" i="14"/>
  <c r="O102" i="14"/>
  <c r="O110" i="14"/>
  <c r="O170" i="14"/>
  <c r="O59" i="14"/>
  <c r="O99" i="14"/>
  <c r="C69" i="19"/>
  <c r="D69" i="19"/>
  <c r="E69" i="19"/>
  <c r="F69" i="19"/>
  <c r="G69" i="19"/>
  <c r="H69" i="19"/>
  <c r="L69" i="19"/>
  <c r="N69" i="19"/>
  <c r="O69" i="19"/>
  <c r="O147" i="14" l="1"/>
  <c r="O79" i="14"/>
  <c r="O35" i="14"/>
  <c r="O150" i="14"/>
  <c r="O106" i="14"/>
  <c r="O26" i="14"/>
  <c r="O165" i="14"/>
  <c r="O24" i="14"/>
  <c r="O118" i="14"/>
  <c r="O66" i="14"/>
  <c r="O65" i="14"/>
  <c r="O149" i="14"/>
  <c r="O81" i="14"/>
  <c r="O25" i="14"/>
  <c r="O164" i="14"/>
  <c r="O108" i="14"/>
  <c r="O68" i="14"/>
  <c r="O93" i="14"/>
  <c r="O45" i="14"/>
  <c r="O41" i="14"/>
  <c r="O131" i="14"/>
  <c r="O82" i="14"/>
  <c r="O38" i="14"/>
  <c r="O161" i="14"/>
  <c r="O77" i="14"/>
  <c r="O37" i="14"/>
  <c r="O160" i="14"/>
  <c r="O144" i="14"/>
  <c r="O84" i="14"/>
  <c r="O76" i="14"/>
  <c r="O36" i="14"/>
  <c r="O5" i="14"/>
  <c r="O148" i="14"/>
  <c r="O42" i="14"/>
  <c r="O142" i="14"/>
  <c r="O43" i="14"/>
  <c r="O143" i="14"/>
  <c r="O54" i="14"/>
  <c r="O4" i="14"/>
  <c r="P10" i="19"/>
  <c r="P11" i="19"/>
  <c r="P12" i="19"/>
  <c r="P13" i="19"/>
  <c r="P14" i="19"/>
  <c r="P15" i="19"/>
  <c r="P16" i="19"/>
  <c r="P17" i="19"/>
  <c r="P18" i="19"/>
  <c r="P19" i="19"/>
  <c r="P20" i="19"/>
  <c r="P21" i="19"/>
  <c r="P22" i="19"/>
  <c r="P23" i="19"/>
  <c r="P24" i="19"/>
  <c r="P25"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71" i="19"/>
  <c r="P72" i="19"/>
  <c r="P73" i="19"/>
  <c r="P74" i="19"/>
  <c r="P75" i="19"/>
  <c r="P76" i="19"/>
  <c r="P77" i="19"/>
  <c r="P78" i="19"/>
  <c r="P79" i="19"/>
  <c r="P80" i="19"/>
  <c r="P81" i="19"/>
  <c r="P82" i="19"/>
  <c r="P83" i="19"/>
  <c r="P84" i="19"/>
  <c r="P85" i="19"/>
  <c r="P86" i="19"/>
  <c r="P87" i="19"/>
  <c r="P88" i="19"/>
  <c r="P89" i="19"/>
  <c r="P90"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70" i="19"/>
  <c r="O71" i="19"/>
  <c r="O72" i="19"/>
  <c r="O73" i="19"/>
  <c r="O74" i="19"/>
  <c r="O75" i="19"/>
  <c r="O76" i="19"/>
  <c r="O77" i="19"/>
  <c r="O78" i="19"/>
  <c r="O79" i="19"/>
  <c r="O80" i="19"/>
  <c r="O81" i="19"/>
  <c r="O82" i="19"/>
  <c r="O83" i="19"/>
  <c r="O84" i="19"/>
  <c r="O85" i="19"/>
  <c r="O86" i="19"/>
  <c r="O87" i="19"/>
  <c r="O88" i="19"/>
  <c r="O89" i="19"/>
  <c r="O90" i="19"/>
  <c r="O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70" i="19"/>
  <c r="N71" i="19"/>
  <c r="N72" i="19"/>
  <c r="N73" i="19"/>
  <c r="N74" i="19"/>
  <c r="N75" i="19"/>
  <c r="N76" i="19"/>
  <c r="N77" i="19"/>
  <c r="N78" i="19"/>
  <c r="N79" i="19"/>
  <c r="N80" i="19"/>
  <c r="N81" i="19"/>
  <c r="N82" i="19"/>
  <c r="N83" i="19"/>
  <c r="N84" i="19"/>
  <c r="N85" i="19"/>
  <c r="N86" i="19"/>
  <c r="N87" i="19"/>
  <c r="N88" i="19"/>
  <c r="N89" i="19"/>
  <c r="N90" i="19"/>
  <c r="N5" i="19"/>
  <c r="L70" i="19"/>
  <c r="K56" i="19"/>
  <c r="K78" i="19"/>
  <c r="K83" i="19"/>
  <c r="K84" i="19"/>
  <c r="K85" i="19"/>
  <c r="H70" i="19" l="1"/>
  <c r="G8" i="19"/>
  <c r="G10" i="19"/>
  <c r="G11" i="19"/>
  <c r="G24" i="19"/>
  <c r="G51" i="19"/>
  <c r="G52" i="19"/>
  <c r="G53" i="19"/>
  <c r="G54" i="19"/>
  <c r="G68" i="19"/>
  <c r="G71" i="19"/>
  <c r="G90" i="19"/>
  <c r="F8" i="19"/>
  <c r="F10" i="19"/>
  <c r="F11" i="19"/>
  <c r="F24" i="19"/>
  <c r="F51" i="19"/>
  <c r="F52" i="19"/>
  <c r="F53" i="19"/>
  <c r="F54" i="19"/>
  <c r="F68" i="19"/>
  <c r="F71" i="19"/>
  <c r="F90" i="19"/>
  <c r="E8" i="19"/>
  <c r="E10" i="19"/>
  <c r="E11" i="19"/>
  <c r="E24" i="19"/>
  <c r="E51" i="19"/>
  <c r="E52" i="19"/>
  <c r="E53" i="19"/>
  <c r="E54" i="19"/>
  <c r="E68" i="19"/>
  <c r="E71" i="19"/>
  <c r="E90" i="19"/>
  <c r="D8" i="19"/>
  <c r="D10" i="19"/>
  <c r="D11" i="19"/>
  <c r="D24" i="19"/>
  <c r="D51" i="19"/>
  <c r="D52" i="19"/>
  <c r="D53" i="19"/>
  <c r="D54" i="19"/>
  <c r="D68" i="19"/>
  <c r="D71" i="19"/>
  <c r="D90" i="19"/>
  <c r="C8" i="19"/>
  <c r="C10" i="19"/>
  <c r="C11" i="19"/>
  <c r="C24" i="19"/>
  <c r="C51" i="19"/>
  <c r="C52" i="19"/>
  <c r="C53" i="19"/>
  <c r="C54" i="19"/>
  <c r="C68" i="19"/>
  <c r="C71" i="19"/>
  <c r="C90" i="19"/>
  <c r="I3" i="20" l="1"/>
  <c r="I4" i="20"/>
  <c r="I5" i="20"/>
  <c r="I6" i="20"/>
  <c r="I7" i="20"/>
  <c r="I8" i="20"/>
  <c r="I9" i="20"/>
  <c r="I10" i="20"/>
  <c r="I11" i="20"/>
  <c r="I12" i="20"/>
  <c r="I13" i="20"/>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2" i="20"/>
  <c r="E3" i="20"/>
  <c r="E4" i="20"/>
  <c r="E5" i="20"/>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2" i="20"/>
  <c r="L6" i="17"/>
  <c r="L8" i="19" s="1"/>
  <c r="L9" i="17"/>
  <c r="L11" i="19" s="1"/>
  <c r="L51" i="17"/>
  <c r="L52" i="19" s="1"/>
  <c r="L52" i="17"/>
  <c r="L53" i="19" s="1"/>
  <c r="L83" i="17"/>
  <c r="L83" i="19" s="1"/>
  <c r="L89" i="17"/>
  <c r="L89" i="19" s="1"/>
  <c r="J144" i="20" l="1"/>
  <c r="M51" i="20" s="1"/>
  <c r="K54" i="19" s="1"/>
  <c r="J140" i="20"/>
  <c r="J128" i="20"/>
  <c r="J120" i="20"/>
  <c r="J101" i="20"/>
  <c r="J97" i="20"/>
  <c r="J93" i="20"/>
  <c r="J89" i="20"/>
  <c r="J81" i="20"/>
  <c r="M71" i="20" s="1"/>
  <c r="K74" i="19" s="1"/>
  <c r="J123" i="20"/>
  <c r="J119" i="20"/>
  <c r="J116" i="20"/>
  <c r="J96" i="20"/>
  <c r="M86" i="20" s="1"/>
  <c r="K89" i="19" s="1"/>
  <c r="J92" i="20"/>
  <c r="J88" i="20"/>
  <c r="J68" i="20"/>
  <c r="J138" i="20"/>
  <c r="J130" i="20"/>
  <c r="J126" i="20"/>
  <c r="J115" i="20"/>
  <c r="M7" i="20" s="1"/>
  <c r="K10" i="19" s="1"/>
  <c r="J103" i="20"/>
  <c r="J95" i="20"/>
  <c r="J91" i="20"/>
  <c r="M83" i="20" s="1"/>
  <c r="K86" i="19" s="1"/>
  <c r="J114" i="20"/>
  <c r="J106" i="20"/>
  <c r="J102" i="20"/>
  <c r="J98" i="20"/>
  <c r="J94" i="20"/>
  <c r="M85" i="20" s="1"/>
  <c r="K88" i="19" s="1"/>
  <c r="J90" i="20"/>
  <c r="M79" i="20" s="1"/>
  <c r="K82" i="19" s="1"/>
  <c r="J78" i="20"/>
  <c r="J74" i="20"/>
  <c r="M65" i="20" s="1"/>
  <c r="K68" i="19" s="1"/>
  <c r="J70" i="20"/>
  <c r="J66" i="20"/>
  <c r="J147" i="20"/>
  <c r="J143" i="20"/>
  <c r="M50" i="20" s="1"/>
  <c r="K53" i="19" s="1"/>
  <c r="J139" i="20"/>
  <c r="M46" i="20" s="1"/>
  <c r="K49" i="19" s="1"/>
  <c r="J135" i="20"/>
  <c r="J131" i="20"/>
  <c r="J127" i="20"/>
  <c r="J112" i="20"/>
  <c r="M5" i="20" s="1"/>
  <c r="K8" i="19" s="1"/>
  <c r="J108" i="20"/>
  <c r="J104" i="20"/>
  <c r="J100" i="20"/>
  <c r="J84" i="20"/>
  <c r="M74" i="20" s="1"/>
  <c r="K77" i="19" s="1"/>
  <c r="J80" i="20"/>
  <c r="M70" i="20" s="1"/>
  <c r="K73" i="19" s="1"/>
  <c r="J76" i="20"/>
  <c r="M67" i="20" s="1"/>
  <c r="K70" i="19" s="1"/>
  <c r="J72" i="20"/>
  <c r="J64" i="20"/>
  <c r="J60" i="20"/>
  <c r="J56" i="20"/>
  <c r="J146" i="20"/>
  <c r="J142" i="20"/>
  <c r="M49" i="20" s="1"/>
  <c r="K52" i="19" s="1"/>
  <c r="J134" i="20"/>
  <c r="J122" i="20"/>
  <c r="J118" i="20"/>
  <c r="M29" i="20" s="1"/>
  <c r="K32" i="19" s="1"/>
  <c r="J111" i="20"/>
  <c r="J107" i="20"/>
  <c r="M2" i="20" s="1"/>
  <c r="K5" i="19" s="1"/>
  <c r="J99" i="20"/>
  <c r="J87" i="20"/>
  <c r="J83" i="20"/>
  <c r="M73" i="20" s="1"/>
  <c r="K76" i="19" s="1"/>
  <c r="J79" i="20"/>
  <c r="M69" i="20" s="1"/>
  <c r="K72" i="19" s="1"/>
  <c r="J75" i="20"/>
  <c r="M66" i="20" s="1"/>
  <c r="K69" i="19" s="1"/>
  <c r="J71" i="20"/>
  <c r="M63" i="20" s="1"/>
  <c r="K66" i="19" s="1"/>
  <c r="J67" i="20"/>
  <c r="M61" i="20" s="1"/>
  <c r="K64" i="19" s="1"/>
  <c r="J63" i="20"/>
  <c r="M59" i="20" s="1"/>
  <c r="K62" i="19" s="1"/>
  <c r="J59" i="20"/>
  <c r="J55" i="20"/>
  <c r="J145" i="20"/>
  <c r="M52" i="20" s="1"/>
  <c r="K55" i="19" s="1"/>
  <c r="J141" i="20"/>
  <c r="M48" i="20" s="1"/>
  <c r="K51" i="19" s="1"/>
  <c r="J137" i="20"/>
  <c r="M45" i="20" s="1"/>
  <c r="K48" i="19" s="1"/>
  <c r="J133" i="20"/>
  <c r="J129" i="20"/>
  <c r="J125" i="20"/>
  <c r="M32" i="20" s="1"/>
  <c r="K35" i="19" s="1"/>
  <c r="J121" i="20"/>
  <c r="J117" i="20"/>
  <c r="M23" i="20" s="1"/>
  <c r="K26" i="19" s="1"/>
  <c r="J110" i="20"/>
  <c r="M4" i="20" s="1"/>
  <c r="K7" i="19" s="1"/>
  <c r="J86" i="20"/>
  <c r="M77" i="20" s="1"/>
  <c r="K80" i="19" s="1"/>
  <c r="J82" i="20"/>
  <c r="M72" i="20" s="1"/>
  <c r="K75" i="19" s="1"/>
  <c r="J62" i="20"/>
  <c r="J58" i="20"/>
  <c r="J54" i="20"/>
  <c r="J136" i="20"/>
  <c r="J132" i="20"/>
  <c r="M35" i="20" s="1"/>
  <c r="K38" i="19" s="1"/>
  <c r="J124" i="20"/>
  <c r="J113" i="20"/>
  <c r="J109" i="20"/>
  <c r="J105" i="20"/>
  <c r="J85" i="20"/>
  <c r="M76" i="20" s="1"/>
  <c r="K79" i="19" s="1"/>
  <c r="J77" i="20"/>
  <c r="J73" i="20"/>
  <c r="M64" i="20" s="1"/>
  <c r="K67" i="19" s="1"/>
  <c r="J69" i="20"/>
  <c r="J65" i="20"/>
  <c r="J61" i="20"/>
  <c r="M58" i="20" s="1"/>
  <c r="K61" i="19" s="1"/>
  <c r="J57" i="20"/>
  <c r="M56" i="20" s="1"/>
  <c r="K59" i="19" s="1"/>
  <c r="J53" i="20"/>
  <c r="J52" i="20"/>
  <c r="J19" i="20"/>
  <c r="J51" i="20"/>
  <c r="J15" i="20"/>
  <c r="J46" i="20"/>
  <c r="J38" i="20"/>
  <c r="J18" i="20"/>
  <c r="J45" i="20"/>
  <c r="J17" i="20"/>
  <c r="J44" i="20"/>
  <c r="J2" i="20"/>
  <c r="M8" i="20" s="1"/>
  <c r="K11" i="19" s="1"/>
  <c r="J50" i="20"/>
  <c r="J42" i="20"/>
  <c r="J34" i="20"/>
  <c r="J30" i="20"/>
  <c r="J26" i="20"/>
  <c r="J22" i="20"/>
  <c r="J14" i="20"/>
  <c r="J10" i="20"/>
  <c r="M14" i="20" s="1"/>
  <c r="K17" i="19" s="1"/>
  <c r="J6" i="20"/>
  <c r="J49" i="20"/>
  <c r="J41" i="20"/>
  <c r="J37" i="20"/>
  <c r="J33" i="20"/>
  <c r="M27" i="20" s="1"/>
  <c r="K30" i="19" s="1"/>
  <c r="J29" i="20"/>
  <c r="J25" i="20"/>
  <c r="J21" i="20"/>
  <c r="M20" i="20" s="1"/>
  <c r="K23" i="19" s="1"/>
  <c r="J13" i="20"/>
  <c r="M17" i="20" s="1"/>
  <c r="K20" i="19" s="1"/>
  <c r="J9" i="20"/>
  <c r="M13" i="20" s="1"/>
  <c r="K16" i="19" s="1"/>
  <c r="J5" i="20"/>
  <c r="M11" i="20" s="1"/>
  <c r="K14" i="19" s="1"/>
  <c r="J48" i="20"/>
  <c r="M43" i="20" s="1"/>
  <c r="K46" i="19" s="1"/>
  <c r="J40" i="20"/>
  <c r="J36" i="20"/>
  <c r="J32" i="20"/>
  <c r="J28" i="20"/>
  <c r="M25" i="20" s="1"/>
  <c r="K28" i="19" s="1"/>
  <c r="J24" i="20"/>
  <c r="M22" i="20" s="1"/>
  <c r="K25" i="19" s="1"/>
  <c r="J20" i="20"/>
  <c r="J16" i="20"/>
  <c r="J12" i="20"/>
  <c r="M16" i="20" s="1"/>
  <c r="K19" i="19" s="1"/>
  <c r="J8" i="20"/>
  <c r="J4" i="20"/>
  <c r="M10" i="20" s="1"/>
  <c r="K13" i="19" s="1"/>
  <c r="J47" i="20"/>
  <c r="J43" i="20"/>
  <c r="J39" i="20"/>
  <c r="J35" i="20"/>
  <c r="M37" i="20" s="1"/>
  <c r="K40" i="19" s="1"/>
  <c r="J31" i="20"/>
  <c r="M26" i="20" s="1"/>
  <c r="K29" i="19" s="1"/>
  <c r="J27" i="20"/>
  <c r="J23" i="20"/>
  <c r="M21" i="20" s="1"/>
  <c r="K24" i="19" s="1"/>
  <c r="J11" i="20"/>
  <c r="M15" i="20" s="1"/>
  <c r="K18" i="19" s="1"/>
  <c r="J7" i="20"/>
  <c r="M12" i="20" s="1"/>
  <c r="K15" i="19" s="1"/>
  <c r="J3" i="20"/>
  <c r="M9" i="20" s="1"/>
  <c r="K12" i="19" s="1"/>
  <c r="AQ6" i="14"/>
  <c r="AO9" i="14"/>
  <c r="AP9" i="14"/>
  <c r="AQ9" i="14"/>
  <c r="AO50" i="14"/>
  <c r="AP50" i="14"/>
  <c r="AQ50" i="14"/>
  <c r="AO51" i="14"/>
  <c r="AP51" i="14"/>
  <c r="AQ51" i="14"/>
  <c r="AQ81" i="14"/>
  <c r="AO87" i="14"/>
  <c r="AP87" i="14"/>
  <c r="AQ87" i="14"/>
  <c r="AJ8" i="14"/>
  <c r="AM19" i="14"/>
  <c r="AM25" i="14"/>
  <c r="AM28" i="14"/>
  <c r="AM30" i="14"/>
  <c r="AM31" i="14"/>
  <c r="AM32" i="14"/>
  <c r="AM33" i="14"/>
  <c r="AM36" i="14"/>
  <c r="AM43" i="14"/>
  <c r="AM45" i="14"/>
  <c r="AM57" i="14"/>
  <c r="AM61" i="14"/>
  <c r="AM62" i="14"/>
  <c r="AM86" i="14"/>
  <c r="AJ4" i="14"/>
  <c r="AJ5" i="14"/>
  <c r="AJ6" i="14"/>
  <c r="AP6" i="14" s="1"/>
  <c r="AJ7" i="14"/>
  <c r="AJ10" i="14"/>
  <c r="AJ11" i="14"/>
  <c r="AJ12" i="14"/>
  <c r="AJ13" i="14"/>
  <c r="AJ14" i="14"/>
  <c r="AJ15" i="14"/>
  <c r="AJ16" i="14"/>
  <c r="AJ17" i="14"/>
  <c r="AJ18" i="14"/>
  <c r="AJ19" i="14"/>
  <c r="AJ20" i="14"/>
  <c r="AJ21" i="14"/>
  <c r="AJ22" i="14"/>
  <c r="AJ23" i="14"/>
  <c r="AJ24" i="14"/>
  <c r="AJ25" i="14"/>
  <c r="AJ26" i="14"/>
  <c r="AJ27" i="14"/>
  <c r="AJ28" i="14"/>
  <c r="AJ29" i="14"/>
  <c r="AJ30" i="14"/>
  <c r="AJ31" i="14"/>
  <c r="AJ32" i="14"/>
  <c r="AJ33" i="14"/>
  <c r="AJ34" i="14"/>
  <c r="AJ35" i="14"/>
  <c r="AJ36" i="14"/>
  <c r="AJ37" i="14"/>
  <c r="AJ38" i="14"/>
  <c r="AJ39" i="14"/>
  <c r="AJ41" i="14"/>
  <c r="AJ42" i="14"/>
  <c r="AJ43" i="14"/>
  <c r="AJ44" i="14"/>
  <c r="AJ45" i="14"/>
  <c r="AJ46" i="14"/>
  <c r="AJ47" i="14"/>
  <c r="AJ48" i="14"/>
  <c r="AJ49" i="14"/>
  <c r="AJ55" i="14"/>
  <c r="AJ56" i="14"/>
  <c r="AJ57" i="14"/>
  <c r="AJ58" i="14"/>
  <c r="AJ59" i="14"/>
  <c r="AJ60" i="14"/>
  <c r="AJ61" i="14"/>
  <c r="AJ62" i="14"/>
  <c r="AJ63" i="14"/>
  <c r="AJ64" i="14"/>
  <c r="AJ66" i="14"/>
  <c r="AJ69" i="14"/>
  <c r="AJ71" i="14"/>
  <c r="AJ72" i="14"/>
  <c r="AJ73" i="14"/>
  <c r="AJ74" i="14"/>
  <c r="AJ75" i="14"/>
  <c r="AJ76" i="14"/>
  <c r="AJ77" i="14"/>
  <c r="AJ78" i="14"/>
  <c r="AJ79" i="14"/>
  <c r="AJ80" i="14"/>
  <c r="AJ81" i="14"/>
  <c r="AP81" i="14" s="1"/>
  <c r="AJ83" i="14"/>
  <c r="AJ84" i="14"/>
  <c r="AJ85" i="14"/>
  <c r="AJ86" i="14"/>
  <c r="AJ88" i="14"/>
  <c r="AJ3" i="14"/>
  <c r="AG17" i="14"/>
  <c r="AG58" i="14"/>
  <c r="AG73" i="14"/>
  <c r="AF4" i="14"/>
  <c r="AG4" i="14" s="1"/>
  <c r="AF5" i="14"/>
  <c r="AG5" i="14" s="1"/>
  <c r="AF6" i="14"/>
  <c r="AG6" i="14" s="1"/>
  <c r="AO6" i="14" s="1"/>
  <c r="AF7" i="14"/>
  <c r="AG7" i="14" s="1"/>
  <c r="AF8" i="14"/>
  <c r="AG8" i="14" s="1"/>
  <c r="AF9" i="14"/>
  <c r="AF10" i="14"/>
  <c r="AG10" i="14" s="1"/>
  <c r="AF11" i="14"/>
  <c r="AG11" i="14" s="1"/>
  <c r="AF12" i="14"/>
  <c r="AG12" i="14" s="1"/>
  <c r="AF13" i="14"/>
  <c r="AG13" i="14" s="1"/>
  <c r="AF14" i="14"/>
  <c r="AG14" i="14" s="1"/>
  <c r="AF15" i="14"/>
  <c r="AG15" i="14" s="1"/>
  <c r="AF16" i="14"/>
  <c r="AG16" i="14" s="1"/>
  <c r="AF18" i="14"/>
  <c r="AG18" i="14" s="1"/>
  <c r="AF19" i="14"/>
  <c r="AG19" i="14" s="1"/>
  <c r="AF20" i="14"/>
  <c r="AG20" i="14" s="1"/>
  <c r="AF21" i="14"/>
  <c r="AG21" i="14" s="1"/>
  <c r="AF22" i="14"/>
  <c r="AG22" i="14" s="1"/>
  <c r="AF23" i="14"/>
  <c r="AG23" i="14" s="1"/>
  <c r="AF24" i="14"/>
  <c r="AG24" i="14" s="1"/>
  <c r="AF25" i="14"/>
  <c r="AG25" i="14" s="1"/>
  <c r="AF26" i="14"/>
  <c r="AG26" i="14" s="1"/>
  <c r="AF27" i="14"/>
  <c r="AG27" i="14" s="1"/>
  <c r="AF28" i="14"/>
  <c r="AG28" i="14" s="1"/>
  <c r="AF29" i="14"/>
  <c r="AG29" i="14" s="1"/>
  <c r="AF30" i="14"/>
  <c r="AG30" i="14" s="1"/>
  <c r="AF31" i="14"/>
  <c r="AG31" i="14" s="1"/>
  <c r="AF32" i="14"/>
  <c r="AG32" i="14" s="1"/>
  <c r="AF33" i="14"/>
  <c r="AG33" i="14" s="1"/>
  <c r="AF34" i="14"/>
  <c r="AG34" i="14" s="1"/>
  <c r="AF35" i="14"/>
  <c r="AG35" i="14" s="1"/>
  <c r="AF36" i="14"/>
  <c r="AG36" i="14" s="1"/>
  <c r="AF37" i="14"/>
  <c r="AG37" i="14" s="1"/>
  <c r="AF38" i="14"/>
  <c r="AG38" i="14" s="1"/>
  <c r="AF39" i="14"/>
  <c r="AG39" i="14" s="1"/>
  <c r="AF40" i="14"/>
  <c r="AF41" i="14"/>
  <c r="AG41" i="14" s="1"/>
  <c r="AF42" i="14"/>
  <c r="AG42" i="14" s="1"/>
  <c r="AF43" i="14"/>
  <c r="AG43" i="14" s="1"/>
  <c r="AF44" i="14"/>
  <c r="AG44" i="14" s="1"/>
  <c r="AF45" i="14"/>
  <c r="AG45" i="14" s="1"/>
  <c r="AF46" i="14"/>
  <c r="AG46" i="14" s="1"/>
  <c r="AF47" i="14"/>
  <c r="AG47" i="14" s="1"/>
  <c r="AF48" i="14"/>
  <c r="AG48" i="14" s="1"/>
  <c r="AF49" i="14"/>
  <c r="AG49" i="14" s="1"/>
  <c r="AF50" i="14"/>
  <c r="AF51" i="14"/>
  <c r="AF52" i="14"/>
  <c r="AF53" i="14"/>
  <c r="AF54" i="14"/>
  <c r="AF55" i="14"/>
  <c r="AG55" i="14" s="1"/>
  <c r="AF56" i="14"/>
  <c r="AG56" i="14" s="1"/>
  <c r="AF57" i="14"/>
  <c r="AG57" i="14" s="1"/>
  <c r="AF59" i="14"/>
  <c r="AG59" i="14" s="1"/>
  <c r="AF60" i="14"/>
  <c r="AG60" i="14" s="1"/>
  <c r="AF61" i="14"/>
  <c r="AG61" i="14" s="1"/>
  <c r="AF62" i="14"/>
  <c r="AG62" i="14" s="1"/>
  <c r="AF63" i="14"/>
  <c r="AG63" i="14" s="1"/>
  <c r="AF64" i="14"/>
  <c r="AG64" i="14" s="1"/>
  <c r="AF65" i="14"/>
  <c r="AF66" i="14"/>
  <c r="AG66" i="14" s="1"/>
  <c r="AF69" i="14"/>
  <c r="AG69" i="14" s="1"/>
  <c r="AF70" i="14"/>
  <c r="AG70" i="14" s="1"/>
  <c r="AF71" i="14"/>
  <c r="AG71" i="14" s="1"/>
  <c r="AF72" i="14"/>
  <c r="AG72" i="14" s="1"/>
  <c r="AF74" i="14"/>
  <c r="AG74" i="14" s="1"/>
  <c r="AF75" i="14"/>
  <c r="AG75" i="14" s="1"/>
  <c r="AF76" i="14"/>
  <c r="AG76" i="14" s="1"/>
  <c r="AF77" i="14"/>
  <c r="AG77" i="14" s="1"/>
  <c r="AF78" i="14"/>
  <c r="AG78" i="14" s="1"/>
  <c r="AF79" i="14"/>
  <c r="AG79" i="14" s="1"/>
  <c r="AF80" i="14"/>
  <c r="AG80" i="14" s="1"/>
  <c r="AF81" i="14"/>
  <c r="AG81" i="14" s="1"/>
  <c r="AO81" i="14" s="1"/>
  <c r="AF82" i="14"/>
  <c r="AF83" i="14"/>
  <c r="AG83" i="14" s="1"/>
  <c r="AF84" i="14"/>
  <c r="AG84" i="14" s="1"/>
  <c r="AF85" i="14"/>
  <c r="AG85" i="14" s="1"/>
  <c r="AF86" i="14"/>
  <c r="AG86" i="14" s="1"/>
  <c r="AF87" i="14"/>
  <c r="AF88" i="14"/>
  <c r="AG88" i="14" s="1"/>
  <c r="AF3" i="14"/>
  <c r="AG3" i="14" s="1"/>
  <c r="E4" i="14"/>
  <c r="I4" i="14" s="1"/>
  <c r="F4" i="14"/>
  <c r="J4" i="14" s="1"/>
  <c r="G4" i="14"/>
  <c r="K4" i="14" s="1"/>
  <c r="E5" i="14"/>
  <c r="I5" i="14" s="1"/>
  <c r="F5" i="14"/>
  <c r="J5" i="14" s="1"/>
  <c r="G5" i="14"/>
  <c r="K5" i="14" s="1"/>
  <c r="E6" i="14"/>
  <c r="I6" i="14" s="1"/>
  <c r="F6" i="14"/>
  <c r="J6" i="14" s="1"/>
  <c r="G6" i="14"/>
  <c r="K6" i="14" s="1"/>
  <c r="E7" i="14"/>
  <c r="I7" i="14" s="1"/>
  <c r="F7" i="14"/>
  <c r="J7" i="14" s="1"/>
  <c r="G7" i="14"/>
  <c r="K7" i="14" s="1"/>
  <c r="E8" i="14"/>
  <c r="I8" i="14" s="1"/>
  <c r="F8" i="14"/>
  <c r="J8" i="14" s="1"/>
  <c r="G8" i="14"/>
  <c r="K8" i="14" s="1"/>
  <c r="E9" i="14"/>
  <c r="I9" i="14" s="1"/>
  <c r="F9" i="14"/>
  <c r="J9" i="14" s="1"/>
  <c r="G9" i="14"/>
  <c r="K9" i="14" s="1"/>
  <c r="E10" i="14"/>
  <c r="I10" i="14" s="1"/>
  <c r="F10" i="14"/>
  <c r="J10" i="14" s="1"/>
  <c r="G10" i="14"/>
  <c r="K10" i="14" s="1"/>
  <c r="E11" i="14"/>
  <c r="I11" i="14" s="1"/>
  <c r="F11" i="14"/>
  <c r="J11" i="14" s="1"/>
  <c r="G11" i="14"/>
  <c r="K11" i="14" s="1"/>
  <c r="E12" i="14"/>
  <c r="I12" i="14" s="1"/>
  <c r="F12" i="14"/>
  <c r="J12" i="14" s="1"/>
  <c r="G12" i="14"/>
  <c r="K12" i="14" s="1"/>
  <c r="E13" i="14"/>
  <c r="I13" i="14" s="1"/>
  <c r="F13" i="14"/>
  <c r="J13" i="14" s="1"/>
  <c r="G13" i="14"/>
  <c r="K13" i="14" s="1"/>
  <c r="E14" i="14"/>
  <c r="I14" i="14" s="1"/>
  <c r="F14" i="14"/>
  <c r="J14" i="14" s="1"/>
  <c r="G14" i="14"/>
  <c r="K14" i="14" s="1"/>
  <c r="E15" i="14"/>
  <c r="I15" i="14" s="1"/>
  <c r="F15" i="14"/>
  <c r="J15" i="14" s="1"/>
  <c r="G15" i="14"/>
  <c r="K15" i="14" s="1"/>
  <c r="E16" i="14"/>
  <c r="I16" i="14" s="1"/>
  <c r="F16" i="14"/>
  <c r="J16" i="14" s="1"/>
  <c r="G16" i="14"/>
  <c r="K16" i="14" s="1"/>
  <c r="E17" i="14"/>
  <c r="I17" i="14" s="1"/>
  <c r="F17" i="14"/>
  <c r="J17" i="14" s="1"/>
  <c r="G17" i="14"/>
  <c r="K17" i="14" s="1"/>
  <c r="E18" i="14"/>
  <c r="I18" i="14" s="1"/>
  <c r="F18" i="14"/>
  <c r="J18" i="14" s="1"/>
  <c r="G18" i="14"/>
  <c r="K18" i="14" s="1"/>
  <c r="E19" i="14"/>
  <c r="I19" i="14" s="1"/>
  <c r="F19" i="14"/>
  <c r="J19" i="14" s="1"/>
  <c r="G19" i="14"/>
  <c r="K19" i="14" s="1"/>
  <c r="E20" i="14"/>
  <c r="I20" i="14" s="1"/>
  <c r="F20" i="14"/>
  <c r="J20" i="14" s="1"/>
  <c r="G20" i="14"/>
  <c r="K20" i="14" s="1"/>
  <c r="E21" i="14"/>
  <c r="I21" i="14" s="1"/>
  <c r="F21" i="14"/>
  <c r="J21" i="14" s="1"/>
  <c r="G21" i="14"/>
  <c r="K21" i="14" s="1"/>
  <c r="E22" i="14"/>
  <c r="I22" i="14" s="1"/>
  <c r="F22" i="14"/>
  <c r="J22" i="14" s="1"/>
  <c r="G22" i="14"/>
  <c r="K22" i="14" s="1"/>
  <c r="E23" i="14"/>
  <c r="I23" i="14" s="1"/>
  <c r="R85" i="14" s="1"/>
  <c r="U85" i="14" s="1"/>
  <c r="F23" i="14"/>
  <c r="J23" i="14" s="1"/>
  <c r="S85" i="14" s="1"/>
  <c r="V85" i="14" s="1"/>
  <c r="G23" i="14"/>
  <c r="K23" i="14" s="1"/>
  <c r="T85" i="14" s="1"/>
  <c r="W85" i="14" s="1"/>
  <c r="E24" i="14"/>
  <c r="I24" i="14" s="1"/>
  <c r="F24" i="14"/>
  <c r="J24" i="14" s="1"/>
  <c r="G24" i="14"/>
  <c r="K24" i="14" s="1"/>
  <c r="E25" i="14"/>
  <c r="I25" i="14" s="1"/>
  <c r="F25" i="14"/>
  <c r="J25" i="14" s="1"/>
  <c r="G25" i="14"/>
  <c r="K25" i="14" s="1"/>
  <c r="E26" i="14"/>
  <c r="I26" i="14" s="1"/>
  <c r="F26" i="14"/>
  <c r="J26" i="14" s="1"/>
  <c r="G26" i="14"/>
  <c r="K26" i="14" s="1"/>
  <c r="E27" i="14"/>
  <c r="I27" i="14" s="1"/>
  <c r="F27" i="14"/>
  <c r="J27" i="14" s="1"/>
  <c r="G27" i="14"/>
  <c r="K27" i="14" s="1"/>
  <c r="E28" i="14"/>
  <c r="I28" i="14" s="1"/>
  <c r="F28" i="14"/>
  <c r="J28" i="14" s="1"/>
  <c r="G28" i="14"/>
  <c r="K28" i="14" s="1"/>
  <c r="E29" i="14"/>
  <c r="I29" i="14" s="1"/>
  <c r="F29" i="14"/>
  <c r="J29" i="14" s="1"/>
  <c r="G29" i="14"/>
  <c r="K29" i="14" s="1"/>
  <c r="E30" i="14"/>
  <c r="I30" i="14" s="1"/>
  <c r="F30" i="14"/>
  <c r="J30" i="14" s="1"/>
  <c r="G30" i="14"/>
  <c r="K30" i="14" s="1"/>
  <c r="E31" i="14"/>
  <c r="I31" i="14" s="1"/>
  <c r="F31" i="14"/>
  <c r="J31" i="14" s="1"/>
  <c r="G31" i="14"/>
  <c r="K31" i="14" s="1"/>
  <c r="E32" i="14"/>
  <c r="I32" i="14" s="1"/>
  <c r="F32" i="14"/>
  <c r="J32" i="14" s="1"/>
  <c r="G32" i="14"/>
  <c r="K32" i="14" s="1"/>
  <c r="E33" i="14"/>
  <c r="I33" i="14" s="1"/>
  <c r="F33" i="14"/>
  <c r="J33" i="14" s="1"/>
  <c r="G33" i="14"/>
  <c r="K33" i="14" s="1"/>
  <c r="E34" i="14"/>
  <c r="I34" i="14" s="1"/>
  <c r="F34" i="14"/>
  <c r="J34" i="14" s="1"/>
  <c r="G34" i="14"/>
  <c r="K34" i="14" s="1"/>
  <c r="E35" i="14"/>
  <c r="I35" i="14" s="1"/>
  <c r="F35" i="14"/>
  <c r="J35" i="14" s="1"/>
  <c r="G35" i="14"/>
  <c r="K35" i="14" s="1"/>
  <c r="E36" i="14"/>
  <c r="I36" i="14" s="1"/>
  <c r="F36" i="14"/>
  <c r="J36" i="14" s="1"/>
  <c r="G36" i="14"/>
  <c r="K36" i="14" s="1"/>
  <c r="E37" i="14"/>
  <c r="I37" i="14" s="1"/>
  <c r="F37" i="14"/>
  <c r="J37" i="14" s="1"/>
  <c r="G37" i="14"/>
  <c r="K37" i="14" s="1"/>
  <c r="E38" i="14"/>
  <c r="I38" i="14" s="1"/>
  <c r="F38" i="14"/>
  <c r="J38" i="14" s="1"/>
  <c r="G38" i="14"/>
  <c r="K38" i="14" s="1"/>
  <c r="E39" i="14"/>
  <c r="I39" i="14" s="1"/>
  <c r="F39" i="14"/>
  <c r="J39" i="14" s="1"/>
  <c r="G39" i="14"/>
  <c r="K39" i="14" s="1"/>
  <c r="E40" i="14"/>
  <c r="I40" i="14" s="1"/>
  <c r="F40" i="14"/>
  <c r="J40" i="14" s="1"/>
  <c r="G40" i="14"/>
  <c r="K40" i="14" s="1"/>
  <c r="E41" i="14"/>
  <c r="I41" i="14" s="1"/>
  <c r="F41" i="14"/>
  <c r="J41" i="14" s="1"/>
  <c r="G41" i="14"/>
  <c r="K41" i="14" s="1"/>
  <c r="E42" i="14"/>
  <c r="I42" i="14" s="1"/>
  <c r="F42" i="14"/>
  <c r="J42" i="14" s="1"/>
  <c r="G42" i="14"/>
  <c r="K42" i="14" s="1"/>
  <c r="E43" i="14"/>
  <c r="I43" i="14" s="1"/>
  <c r="R162" i="14" s="1"/>
  <c r="U162" i="14" s="1"/>
  <c r="F43" i="14"/>
  <c r="J43" i="14" s="1"/>
  <c r="S162" i="14" s="1"/>
  <c r="V162" i="14" s="1"/>
  <c r="G43" i="14"/>
  <c r="K43" i="14" s="1"/>
  <c r="T162" i="14" s="1"/>
  <c r="W162" i="14" s="1"/>
  <c r="E44" i="14"/>
  <c r="I44" i="14" s="1"/>
  <c r="F44" i="14"/>
  <c r="J44" i="14" s="1"/>
  <c r="G44" i="14"/>
  <c r="K44" i="14" s="1"/>
  <c r="E45" i="14"/>
  <c r="I45" i="14" s="1"/>
  <c r="F45" i="14"/>
  <c r="J45" i="14" s="1"/>
  <c r="G45" i="14"/>
  <c r="K45" i="14" s="1"/>
  <c r="E46" i="14"/>
  <c r="I46" i="14" s="1"/>
  <c r="F46" i="14"/>
  <c r="J46" i="14" s="1"/>
  <c r="G46" i="14"/>
  <c r="K46" i="14" s="1"/>
  <c r="G3" i="14"/>
  <c r="K3" i="14" s="1"/>
  <c r="F3" i="14"/>
  <c r="J3" i="14" s="1"/>
  <c r="E3" i="14"/>
  <c r="I3" i="14" s="1"/>
  <c r="M62" i="20" l="1"/>
  <c r="K65" i="19" s="1"/>
  <c r="M68" i="20"/>
  <c r="K71" i="19" s="1"/>
  <c r="M55" i="20"/>
  <c r="K58" i="19" s="1"/>
  <c r="M54" i="20"/>
  <c r="K57" i="19" s="1"/>
  <c r="M84" i="20"/>
  <c r="K87" i="19" s="1"/>
  <c r="M87" i="20"/>
  <c r="K90" i="19" s="1"/>
  <c r="M78" i="20"/>
  <c r="K81" i="19" s="1"/>
  <c r="M60" i="20"/>
  <c r="K63" i="19" s="1"/>
  <c r="M57" i="20"/>
  <c r="K60" i="19" s="1"/>
  <c r="M39" i="20"/>
  <c r="K42" i="19" s="1"/>
  <c r="M47" i="20"/>
  <c r="K50" i="19" s="1"/>
  <c r="M44" i="20"/>
  <c r="K47" i="19" s="1"/>
  <c r="M33" i="20"/>
  <c r="K36" i="19" s="1"/>
  <c r="M36" i="20"/>
  <c r="K39" i="19" s="1"/>
  <c r="M41" i="20"/>
  <c r="K44" i="19" s="1"/>
  <c r="M40" i="20"/>
  <c r="K43" i="19" s="1"/>
  <c r="M42" i="20"/>
  <c r="K45" i="19" s="1"/>
  <c r="M38" i="20"/>
  <c r="K41" i="19" s="1"/>
  <c r="M34" i="20"/>
  <c r="K37" i="19" s="1"/>
  <c r="M31" i="20"/>
  <c r="K34" i="19" s="1"/>
  <c r="M30" i="20"/>
  <c r="K33" i="19" s="1"/>
  <c r="M28" i="20"/>
  <c r="K31" i="19" s="1"/>
  <c r="M18" i="20"/>
  <c r="K21" i="19" s="1"/>
  <c r="M3" i="20"/>
  <c r="K6" i="19" s="1"/>
  <c r="M24" i="20"/>
  <c r="K27" i="19" s="1"/>
  <c r="M19" i="20"/>
  <c r="K22" i="19" s="1"/>
  <c r="M6" i="20"/>
  <c r="K9" i="19" s="1"/>
  <c r="AS50" i="14"/>
  <c r="AS6" i="14"/>
  <c r="I6" i="17" s="1"/>
  <c r="S170" i="14"/>
  <c r="V170" i="14" s="1"/>
  <c r="S169" i="14"/>
  <c r="V169" i="14" s="1"/>
  <c r="S168" i="14"/>
  <c r="V168" i="14" s="1"/>
  <c r="S171" i="14"/>
  <c r="V171" i="14" s="1"/>
  <c r="S167" i="14"/>
  <c r="V167" i="14" s="1"/>
  <c r="T4" i="14"/>
  <c r="W4" i="14" s="1"/>
  <c r="T3" i="14"/>
  <c r="W3" i="14" s="1"/>
  <c r="T6" i="14"/>
  <c r="W6" i="14" s="1"/>
  <c r="T5" i="14"/>
  <c r="W5" i="14" s="1"/>
  <c r="T170" i="14"/>
  <c r="W170" i="14" s="1"/>
  <c r="T169" i="14"/>
  <c r="W169" i="14" s="1"/>
  <c r="T171" i="14"/>
  <c r="W171" i="14" s="1"/>
  <c r="T167" i="14"/>
  <c r="W167" i="14" s="1"/>
  <c r="T168" i="14"/>
  <c r="W168" i="14" s="1"/>
  <c r="S165" i="14"/>
  <c r="V165" i="14" s="1"/>
  <c r="Z38" i="14" s="1"/>
  <c r="AP37" i="14" s="1"/>
  <c r="S164" i="14"/>
  <c r="V164" i="14" s="1"/>
  <c r="S163" i="14"/>
  <c r="V163" i="14" s="1"/>
  <c r="S166" i="14"/>
  <c r="V166" i="14" s="1"/>
  <c r="T156" i="14"/>
  <c r="W156" i="14" s="1"/>
  <c r="T155" i="14"/>
  <c r="W155" i="14" s="1"/>
  <c r="T157" i="14"/>
  <c r="W157" i="14" s="1"/>
  <c r="S154" i="14"/>
  <c r="V154" i="14" s="1"/>
  <c r="S153" i="14"/>
  <c r="V153" i="14" s="1"/>
  <c r="S152" i="14"/>
  <c r="V152" i="14" s="1"/>
  <c r="R151" i="14"/>
  <c r="U151" i="14" s="1"/>
  <c r="Y54" i="14" s="1"/>
  <c r="AO53" i="14" s="1"/>
  <c r="R147" i="14"/>
  <c r="U147" i="14" s="1"/>
  <c r="Y48" i="14" s="1"/>
  <c r="AO47" i="14" s="1"/>
  <c r="R150" i="14"/>
  <c r="U150" i="14" s="1"/>
  <c r="Y53" i="14" s="1"/>
  <c r="AO52" i="14" s="1"/>
  <c r="R146" i="14"/>
  <c r="U146" i="14" s="1"/>
  <c r="R149" i="14"/>
  <c r="U149" i="14" s="1"/>
  <c r="Y50" i="14" s="1"/>
  <c r="AO49" i="14" s="1"/>
  <c r="R148" i="14"/>
  <c r="U148" i="14" s="1"/>
  <c r="T137" i="14"/>
  <c r="W137" i="14" s="1"/>
  <c r="AA68" i="14" s="1"/>
  <c r="AQ66" i="14" s="1"/>
  <c r="T140" i="14"/>
  <c r="W140" i="14" s="1"/>
  <c r="T139" i="14"/>
  <c r="W139" i="14" s="1"/>
  <c r="T138" i="14"/>
  <c r="W138" i="14" s="1"/>
  <c r="S135" i="14"/>
  <c r="V135" i="14" s="1"/>
  <c r="S136" i="14"/>
  <c r="V136" i="14" s="1"/>
  <c r="R134" i="14"/>
  <c r="U134" i="14" s="1"/>
  <c r="R133" i="14"/>
  <c r="U133" i="14" s="1"/>
  <c r="R132" i="14"/>
  <c r="U132" i="14" s="1"/>
  <c r="T127" i="14"/>
  <c r="W127" i="14" s="1"/>
  <c r="T126" i="14"/>
  <c r="W126" i="14" s="1"/>
  <c r="S125" i="14"/>
  <c r="V125" i="14" s="1"/>
  <c r="S121" i="14"/>
  <c r="V121" i="14" s="1"/>
  <c r="S124" i="14"/>
  <c r="V124" i="14" s="1"/>
  <c r="Z78" i="14" s="1"/>
  <c r="S120" i="14"/>
  <c r="V120" i="14" s="1"/>
  <c r="S123" i="14"/>
  <c r="V123" i="14" s="1"/>
  <c r="Z76" i="14" s="1"/>
  <c r="AP74" i="14" s="1"/>
  <c r="S122" i="14"/>
  <c r="V122" i="14" s="1"/>
  <c r="Z75" i="14" s="1"/>
  <c r="AP73" i="14" s="1"/>
  <c r="R119" i="14"/>
  <c r="U119" i="14" s="1"/>
  <c r="R118" i="14"/>
  <c r="U118" i="14" s="1"/>
  <c r="R117" i="14"/>
  <c r="U117" i="14" s="1"/>
  <c r="T111" i="14"/>
  <c r="W111" i="14" s="1"/>
  <c r="T110" i="14"/>
  <c r="W110" i="14" s="1"/>
  <c r="T109" i="14"/>
  <c r="W109" i="14" s="1"/>
  <c r="S105" i="14"/>
  <c r="V105" i="14" s="1"/>
  <c r="S108" i="14"/>
  <c r="V108" i="14" s="1"/>
  <c r="S107" i="14"/>
  <c r="V107" i="14" s="1"/>
  <c r="S106" i="14"/>
  <c r="V106" i="14" s="1"/>
  <c r="R103" i="14"/>
  <c r="U103" i="14" s="1"/>
  <c r="Y87" i="14" s="1"/>
  <c r="R99" i="14"/>
  <c r="U99" i="14" s="1"/>
  <c r="R95" i="14"/>
  <c r="U95" i="14" s="1"/>
  <c r="Y67" i="14" s="1"/>
  <c r="AO65" i="14" s="1"/>
  <c r="R102" i="14"/>
  <c r="U102" i="14" s="1"/>
  <c r="Y86" i="14" s="1"/>
  <c r="AO84" i="14" s="1"/>
  <c r="R98" i="14"/>
  <c r="U98" i="14" s="1"/>
  <c r="R101" i="14"/>
  <c r="U101" i="14" s="1"/>
  <c r="Y85" i="14" s="1"/>
  <c r="R97" i="14"/>
  <c r="U97" i="14" s="1"/>
  <c r="R104" i="14"/>
  <c r="U104" i="14" s="1"/>
  <c r="R100" i="14"/>
  <c r="U100" i="14" s="1"/>
  <c r="Y84" i="14" s="1"/>
  <c r="AO82" i="14" s="1"/>
  <c r="R96" i="14"/>
  <c r="U96" i="14" s="1"/>
  <c r="T91" i="14"/>
  <c r="W91" i="14" s="1"/>
  <c r="T90" i="14"/>
  <c r="W90" i="14" s="1"/>
  <c r="S87" i="14"/>
  <c r="V87" i="14" s="1"/>
  <c r="S86" i="14"/>
  <c r="V86" i="14" s="1"/>
  <c r="Z27" i="14" s="1"/>
  <c r="AP26" i="14" s="1"/>
  <c r="S89" i="14"/>
  <c r="V89" i="14" s="1"/>
  <c r="S88" i="14"/>
  <c r="V88" i="14" s="1"/>
  <c r="T75" i="14"/>
  <c r="W75" i="14" s="1"/>
  <c r="T74" i="14"/>
  <c r="W74" i="14" s="1"/>
  <c r="T77" i="14"/>
  <c r="W77" i="14" s="1"/>
  <c r="AA77" i="14" s="1"/>
  <c r="AQ75" i="14" s="1"/>
  <c r="T76" i="14"/>
  <c r="W76" i="14" s="1"/>
  <c r="S73" i="14"/>
  <c r="V73" i="14" s="1"/>
  <c r="Z90" i="14" s="1"/>
  <c r="S72" i="14"/>
  <c r="V72" i="14" s="1"/>
  <c r="R71" i="14"/>
  <c r="U71" i="14" s="1"/>
  <c r="R70" i="14"/>
  <c r="U70" i="14" s="1"/>
  <c r="R69" i="14"/>
  <c r="U69" i="14" s="1"/>
  <c r="T61" i="14"/>
  <c r="W61" i="14" s="1"/>
  <c r="T60" i="14"/>
  <c r="W60" i="14" s="1"/>
  <c r="T63" i="14"/>
  <c r="W63" i="14" s="1"/>
  <c r="T59" i="14"/>
  <c r="W59" i="14" s="1"/>
  <c r="T62" i="14"/>
  <c r="W62" i="14" s="1"/>
  <c r="T58" i="14"/>
  <c r="W58" i="14" s="1"/>
  <c r="S56" i="14"/>
  <c r="V56" i="14" s="1"/>
  <c r="S55" i="14"/>
  <c r="V55" i="14" s="1"/>
  <c r="S57" i="14"/>
  <c r="V57" i="14" s="1"/>
  <c r="R53" i="14"/>
  <c r="U53" i="14" s="1"/>
  <c r="R54" i="14"/>
  <c r="U54" i="14" s="1"/>
  <c r="R52" i="14"/>
  <c r="U52" i="14" s="1"/>
  <c r="T46" i="14"/>
  <c r="W46" i="14" s="1"/>
  <c r="T48" i="14"/>
  <c r="W48" i="14" s="1"/>
  <c r="T47" i="14"/>
  <c r="W47" i="14" s="1"/>
  <c r="AA11" i="14" s="1"/>
  <c r="AQ11" i="14" s="1"/>
  <c r="S42" i="14"/>
  <c r="V42" i="14" s="1"/>
  <c r="S44" i="14"/>
  <c r="V44" i="14" s="1"/>
  <c r="S43" i="14"/>
  <c r="V43" i="14" s="1"/>
  <c r="S41" i="14"/>
  <c r="V41" i="14" s="1"/>
  <c r="Z25" i="14" s="1"/>
  <c r="S45" i="14"/>
  <c r="V45" i="14" s="1"/>
  <c r="S40" i="14"/>
  <c r="V40" i="14" s="1"/>
  <c r="Z24" i="14" s="1"/>
  <c r="AP23" i="14" s="1"/>
  <c r="R39" i="14"/>
  <c r="U39" i="14" s="1"/>
  <c r="Y22" i="14" s="1"/>
  <c r="AO22" i="14" s="1"/>
  <c r="R35" i="14"/>
  <c r="U35" i="14" s="1"/>
  <c r="Y12" i="14" s="1"/>
  <c r="R34" i="14"/>
  <c r="U34" i="14" s="1"/>
  <c r="R38" i="14"/>
  <c r="U38" i="14" s="1"/>
  <c r="Y15" i="14" s="1"/>
  <c r="AO15" i="14" s="1"/>
  <c r="R36" i="14"/>
  <c r="U36" i="14" s="1"/>
  <c r="R37" i="14"/>
  <c r="U37" i="14" s="1"/>
  <c r="Y14" i="14" s="1"/>
  <c r="AO14" i="14" s="1"/>
  <c r="T24" i="14"/>
  <c r="W24" i="14" s="1"/>
  <c r="T23" i="14"/>
  <c r="W23" i="14" s="1"/>
  <c r="T26" i="14"/>
  <c r="W26" i="14" s="1"/>
  <c r="T22" i="14"/>
  <c r="W22" i="14" s="1"/>
  <c r="T25" i="14"/>
  <c r="W25" i="14" s="1"/>
  <c r="S20" i="14"/>
  <c r="V20" i="14" s="1"/>
  <c r="S19" i="14"/>
  <c r="V19" i="14" s="1"/>
  <c r="S18" i="14"/>
  <c r="V18" i="14" s="1"/>
  <c r="S21" i="14"/>
  <c r="V21" i="14" s="1"/>
  <c r="R15" i="14"/>
  <c r="U15" i="14" s="1"/>
  <c r="R14" i="14"/>
  <c r="U14" i="14" s="1"/>
  <c r="R16" i="14"/>
  <c r="U16" i="14" s="1"/>
  <c r="R17" i="14"/>
  <c r="U17" i="14" s="1"/>
  <c r="S156" i="14"/>
  <c r="V156" i="14" s="1"/>
  <c r="S155" i="14"/>
  <c r="V155" i="14" s="1"/>
  <c r="S157" i="14"/>
  <c r="V157" i="14" s="1"/>
  <c r="T142" i="14"/>
  <c r="W142" i="14" s="1"/>
  <c r="AA7" i="14" s="1"/>
  <c r="AQ7" i="14" s="1"/>
  <c r="T145" i="14"/>
  <c r="W145" i="14" s="1"/>
  <c r="T141" i="14"/>
  <c r="W141" i="14" s="1"/>
  <c r="T144" i="14"/>
  <c r="W144" i="14" s="1"/>
  <c r="T143" i="14"/>
  <c r="W143" i="14" s="1"/>
  <c r="S137" i="14"/>
  <c r="V137" i="14" s="1"/>
  <c r="Z68" i="14" s="1"/>
  <c r="AP66" i="14" s="1"/>
  <c r="S140" i="14"/>
  <c r="V140" i="14" s="1"/>
  <c r="S139" i="14"/>
  <c r="V139" i="14" s="1"/>
  <c r="S138" i="14"/>
  <c r="V138" i="14" s="1"/>
  <c r="R135" i="14"/>
  <c r="U135" i="14" s="1"/>
  <c r="R136" i="14"/>
  <c r="U136" i="14" s="1"/>
  <c r="T131" i="14"/>
  <c r="W131" i="14" s="1"/>
  <c r="T130" i="14"/>
  <c r="W130" i="14" s="1"/>
  <c r="T129" i="14"/>
  <c r="W129" i="14" s="1"/>
  <c r="T128" i="14"/>
  <c r="W128" i="14" s="1"/>
  <c r="S127" i="14"/>
  <c r="V127" i="14" s="1"/>
  <c r="S126" i="14"/>
  <c r="V126" i="14" s="1"/>
  <c r="R123" i="14"/>
  <c r="U123" i="14" s="1"/>
  <c r="Y76" i="14" s="1"/>
  <c r="AO74" i="14" s="1"/>
  <c r="R122" i="14"/>
  <c r="U122" i="14" s="1"/>
  <c r="Y75" i="14" s="1"/>
  <c r="AO73" i="14" s="1"/>
  <c r="R125" i="14"/>
  <c r="U125" i="14" s="1"/>
  <c r="R121" i="14"/>
  <c r="U121" i="14" s="1"/>
  <c r="R124" i="14"/>
  <c r="U124" i="14" s="1"/>
  <c r="Y78" i="14" s="1"/>
  <c r="AO76" i="14" s="1"/>
  <c r="R120" i="14"/>
  <c r="U120" i="14" s="1"/>
  <c r="T116" i="14"/>
  <c r="W116" i="14" s="1"/>
  <c r="T112" i="14"/>
  <c r="W112" i="14" s="1"/>
  <c r="T115" i="14"/>
  <c r="W115" i="14" s="1"/>
  <c r="AA20" i="14" s="1"/>
  <c r="AQ20" i="14" s="1"/>
  <c r="T114" i="14"/>
  <c r="W114" i="14" s="1"/>
  <c r="T113" i="14"/>
  <c r="W113" i="14" s="1"/>
  <c r="S111" i="14"/>
  <c r="V111" i="14" s="1"/>
  <c r="S110" i="14"/>
  <c r="V110" i="14" s="1"/>
  <c r="S109" i="14"/>
  <c r="V109" i="14" s="1"/>
  <c r="R107" i="14"/>
  <c r="U107" i="14" s="1"/>
  <c r="R106" i="14"/>
  <c r="U106" i="14" s="1"/>
  <c r="R105" i="14"/>
  <c r="U105" i="14" s="1"/>
  <c r="R108" i="14"/>
  <c r="U108" i="14" s="1"/>
  <c r="T94" i="14"/>
  <c r="W94" i="14" s="1"/>
  <c r="T93" i="14"/>
  <c r="W93" i="14" s="1"/>
  <c r="T92" i="14"/>
  <c r="W92" i="14" s="1"/>
  <c r="S91" i="14"/>
  <c r="V91" i="14" s="1"/>
  <c r="S90" i="14"/>
  <c r="V90" i="14" s="1"/>
  <c r="R87" i="14"/>
  <c r="U87" i="14" s="1"/>
  <c r="Y28" i="14" s="1"/>
  <c r="AO27" i="14" s="1"/>
  <c r="R86" i="14"/>
  <c r="U86" i="14" s="1"/>
  <c r="Y27" i="14" s="1"/>
  <c r="AO26" i="14" s="1"/>
  <c r="R89" i="14"/>
  <c r="U89" i="14" s="1"/>
  <c r="R88" i="14"/>
  <c r="U88" i="14" s="1"/>
  <c r="Y29" i="14" s="1"/>
  <c r="AO28" i="14" s="1"/>
  <c r="T82" i="14"/>
  <c r="W82" i="14" s="1"/>
  <c r="T78" i="14"/>
  <c r="W78" i="14" s="1"/>
  <c r="T81" i="14"/>
  <c r="W81" i="14" s="1"/>
  <c r="T84" i="14"/>
  <c r="W84" i="14" s="1"/>
  <c r="T80" i="14"/>
  <c r="W80" i="14" s="1"/>
  <c r="T83" i="14"/>
  <c r="W83" i="14" s="1"/>
  <c r="T79" i="14"/>
  <c r="W79" i="14" s="1"/>
  <c r="S75" i="14"/>
  <c r="V75" i="14" s="1"/>
  <c r="S74" i="14"/>
  <c r="V74" i="14" s="1"/>
  <c r="S77" i="14"/>
  <c r="V77" i="14" s="1"/>
  <c r="Z77" i="14" s="1"/>
  <c r="AP75" i="14" s="1"/>
  <c r="S76" i="14"/>
  <c r="V76" i="14" s="1"/>
  <c r="R72" i="14"/>
  <c r="U72" i="14" s="1"/>
  <c r="R73" i="14"/>
  <c r="U73" i="14" s="1"/>
  <c r="Y90" i="14" s="1"/>
  <c r="AO88" i="14" s="1"/>
  <c r="T68" i="14"/>
  <c r="W68" i="14" s="1"/>
  <c r="T64" i="14"/>
  <c r="W64" i="14" s="1"/>
  <c r="AA8" i="14" s="1"/>
  <c r="AQ8" i="14" s="1"/>
  <c r="T67" i="14"/>
  <c r="W67" i="14" s="1"/>
  <c r="AA36" i="14" s="1"/>
  <c r="AQ35" i="14" s="1"/>
  <c r="T66" i="14"/>
  <c r="W66" i="14" s="1"/>
  <c r="AA35" i="14" s="1"/>
  <c r="AQ34" i="14" s="1"/>
  <c r="T65" i="14"/>
  <c r="W65" i="14" s="1"/>
  <c r="S61" i="14"/>
  <c r="V61" i="14" s="1"/>
  <c r="S60" i="14"/>
  <c r="V60" i="14" s="1"/>
  <c r="S63" i="14"/>
  <c r="V63" i="14" s="1"/>
  <c r="S59" i="14"/>
  <c r="V59" i="14" s="1"/>
  <c r="S62" i="14"/>
  <c r="V62" i="14" s="1"/>
  <c r="S58" i="14"/>
  <c r="V58" i="14" s="1"/>
  <c r="R55" i="14"/>
  <c r="U55" i="14" s="1"/>
  <c r="R57" i="14"/>
  <c r="U57" i="14" s="1"/>
  <c r="R56" i="14"/>
  <c r="U56" i="14" s="1"/>
  <c r="T51" i="14"/>
  <c r="W51" i="14" s="1"/>
  <c r="T50" i="14"/>
  <c r="W50" i="14" s="1"/>
  <c r="AA42" i="14" s="1"/>
  <c r="AQ41" i="14" s="1"/>
  <c r="T49" i="14"/>
  <c r="W49" i="14" s="1"/>
  <c r="S47" i="14"/>
  <c r="V47" i="14" s="1"/>
  <c r="Z11" i="14" s="1"/>
  <c r="AP11" i="14" s="1"/>
  <c r="S48" i="14"/>
  <c r="V48" i="14" s="1"/>
  <c r="S46" i="14"/>
  <c r="V46" i="14" s="1"/>
  <c r="R43" i="14"/>
  <c r="U43" i="14" s="1"/>
  <c r="R42" i="14"/>
  <c r="U42" i="14" s="1"/>
  <c r="R44" i="14"/>
  <c r="U44" i="14" s="1"/>
  <c r="R40" i="14"/>
  <c r="U40" i="14" s="1"/>
  <c r="Y24" i="14" s="1"/>
  <c r="R45" i="14"/>
  <c r="U45" i="14" s="1"/>
  <c r="R41" i="14"/>
  <c r="U41" i="14" s="1"/>
  <c r="Y25" i="14" s="1"/>
  <c r="AO24" i="14" s="1"/>
  <c r="T32" i="14"/>
  <c r="W32" i="14" s="1"/>
  <c r="T28" i="14"/>
  <c r="W28" i="14" s="1"/>
  <c r="T31" i="14"/>
  <c r="W31" i="14" s="1"/>
  <c r="T27" i="14"/>
  <c r="W27" i="14" s="1"/>
  <c r="T30" i="14"/>
  <c r="W30" i="14" s="1"/>
  <c r="AA61" i="14" s="1"/>
  <c r="AQ59" i="14" s="1"/>
  <c r="T33" i="14"/>
  <c r="W33" i="14" s="1"/>
  <c r="T29" i="14"/>
  <c r="W29" i="14" s="1"/>
  <c r="S25" i="14"/>
  <c r="V25" i="14" s="1"/>
  <c r="S23" i="14"/>
  <c r="V23" i="14" s="1"/>
  <c r="S22" i="14"/>
  <c r="V22" i="14" s="1"/>
  <c r="S26" i="14"/>
  <c r="V26" i="14" s="1"/>
  <c r="S24" i="14"/>
  <c r="V24" i="14" s="1"/>
  <c r="R19" i="14"/>
  <c r="U19" i="14" s="1"/>
  <c r="R18" i="14"/>
  <c r="U18" i="14" s="1"/>
  <c r="R20" i="14"/>
  <c r="U20" i="14" s="1"/>
  <c r="R21" i="14"/>
  <c r="U21" i="14" s="1"/>
  <c r="T13" i="14"/>
  <c r="W13" i="14" s="1"/>
  <c r="T12" i="14"/>
  <c r="W12" i="14" s="1"/>
  <c r="AA3" i="14" s="1"/>
  <c r="AQ3" i="14" s="1"/>
  <c r="S10" i="14"/>
  <c r="V10" i="14" s="1"/>
  <c r="S11" i="14"/>
  <c r="V11" i="14" s="1"/>
  <c r="R7" i="14"/>
  <c r="U7" i="14" s="1"/>
  <c r="R8" i="14"/>
  <c r="U8" i="14" s="1"/>
  <c r="R9" i="14"/>
  <c r="U9" i="14" s="1"/>
  <c r="T175" i="14"/>
  <c r="W175" i="14" s="1"/>
  <c r="T174" i="14"/>
  <c r="W174" i="14" s="1"/>
  <c r="T172" i="14"/>
  <c r="W172" i="14" s="1"/>
  <c r="T173" i="14"/>
  <c r="W173" i="14" s="1"/>
  <c r="R154" i="14"/>
  <c r="U154" i="14" s="1"/>
  <c r="R153" i="14"/>
  <c r="U153" i="14" s="1"/>
  <c r="R152" i="14"/>
  <c r="U152" i="14" s="1"/>
  <c r="S175" i="14"/>
  <c r="V175" i="14" s="1"/>
  <c r="S174" i="14"/>
  <c r="V174" i="14" s="1"/>
  <c r="S173" i="14"/>
  <c r="V173" i="14" s="1"/>
  <c r="S172" i="14"/>
  <c r="V172" i="14" s="1"/>
  <c r="R171" i="14"/>
  <c r="U171" i="14" s="1"/>
  <c r="R167" i="14"/>
  <c r="U167" i="14" s="1"/>
  <c r="R170" i="14"/>
  <c r="U170" i="14" s="1"/>
  <c r="R169" i="14"/>
  <c r="U169" i="14" s="1"/>
  <c r="R168" i="14"/>
  <c r="U168" i="14" s="1"/>
  <c r="S159" i="14"/>
  <c r="V159" i="14" s="1"/>
  <c r="Z17" i="14" s="1"/>
  <c r="AP17" i="14" s="1"/>
  <c r="S158" i="14"/>
  <c r="V158" i="14" s="1"/>
  <c r="Z16" i="14" s="1"/>
  <c r="AP16" i="14" s="1"/>
  <c r="S161" i="14"/>
  <c r="V161" i="14" s="1"/>
  <c r="S160" i="14"/>
  <c r="V160" i="14" s="1"/>
  <c r="T149" i="14"/>
  <c r="W149" i="14" s="1"/>
  <c r="AA50" i="14" s="1"/>
  <c r="AQ49" i="14" s="1"/>
  <c r="T148" i="14"/>
  <c r="W148" i="14" s="1"/>
  <c r="T151" i="14"/>
  <c r="W151" i="14" s="1"/>
  <c r="AA54" i="14" s="1"/>
  <c r="AQ53" i="14" s="1"/>
  <c r="T147" i="14"/>
  <c r="W147" i="14" s="1"/>
  <c r="AA48" i="14" s="1"/>
  <c r="AQ47" i="14" s="1"/>
  <c r="T150" i="14"/>
  <c r="W150" i="14" s="1"/>
  <c r="AA53" i="14" s="1"/>
  <c r="AQ52" i="14" s="1"/>
  <c r="T146" i="14"/>
  <c r="W146" i="14" s="1"/>
  <c r="R139" i="14"/>
  <c r="U139" i="14" s="1"/>
  <c r="R138" i="14"/>
  <c r="U138" i="14" s="1"/>
  <c r="R137" i="14"/>
  <c r="U137" i="14" s="1"/>
  <c r="Y68" i="14" s="1"/>
  <c r="AO66" i="14" s="1"/>
  <c r="R140" i="14"/>
  <c r="U140" i="14" s="1"/>
  <c r="T134" i="14"/>
  <c r="W134" i="14" s="1"/>
  <c r="T133" i="14"/>
  <c r="W133" i="14" s="1"/>
  <c r="T132" i="14"/>
  <c r="W132" i="14" s="1"/>
  <c r="S131" i="14"/>
  <c r="V131" i="14" s="1"/>
  <c r="S130" i="14"/>
  <c r="V130" i="14" s="1"/>
  <c r="S129" i="14"/>
  <c r="V129" i="14" s="1"/>
  <c r="S128" i="14"/>
  <c r="V128" i="14" s="1"/>
  <c r="R127" i="14"/>
  <c r="U127" i="14" s="1"/>
  <c r="R126" i="14"/>
  <c r="U126" i="14" s="1"/>
  <c r="Y81" i="14" s="1"/>
  <c r="AO79" i="14" s="1"/>
  <c r="T119" i="14"/>
  <c r="W119" i="14" s="1"/>
  <c r="T118" i="14"/>
  <c r="W118" i="14" s="1"/>
  <c r="T117" i="14"/>
  <c r="W117" i="14" s="1"/>
  <c r="S116" i="14"/>
  <c r="V116" i="14" s="1"/>
  <c r="S112" i="14"/>
  <c r="V112" i="14" s="1"/>
  <c r="S115" i="14"/>
  <c r="V115" i="14" s="1"/>
  <c r="Z20" i="14" s="1"/>
  <c r="AP20" i="14" s="1"/>
  <c r="S114" i="14"/>
  <c r="V114" i="14" s="1"/>
  <c r="S113" i="14"/>
  <c r="V113" i="14" s="1"/>
  <c r="R111" i="14"/>
  <c r="U111" i="14" s="1"/>
  <c r="R110" i="14"/>
  <c r="U110" i="14" s="1"/>
  <c r="R109" i="14"/>
  <c r="U109" i="14" s="1"/>
  <c r="T103" i="14"/>
  <c r="W103" i="14" s="1"/>
  <c r="AA87" i="14" s="1"/>
  <c r="AQ85" i="14" s="1"/>
  <c r="T99" i="14"/>
  <c r="W99" i="14" s="1"/>
  <c r="T95" i="14"/>
  <c r="W95" i="14" s="1"/>
  <c r="AA67" i="14" s="1"/>
  <c r="AQ65" i="14" s="1"/>
  <c r="T102" i="14"/>
  <c r="W102" i="14" s="1"/>
  <c r="AA86" i="14" s="1"/>
  <c r="AQ84" i="14" s="1"/>
  <c r="T98" i="14"/>
  <c r="W98" i="14" s="1"/>
  <c r="T101" i="14"/>
  <c r="W101" i="14" s="1"/>
  <c r="AA85" i="14" s="1"/>
  <c r="AQ83" i="14" s="1"/>
  <c r="T97" i="14"/>
  <c r="W97" i="14" s="1"/>
  <c r="T104" i="14"/>
  <c r="W104" i="14" s="1"/>
  <c r="T100" i="14"/>
  <c r="W100" i="14" s="1"/>
  <c r="AA84" i="14" s="1"/>
  <c r="AQ82" i="14" s="1"/>
  <c r="T96" i="14"/>
  <c r="W96" i="14" s="1"/>
  <c r="S94" i="14"/>
  <c r="V94" i="14" s="1"/>
  <c r="S93" i="14"/>
  <c r="V93" i="14" s="1"/>
  <c r="S92" i="14"/>
  <c r="V92" i="14" s="1"/>
  <c r="R91" i="14"/>
  <c r="U91" i="14" s="1"/>
  <c r="R90" i="14"/>
  <c r="U90" i="14" s="1"/>
  <c r="S82" i="14"/>
  <c r="V82" i="14" s="1"/>
  <c r="S78" i="14"/>
  <c r="V78" i="14" s="1"/>
  <c r="S81" i="14"/>
  <c r="V81" i="14" s="1"/>
  <c r="S84" i="14"/>
  <c r="V84" i="14" s="1"/>
  <c r="S80" i="14"/>
  <c r="V80" i="14" s="1"/>
  <c r="S83" i="14"/>
  <c r="V83" i="14" s="1"/>
  <c r="S79" i="14"/>
  <c r="V79" i="14" s="1"/>
  <c r="R75" i="14"/>
  <c r="U75" i="14" s="1"/>
  <c r="R74" i="14"/>
  <c r="U74" i="14" s="1"/>
  <c r="R77" i="14"/>
  <c r="U77" i="14" s="1"/>
  <c r="R76" i="14"/>
  <c r="U76" i="14" s="1"/>
  <c r="T71" i="14"/>
  <c r="W71" i="14" s="1"/>
  <c r="T70" i="14"/>
  <c r="W70" i="14" s="1"/>
  <c r="T69" i="14"/>
  <c r="W69" i="14" s="1"/>
  <c r="S68" i="14"/>
  <c r="V68" i="14" s="1"/>
  <c r="S64" i="14"/>
  <c r="V64" i="14" s="1"/>
  <c r="S67" i="14"/>
  <c r="V67" i="14" s="1"/>
  <c r="Z36" i="14" s="1"/>
  <c r="AP35" i="14" s="1"/>
  <c r="S66" i="14"/>
  <c r="V66" i="14" s="1"/>
  <c r="Z35" i="14" s="1"/>
  <c r="AP34" i="14" s="1"/>
  <c r="S65" i="14"/>
  <c r="V65" i="14" s="1"/>
  <c r="R63" i="14"/>
  <c r="U63" i="14" s="1"/>
  <c r="R59" i="14"/>
  <c r="U59" i="14" s="1"/>
  <c r="R62" i="14"/>
  <c r="U62" i="14" s="1"/>
  <c r="R58" i="14"/>
  <c r="U58" i="14" s="1"/>
  <c r="R61" i="14"/>
  <c r="U61" i="14" s="1"/>
  <c r="R60" i="14"/>
  <c r="U60" i="14" s="1"/>
  <c r="T54" i="14"/>
  <c r="W54" i="14" s="1"/>
  <c r="T53" i="14"/>
  <c r="W53" i="14" s="1"/>
  <c r="T52" i="14"/>
  <c r="W52" i="14" s="1"/>
  <c r="S49" i="14"/>
  <c r="V49" i="14" s="1"/>
  <c r="S51" i="14"/>
  <c r="V51" i="14" s="1"/>
  <c r="Z43" i="14" s="1"/>
  <c r="AP42" i="14" s="1"/>
  <c r="S50" i="14"/>
  <c r="V50" i="14" s="1"/>
  <c r="Z42" i="14" s="1"/>
  <c r="AP41" i="14" s="1"/>
  <c r="R47" i="14"/>
  <c r="U47" i="14" s="1"/>
  <c r="Y11" i="14" s="1"/>
  <c r="AO11" i="14" s="1"/>
  <c r="R46" i="14"/>
  <c r="U46" i="14" s="1"/>
  <c r="R48" i="14"/>
  <c r="U48" i="14" s="1"/>
  <c r="T37" i="14"/>
  <c r="W37" i="14" s="1"/>
  <c r="AA14" i="14" s="1"/>
  <c r="AQ14" i="14" s="1"/>
  <c r="T36" i="14"/>
  <c r="W36" i="14" s="1"/>
  <c r="T39" i="14"/>
  <c r="W39" i="14" s="1"/>
  <c r="AA22" i="14" s="1"/>
  <c r="AQ22" i="14" s="1"/>
  <c r="T35" i="14"/>
  <c r="W35" i="14" s="1"/>
  <c r="AA12" i="14" s="1"/>
  <c r="AQ12" i="14" s="1"/>
  <c r="T38" i="14"/>
  <c r="W38" i="14" s="1"/>
  <c r="AA15" i="14" s="1"/>
  <c r="AQ15" i="14" s="1"/>
  <c r="T34" i="14"/>
  <c r="W34" i="14" s="1"/>
  <c r="S33" i="14"/>
  <c r="V33" i="14" s="1"/>
  <c r="S29" i="14"/>
  <c r="V29" i="14" s="1"/>
  <c r="S30" i="14"/>
  <c r="V30" i="14" s="1"/>
  <c r="Z61" i="14" s="1"/>
  <c r="AP59" i="14" s="1"/>
  <c r="S28" i="14"/>
  <c r="V28" i="14" s="1"/>
  <c r="S32" i="14"/>
  <c r="V32" i="14" s="1"/>
  <c r="S27" i="14"/>
  <c r="V27" i="14" s="1"/>
  <c r="S31" i="14"/>
  <c r="V31" i="14" s="1"/>
  <c r="R23" i="14"/>
  <c r="U23" i="14" s="1"/>
  <c r="R22" i="14"/>
  <c r="U22" i="14" s="1"/>
  <c r="R26" i="14"/>
  <c r="U26" i="14" s="1"/>
  <c r="Y73" i="14" s="1"/>
  <c r="AO71" i="14" s="1"/>
  <c r="R24" i="14"/>
  <c r="U24" i="14" s="1"/>
  <c r="R25" i="14"/>
  <c r="U25" i="14" s="1"/>
  <c r="T15" i="14"/>
  <c r="W15" i="14" s="1"/>
  <c r="T14" i="14"/>
  <c r="W14" i="14" s="1"/>
  <c r="T17" i="14"/>
  <c r="W17" i="14" s="1"/>
  <c r="T16" i="14"/>
  <c r="W16" i="14" s="1"/>
  <c r="S13" i="14"/>
  <c r="V13" i="14" s="1"/>
  <c r="S12" i="14"/>
  <c r="V12" i="14" s="1"/>
  <c r="Z3" i="14" s="1"/>
  <c r="AP3" i="14" s="1"/>
  <c r="R11" i="14"/>
  <c r="U11" i="14" s="1"/>
  <c r="R10" i="14"/>
  <c r="U10" i="14" s="1"/>
  <c r="R163" i="14"/>
  <c r="U163" i="14" s="1"/>
  <c r="R166" i="14"/>
  <c r="U166" i="14" s="1"/>
  <c r="R165" i="14"/>
  <c r="U165" i="14" s="1"/>
  <c r="Y38" i="14" s="1"/>
  <c r="AO37" i="14" s="1"/>
  <c r="R164" i="14"/>
  <c r="U164" i="14" s="1"/>
  <c r="T159" i="14"/>
  <c r="W159" i="14" s="1"/>
  <c r="AA17" i="14" s="1"/>
  <c r="AQ17" i="14" s="1"/>
  <c r="T158" i="14"/>
  <c r="W158" i="14" s="1"/>
  <c r="AA16" i="14" s="1"/>
  <c r="AQ16" i="14" s="1"/>
  <c r="T160" i="14"/>
  <c r="W160" i="14" s="1"/>
  <c r="T161" i="14"/>
  <c r="W161" i="14" s="1"/>
  <c r="R3" i="14"/>
  <c r="U3" i="14" s="1"/>
  <c r="R6" i="14"/>
  <c r="U6" i="14" s="1"/>
  <c r="R4" i="14"/>
  <c r="U4" i="14" s="1"/>
  <c r="R5" i="14"/>
  <c r="U5" i="14" s="1"/>
  <c r="R155" i="14"/>
  <c r="U155" i="14" s="1"/>
  <c r="R157" i="14"/>
  <c r="U157" i="14" s="1"/>
  <c r="R156" i="14"/>
  <c r="U156" i="14" s="1"/>
  <c r="S142" i="14"/>
  <c r="V142" i="14" s="1"/>
  <c r="Z7" i="14" s="1"/>
  <c r="AP7" i="14" s="1"/>
  <c r="S145" i="14"/>
  <c r="V145" i="14" s="1"/>
  <c r="S141" i="14"/>
  <c r="V141" i="14" s="1"/>
  <c r="S144" i="14"/>
  <c r="V144" i="14" s="1"/>
  <c r="S143" i="14"/>
  <c r="V143" i="14" s="1"/>
  <c r="S5" i="14"/>
  <c r="V5" i="14" s="1"/>
  <c r="S4" i="14"/>
  <c r="V4" i="14" s="1"/>
  <c r="S6" i="14"/>
  <c r="V6" i="14" s="1"/>
  <c r="S3" i="14"/>
  <c r="V3" i="14" s="1"/>
  <c r="R175" i="14"/>
  <c r="U175" i="14" s="1"/>
  <c r="R174" i="14"/>
  <c r="U174" i="14" s="1"/>
  <c r="R173" i="14"/>
  <c r="U173" i="14" s="1"/>
  <c r="R172" i="14"/>
  <c r="U172" i="14" s="1"/>
  <c r="T165" i="14"/>
  <c r="W165" i="14" s="1"/>
  <c r="AA38" i="14" s="1"/>
  <c r="AQ37" i="14" s="1"/>
  <c r="T164" i="14"/>
  <c r="W164" i="14" s="1"/>
  <c r="T166" i="14"/>
  <c r="W166" i="14" s="1"/>
  <c r="T163" i="14"/>
  <c r="W163" i="14" s="1"/>
  <c r="R159" i="14"/>
  <c r="U159" i="14" s="1"/>
  <c r="Y17" i="14" s="1"/>
  <c r="AO17" i="14" s="1"/>
  <c r="R158" i="14"/>
  <c r="U158" i="14" s="1"/>
  <c r="Y16" i="14" s="1"/>
  <c r="AO16" i="14" s="1"/>
  <c r="R161" i="14"/>
  <c r="U161" i="14" s="1"/>
  <c r="R160" i="14"/>
  <c r="U160" i="14" s="1"/>
  <c r="T154" i="14"/>
  <c r="W154" i="14" s="1"/>
  <c r="T153" i="14"/>
  <c r="W153" i="14" s="1"/>
  <c r="T152" i="14"/>
  <c r="W152" i="14" s="1"/>
  <c r="S149" i="14"/>
  <c r="V149" i="14" s="1"/>
  <c r="Z50" i="14" s="1"/>
  <c r="AP49" i="14" s="1"/>
  <c r="S148" i="14"/>
  <c r="V148" i="14" s="1"/>
  <c r="S151" i="14"/>
  <c r="V151" i="14" s="1"/>
  <c r="Z54" i="14" s="1"/>
  <c r="AP53" i="14" s="1"/>
  <c r="S147" i="14"/>
  <c r="V147" i="14" s="1"/>
  <c r="Z48" i="14" s="1"/>
  <c r="AP47" i="14" s="1"/>
  <c r="S150" i="14"/>
  <c r="V150" i="14" s="1"/>
  <c r="Z53" i="14" s="1"/>
  <c r="AP52" i="14" s="1"/>
  <c r="S146" i="14"/>
  <c r="V146" i="14" s="1"/>
  <c r="R143" i="14"/>
  <c r="U143" i="14" s="1"/>
  <c r="R142" i="14"/>
  <c r="U142" i="14" s="1"/>
  <c r="Y7" i="14" s="1"/>
  <c r="AO7" i="14" s="1"/>
  <c r="R145" i="14"/>
  <c r="U145" i="14" s="1"/>
  <c r="R141" i="14"/>
  <c r="U141" i="14" s="1"/>
  <c r="R144" i="14"/>
  <c r="U144" i="14" s="1"/>
  <c r="T135" i="14"/>
  <c r="W135" i="14" s="1"/>
  <c r="T136" i="14"/>
  <c r="W136" i="14" s="1"/>
  <c r="S134" i="14"/>
  <c r="V134" i="14" s="1"/>
  <c r="Z29" i="14" s="1"/>
  <c r="AP28" i="14" s="1"/>
  <c r="S133" i="14"/>
  <c r="V133" i="14" s="1"/>
  <c r="Z28" i="14" s="1"/>
  <c r="AP27" i="14" s="1"/>
  <c r="S132" i="14"/>
  <c r="V132" i="14" s="1"/>
  <c r="R131" i="14"/>
  <c r="U131" i="14" s="1"/>
  <c r="R130" i="14"/>
  <c r="U130" i="14" s="1"/>
  <c r="R129" i="14"/>
  <c r="U129" i="14" s="1"/>
  <c r="R128" i="14"/>
  <c r="U128" i="14" s="1"/>
  <c r="T125" i="14"/>
  <c r="W125" i="14" s="1"/>
  <c r="T121" i="14"/>
  <c r="W121" i="14" s="1"/>
  <c r="AA74" i="14" s="1"/>
  <c r="AQ72" i="14" s="1"/>
  <c r="T124" i="14"/>
  <c r="W124" i="14" s="1"/>
  <c r="AA78" i="14" s="1"/>
  <c r="AQ76" i="14" s="1"/>
  <c r="T120" i="14"/>
  <c r="W120" i="14" s="1"/>
  <c r="T123" i="14"/>
  <c r="W123" i="14" s="1"/>
  <c r="AA76" i="14" s="1"/>
  <c r="AQ74" i="14" s="1"/>
  <c r="T122" i="14"/>
  <c r="W122" i="14" s="1"/>
  <c r="AA75" i="14" s="1"/>
  <c r="AQ73" i="14" s="1"/>
  <c r="S119" i="14"/>
  <c r="V119" i="14" s="1"/>
  <c r="S118" i="14"/>
  <c r="V118" i="14" s="1"/>
  <c r="S117" i="14"/>
  <c r="V117" i="14" s="1"/>
  <c r="Z71" i="14" s="1"/>
  <c r="AP69" i="14" s="1"/>
  <c r="R115" i="14"/>
  <c r="U115" i="14" s="1"/>
  <c r="Y20" i="14" s="1"/>
  <c r="AO20" i="14" s="1"/>
  <c r="R114" i="14"/>
  <c r="U114" i="14" s="1"/>
  <c r="R113" i="14"/>
  <c r="U113" i="14" s="1"/>
  <c r="R116" i="14"/>
  <c r="U116" i="14" s="1"/>
  <c r="R112" i="14"/>
  <c r="U112" i="14" s="1"/>
  <c r="T105" i="14"/>
  <c r="W105" i="14" s="1"/>
  <c r="T108" i="14"/>
  <c r="W108" i="14" s="1"/>
  <c r="AA40" i="14" s="1"/>
  <c r="AQ39" i="14" s="1"/>
  <c r="T107" i="14"/>
  <c r="W107" i="14" s="1"/>
  <c r="T106" i="14"/>
  <c r="W106" i="14" s="1"/>
  <c r="S103" i="14"/>
  <c r="V103" i="14" s="1"/>
  <c r="Z87" i="14" s="1"/>
  <c r="AP85" i="14" s="1"/>
  <c r="S99" i="14"/>
  <c r="V99" i="14" s="1"/>
  <c r="S95" i="14"/>
  <c r="V95" i="14" s="1"/>
  <c r="Z67" i="14" s="1"/>
  <c r="AP65" i="14" s="1"/>
  <c r="S102" i="14"/>
  <c r="V102" i="14" s="1"/>
  <c r="Z86" i="14" s="1"/>
  <c r="AP84" i="14" s="1"/>
  <c r="S98" i="14"/>
  <c r="V98" i="14" s="1"/>
  <c r="S101" i="14"/>
  <c r="V101" i="14" s="1"/>
  <c r="Z85" i="14" s="1"/>
  <c r="AP83" i="14" s="1"/>
  <c r="S97" i="14"/>
  <c r="V97" i="14" s="1"/>
  <c r="Z80" i="14" s="1"/>
  <c r="AP78" i="14" s="1"/>
  <c r="S104" i="14"/>
  <c r="V104" i="14" s="1"/>
  <c r="S100" i="14"/>
  <c r="V100" i="14" s="1"/>
  <c r="Z84" i="14" s="1"/>
  <c r="AP82" i="14" s="1"/>
  <c r="AS82" i="14" s="1"/>
  <c r="S96" i="14"/>
  <c r="V96" i="14" s="1"/>
  <c r="R94" i="14"/>
  <c r="U94" i="14" s="1"/>
  <c r="R93" i="14"/>
  <c r="U93" i="14" s="1"/>
  <c r="R92" i="14"/>
  <c r="U92" i="14" s="1"/>
  <c r="T87" i="14"/>
  <c r="W87" i="14" s="1"/>
  <c r="AA28" i="14" s="1"/>
  <c r="AQ27" i="14" s="1"/>
  <c r="T86" i="14"/>
  <c r="W86" i="14" s="1"/>
  <c r="AA27" i="14" s="1"/>
  <c r="AQ26" i="14" s="1"/>
  <c r="T89" i="14"/>
  <c r="W89" i="14" s="1"/>
  <c r="T88" i="14"/>
  <c r="W88" i="14" s="1"/>
  <c r="AA29" i="14" s="1"/>
  <c r="AQ28" i="14" s="1"/>
  <c r="R83" i="14"/>
  <c r="U83" i="14" s="1"/>
  <c r="Y58" i="14" s="1"/>
  <c r="AO56" i="14" s="1"/>
  <c r="R79" i="14"/>
  <c r="U79" i="14" s="1"/>
  <c r="R82" i="14"/>
  <c r="U82" i="14" s="1"/>
  <c r="R78" i="14"/>
  <c r="U78" i="14" s="1"/>
  <c r="R81" i="14"/>
  <c r="U81" i="14" s="1"/>
  <c r="R84" i="14"/>
  <c r="U84" i="14" s="1"/>
  <c r="R80" i="14"/>
  <c r="U80" i="14" s="1"/>
  <c r="T73" i="14"/>
  <c r="W73" i="14" s="1"/>
  <c r="AA90" i="14" s="1"/>
  <c r="AQ88" i="14" s="1"/>
  <c r="T72" i="14"/>
  <c r="W72" i="14" s="1"/>
  <c r="S71" i="14"/>
  <c r="V71" i="14" s="1"/>
  <c r="S70" i="14"/>
  <c r="V70" i="14" s="1"/>
  <c r="Z40" i="14" s="1"/>
  <c r="AP39" i="14" s="1"/>
  <c r="S69" i="14"/>
  <c r="V69" i="14" s="1"/>
  <c r="Z39" i="14" s="1"/>
  <c r="AP38" i="14" s="1"/>
  <c r="R67" i="14"/>
  <c r="U67" i="14" s="1"/>
  <c r="Y36" i="14" s="1"/>
  <c r="AO35" i="14" s="1"/>
  <c r="R66" i="14"/>
  <c r="U66" i="14" s="1"/>
  <c r="Y35" i="14" s="1"/>
  <c r="AO34" i="14" s="1"/>
  <c r="R65" i="14"/>
  <c r="U65" i="14" s="1"/>
  <c r="R68" i="14"/>
  <c r="U68" i="14" s="1"/>
  <c r="Y37" i="14" s="1"/>
  <c r="AO36" i="14" s="1"/>
  <c r="R64" i="14"/>
  <c r="U64" i="14" s="1"/>
  <c r="T56" i="14"/>
  <c r="W56" i="14" s="1"/>
  <c r="T55" i="14"/>
  <c r="W55" i="14" s="1"/>
  <c r="T57" i="14"/>
  <c r="W57" i="14" s="1"/>
  <c r="AA60" i="14" s="1"/>
  <c r="AQ58" i="14" s="1"/>
  <c r="S54" i="14"/>
  <c r="V54" i="14" s="1"/>
  <c r="S53" i="14"/>
  <c r="V53" i="14" s="1"/>
  <c r="S52" i="14"/>
  <c r="V52" i="14" s="1"/>
  <c r="R51" i="14"/>
  <c r="U51" i="14" s="1"/>
  <c r="R50" i="14"/>
  <c r="U50" i="14" s="1"/>
  <c r="Y42" i="14" s="1"/>
  <c r="AO41" i="14" s="1"/>
  <c r="R49" i="14"/>
  <c r="U49" i="14" s="1"/>
  <c r="T45" i="14"/>
  <c r="W45" i="14" s="1"/>
  <c r="T41" i="14"/>
  <c r="W41" i="14" s="1"/>
  <c r="AA25" i="14" s="1"/>
  <c r="AQ24" i="14" s="1"/>
  <c r="T44" i="14"/>
  <c r="W44" i="14" s="1"/>
  <c r="T40" i="14"/>
  <c r="W40" i="14" s="1"/>
  <c r="AA24" i="14" s="1"/>
  <c r="AQ23" i="14" s="1"/>
  <c r="T43" i="14"/>
  <c r="W43" i="14" s="1"/>
  <c r="AA30" i="14" s="1"/>
  <c r="AQ29" i="14" s="1"/>
  <c r="T42" i="14"/>
  <c r="W42" i="14" s="1"/>
  <c r="AA26" i="14" s="1"/>
  <c r="AQ25" i="14" s="1"/>
  <c r="S38" i="14"/>
  <c r="V38" i="14" s="1"/>
  <c r="Z15" i="14" s="1"/>
  <c r="AP15" i="14" s="1"/>
  <c r="S34" i="14"/>
  <c r="V34" i="14" s="1"/>
  <c r="S37" i="14"/>
  <c r="V37" i="14" s="1"/>
  <c r="Z14" i="14" s="1"/>
  <c r="AP14" i="14" s="1"/>
  <c r="S36" i="14"/>
  <c r="V36" i="14" s="1"/>
  <c r="S35" i="14"/>
  <c r="V35" i="14" s="1"/>
  <c r="Z12" i="14" s="1"/>
  <c r="AP12" i="14" s="1"/>
  <c r="S39" i="14"/>
  <c r="V39" i="14" s="1"/>
  <c r="Z22" i="14" s="1"/>
  <c r="AP22" i="14" s="1"/>
  <c r="R31" i="14"/>
  <c r="U31" i="14" s="1"/>
  <c r="R27" i="14"/>
  <c r="U27" i="14" s="1"/>
  <c r="R30" i="14"/>
  <c r="U30" i="14" s="1"/>
  <c r="Y61" i="14" s="1"/>
  <c r="AO59" i="14" s="1"/>
  <c r="R32" i="14"/>
  <c r="U32" i="14" s="1"/>
  <c r="R28" i="14"/>
  <c r="U28" i="14" s="1"/>
  <c r="R29" i="14"/>
  <c r="U29" i="14" s="1"/>
  <c r="R33" i="14"/>
  <c r="U33" i="14" s="1"/>
  <c r="T19" i="14"/>
  <c r="W19" i="14" s="1"/>
  <c r="T18" i="14"/>
  <c r="W18" i="14" s="1"/>
  <c r="T21" i="14"/>
  <c r="W21" i="14" s="1"/>
  <c r="T20" i="14"/>
  <c r="W20" i="14" s="1"/>
  <c r="S16" i="14"/>
  <c r="V16" i="14" s="1"/>
  <c r="S17" i="14"/>
  <c r="V17" i="14" s="1"/>
  <c r="S15" i="14"/>
  <c r="V15" i="14" s="1"/>
  <c r="S14" i="14"/>
  <c r="V14" i="14" s="1"/>
  <c r="R12" i="14"/>
  <c r="U12" i="14" s="1"/>
  <c r="Y3" i="14" s="1"/>
  <c r="AO3" i="14" s="1"/>
  <c r="R13" i="14"/>
  <c r="U13" i="14" s="1"/>
  <c r="T8" i="14"/>
  <c r="W8" i="14" s="1"/>
  <c r="AA66" i="14" s="1"/>
  <c r="AQ64" i="14" s="1"/>
  <c r="T7" i="14"/>
  <c r="W7" i="14" s="1"/>
  <c r="T9" i="14"/>
  <c r="W9" i="14" s="1"/>
  <c r="H8" i="19"/>
  <c r="I51" i="17"/>
  <c r="H52" i="19"/>
  <c r="T11" i="14"/>
  <c r="W11" i="14" s="1"/>
  <c r="T10" i="14"/>
  <c r="W10" i="14" s="1"/>
  <c r="S9" i="14"/>
  <c r="V9" i="14" s="1"/>
  <c r="S8" i="14"/>
  <c r="V8" i="14" s="1"/>
  <c r="S7" i="14"/>
  <c r="V7" i="14" s="1"/>
  <c r="AO83" i="14"/>
  <c r="AS51" i="14"/>
  <c r="AO23" i="14"/>
  <c r="AS9" i="14"/>
  <c r="AP76" i="14"/>
  <c r="AO85" i="14"/>
  <c r="AO12" i="14"/>
  <c r="AP88" i="14"/>
  <c r="AP24" i="14"/>
  <c r="AS81" i="14"/>
  <c r="AS87" i="14"/>
  <c r="Y40" i="14"/>
  <c r="AO39" i="14" s="1"/>
  <c r="AA56" i="14"/>
  <c r="AQ54" i="14" s="1"/>
  <c r="AA57" i="14"/>
  <c r="AQ55" i="14" s="1"/>
  <c r="Z4" i="14"/>
  <c r="AP4" i="14" s="1"/>
  <c r="AA80" i="14"/>
  <c r="AQ78" i="14" s="1"/>
  <c r="AR87" i="4"/>
  <c r="G89" i="19" s="1"/>
  <c r="AR86" i="4"/>
  <c r="G88" i="19" s="1"/>
  <c r="AR85" i="4"/>
  <c r="G87" i="19" s="1"/>
  <c r="AR84" i="4"/>
  <c r="G86" i="19" s="1"/>
  <c r="AR83" i="4"/>
  <c r="G85" i="19" s="1"/>
  <c r="AR82" i="4"/>
  <c r="G84" i="19" s="1"/>
  <c r="AR81" i="4"/>
  <c r="G83" i="19" s="1"/>
  <c r="AR80" i="4"/>
  <c r="G82" i="19" s="1"/>
  <c r="AR79" i="4"/>
  <c r="G81" i="19" s="1"/>
  <c r="AR78" i="4"/>
  <c r="G80" i="19" s="1"/>
  <c r="AR77" i="4"/>
  <c r="G79" i="19" s="1"/>
  <c r="AR76" i="4"/>
  <c r="G78" i="19" s="1"/>
  <c r="AR75" i="4"/>
  <c r="G77" i="19" s="1"/>
  <c r="AR74" i="4"/>
  <c r="G76" i="19" s="1"/>
  <c r="AR73" i="4"/>
  <c r="G75" i="19" s="1"/>
  <c r="AR72" i="4"/>
  <c r="G74" i="19" s="1"/>
  <c r="AR71" i="4"/>
  <c r="G73" i="19" s="1"/>
  <c r="AR70" i="4"/>
  <c r="G72" i="19" s="1"/>
  <c r="AD87" i="4"/>
  <c r="F89" i="19" s="1"/>
  <c r="AD86" i="4"/>
  <c r="F88" i="19" s="1"/>
  <c r="AD85" i="4"/>
  <c r="F87" i="19" s="1"/>
  <c r="AD84" i="4"/>
  <c r="F86" i="19" s="1"/>
  <c r="AD83" i="4"/>
  <c r="F85" i="19" s="1"/>
  <c r="AD82" i="4"/>
  <c r="F84" i="19" s="1"/>
  <c r="AD81" i="4"/>
  <c r="F83" i="19" s="1"/>
  <c r="AD80" i="4"/>
  <c r="F82" i="19" s="1"/>
  <c r="AD79" i="4"/>
  <c r="F81" i="19" s="1"/>
  <c r="AD78" i="4"/>
  <c r="F80" i="19" s="1"/>
  <c r="AD77" i="4"/>
  <c r="F79" i="19" s="1"/>
  <c r="AD76" i="4"/>
  <c r="F78" i="19" s="1"/>
  <c r="AD75" i="4"/>
  <c r="F77" i="19" s="1"/>
  <c r="AD74" i="4"/>
  <c r="F76" i="19" s="1"/>
  <c r="AD73" i="4"/>
  <c r="F75" i="19" s="1"/>
  <c r="AD72" i="4"/>
  <c r="F74" i="19" s="1"/>
  <c r="AD71" i="4"/>
  <c r="F73" i="19" s="1"/>
  <c r="AD70" i="4"/>
  <c r="F72" i="19" s="1"/>
  <c r="AB87" i="4"/>
  <c r="E89" i="19" s="1"/>
  <c r="AB86" i="4"/>
  <c r="E88" i="19" s="1"/>
  <c r="AB85" i="4"/>
  <c r="E87" i="19" s="1"/>
  <c r="AB84" i="4"/>
  <c r="E86" i="19" s="1"/>
  <c r="AB83" i="4"/>
  <c r="E85" i="19" s="1"/>
  <c r="AB82" i="4"/>
  <c r="E84" i="19" s="1"/>
  <c r="AB81" i="4"/>
  <c r="E83" i="19" s="1"/>
  <c r="AB80" i="4"/>
  <c r="E82" i="19" s="1"/>
  <c r="AB79" i="4"/>
  <c r="E81" i="19" s="1"/>
  <c r="AB78" i="4"/>
  <c r="E80" i="19" s="1"/>
  <c r="AB77" i="4"/>
  <c r="E79" i="19" s="1"/>
  <c r="AB76" i="4"/>
  <c r="E78" i="19" s="1"/>
  <c r="AB75" i="4"/>
  <c r="E77" i="19" s="1"/>
  <c r="AB74" i="4"/>
  <c r="E76" i="19" s="1"/>
  <c r="AB73" i="4"/>
  <c r="E75" i="19" s="1"/>
  <c r="AB72" i="4"/>
  <c r="E74" i="19" s="1"/>
  <c r="AB71" i="4"/>
  <c r="E73" i="19" s="1"/>
  <c r="AB70" i="4"/>
  <c r="E72" i="19" s="1"/>
  <c r="Z87" i="4"/>
  <c r="D89" i="19" s="1"/>
  <c r="Z86" i="4"/>
  <c r="D88" i="19" s="1"/>
  <c r="Z85" i="4"/>
  <c r="D87" i="19" s="1"/>
  <c r="Z84" i="4"/>
  <c r="D86" i="19" s="1"/>
  <c r="Z83" i="4"/>
  <c r="D85" i="19" s="1"/>
  <c r="Z82" i="4"/>
  <c r="D84" i="19" s="1"/>
  <c r="Z81" i="4"/>
  <c r="D83" i="19" s="1"/>
  <c r="Z80" i="4"/>
  <c r="D82" i="19" s="1"/>
  <c r="Z79" i="4"/>
  <c r="D81" i="19" s="1"/>
  <c r="Z78" i="4"/>
  <c r="D80" i="19" s="1"/>
  <c r="Z77" i="4"/>
  <c r="D79" i="19" s="1"/>
  <c r="Z76" i="4"/>
  <c r="D78" i="19" s="1"/>
  <c r="Z75" i="4"/>
  <c r="D77" i="19" s="1"/>
  <c r="Z74" i="4"/>
  <c r="D76" i="19" s="1"/>
  <c r="Z73" i="4"/>
  <c r="D75" i="19" s="1"/>
  <c r="Z72" i="4"/>
  <c r="D74" i="19" s="1"/>
  <c r="Z71" i="4"/>
  <c r="D73" i="19" s="1"/>
  <c r="Z70" i="4"/>
  <c r="D72" i="19" s="1"/>
  <c r="X87" i="4"/>
  <c r="C89" i="19" s="1"/>
  <c r="X86" i="4"/>
  <c r="C88" i="19" s="1"/>
  <c r="X85" i="4"/>
  <c r="C87" i="19" s="1"/>
  <c r="X84" i="4"/>
  <c r="C86" i="19" s="1"/>
  <c r="X83" i="4"/>
  <c r="C85" i="19" s="1"/>
  <c r="X82" i="4"/>
  <c r="C84" i="19" s="1"/>
  <c r="X81" i="4"/>
  <c r="C83" i="19" s="1"/>
  <c r="X80" i="4"/>
  <c r="C82" i="19" s="1"/>
  <c r="X79" i="4"/>
  <c r="C81" i="19" s="1"/>
  <c r="X78" i="4"/>
  <c r="C80" i="19" s="1"/>
  <c r="X77" i="4"/>
  <c r="C79" i="19" s="1"/>
  <c r="X76" i="4"/>
  <c r="C78" i="19" s="1"/>
  <c r="X75" i="4"/>
  <c r="C77" i="19" s="1"/>
  <c r="X74" i="4"/>
  <c r="C76" i="19" s="1"/>
  <c r="X73" i="4"/>
  <c r="C75" i="19" s="1"/>
  <c r="X72" i="4"/>
  <c r="C74" i="19" s="1"/>
  <c r="X71" i="4"/>
  <c r="C73" i="19" s="1"/>
  <c r="X70" i="4"/>
  <c r="C72" i="19" s="1"/>
  <c r="AR68" i="4"/>
  <c r="G70" i="19" s="1"/>
  <c r="AD68" i="4"/>
  <c r="F70" i="19" s="1"/>
  <c r="AB68" i="4"/>
  <c r="E70" i="19" s="1"/>
  <c r="Z68" i="4"/>
  <c r="D70" i="19" s="1"/>
  <c r="X68" i="4"/>
  <c r="C70" i="19" s="1"/>
  <c r="AR65" i="4"/>
  <c r="G67" i="19" s="1"/>
  <c r="AR64" i="4"/>
  <c r="G66" i="19" s="1"/>
  <c r="AR63" i="4"/>
  <c r="G65" i="19" s="1"/>
  <c r="AR62" i="4"/>
  <c r="G64" i="19" s="1"/>
  <c r="AR61" i="4"/>
  <c r="G63" i="19" s="1"/>
  <c r="AR60" i="4"/>
  <c r="G62" i="19" s="1"/>
  <c r="AR59" i="4"/>
  <c r="G61" i="19" s="1"/>
  <c r="AR58" i="4"/>
  <c r="G60" i="19" s="1"/>
  <c r="AR57" i="4"/>
  <c r="G59" i="19" s="1"/>
  <c r="AR56" i="4"/>
  <c r="G58" i="19" s="1"/>
  <c r="AR55" i="4"/>
  <c r="G57" i="19" s="1"/>
  <c r="AR54" i="4"/>
  <c r="G56" i="19" s="1"/>
  <c r="AR53" i="4"/>
  <c r="AR52" i="4"/>
  <c r="G55" i="19" s="1"/>
  <c r="AD65" i="4"/>
  <c r="F67" i="19" s="1"/>
  <c r="AD64" i="4"/>
  <c r="F66" i="19" s="1"/>
  <c r="AD63" i="4"/>
  <c r="F65" i="19" s="1"/>
  <c r="AD62" i="4"/>
  <c r="F64" i="19" s="1"/>
  <c r="AD61" i="4"/>
  <c r="F63" i="19" s="1"/>
  <c r="AD60" i="4"/>
  <c r="F62" i="19" s="1"/>
  <c r="AD59" i="4"/>
  <c r="F61" i="19" s="1"/>
  <c r="AD58" i="4"/>
  <c r="F60" i="19" s="1"/>
  <c r="AD57" i="4"/>
  <c r="F59" i="19" s="1"/>
  <c r="AD56" i="4"/>
  <c r="F58" i="19" s="1"/>
  <c r="AD55" i="4"/>
  <c r="F57" i="19" s="1"/>
  <c r="AD54" i="4"/>
  <c r="F56" i="19" s="1"/>
  <c r="AD53" i="4"/>
  <c r="AD52" i="4"/>
  <c r="F55" i="19" s="1"/>
  <c r="AB65" i="4"/>
  <c r="E67" i="19" s="1"/>
  <c r="AB64" i="4"/>
  <c r="E66" i="19" s="1"/>
  <c r="AB63" i="4"/>
  <c r="E65" i="19" s="1"/>
  <c r="AB62" i="4"/>
  <c r="E64" i="19" s="1"/>
  <c r="AB61" i="4"/>
  <c r="E63" i="19" s="1"/>
  <c r="AB60" i="4"/>
  <c r="E62" i="19" s="1"/>
  <c r="AB59" i="4"/>
  <c r="E61" i="19" s="1"/>
  <c r="AB58" i="4"/>
  <c r="E60" i="19" s="1"/>
  <c r="AB57" i="4"/>
  <c r="E59" i="19" s="1"/>
  <c r="AB56" i="4"/>
  <c r="E58" i="19" s="1"/>
  <c r="AB55" i="4"/>
  <c r="E57" i="19" s="1"/>
  <c r="AB54" i="4"/>
  <c r="E56" i="19" s="1"/>
  <c r="AB53" i="4"/>
  <c r="AB52" i="4"/>
  <c r="E55" i="19" s="1"/>
  <c r="Z65" i="4"/>
  <c r="D67" i="19" s="1"/>
  <c r="Z64" i="4"/>
  <c r="D66" i="19" s="1"/>
  <c r="Z63" i="4"/>
  <c r="D65" i="19" s="1"/>
  <c r="Z62" i="4"/>
  <c r="D64" i="19" s="1"/>
  <c r="Z61" i="4"/>
  <c r="D63" i="19" s="1"/>
  <c r="Z60" i="4"/>
  <c r="D62" i="19" s="1"/>
  <c r="Z59" i="4"/>
  <c r="D61" i="19" s="1"/>
  <c r="Z58" i="4"/>
  <c r="D60" i="19" s="1"/>
  <c r="Z57" i="4"/>
  <c r="D59" i="19" s="1"/>
  <c r="Z56" i="4"/>
  <c r="D58" i="19" s="1"/>
  <c r="Z55" i="4"/>
  <c r="D57" i="19" s="1"/>
  <c r="Z54" i="4"/>
  <c r="D56" i="19" s="1"/>
  <c r="Z53" i="4"/>
  <c r="Z52" i="4"/>
  <c r="D55" i="19" s="1"/>
  <c r="X65" i="4"/>
  <c r="C67" i="19" s="1"/>
  <c r="X64" i="4"/>
  <c r="C66" i="19" s="1"/>
  <c r="X63" i="4"/>
  <c r="C65" i="19" s="1"/>
  <c r="X62" i="4"/>
  <c r="C64" i="19" s="1"/>
  <c r="X61" i="4"/>
  <c r="C63" i="19" s="1"/>
  <c r="X60" i="4"/>
  <c r="C62" i="19" s="1"/>
  <c r="X59" i="4"/>
  <c r="X58" i="4"/>
  <c r="C60" i="19" s="1"/>
  <c r="X57" i="4"/>
  <c r="C59" i="19" s="1"/>
  <c r="X56" i="4"/>
  <c r="C58" i="19" s="1"/>
  <c r="X55" i="4"/>
  <c r="C57" i="19" s="1"/>
  <c r="X54" i="4"/>
  <c r="C56" i="19" s="1"/>
  <c r="X53" i="4"/>
  <c r="X52" i="4"/>
  <c r="C55" i="19" s="1"/>
  <c r="AR47" i="4"/>
  <c r="G50" i="19" s="1"/>
  <c r="AR46" i="4"/>
  <c r="G49" i="19" s="1"/>
  <c r="AR45" i="4"/>
  <c r="G48" i="19" s="1"/>
  <c r="AR44" i="4"/>
  <c r="G47" i="19" s="1"/>
  <c r="AR43" i="4"/>
  <c r="G46" i="19" s="1"/>
  <c r="AR42" i="4"/>
  <c r="G45" i="19" s="1"/>
  <c r="AR41" i="4"/>
  <c r="G44" i="19" s="1"/>
  <c r="AR40" i="4"/>
  <c r="G43" i="19" s="1"/>
  <c r="AR39" i="4"/>
  <c r="G42" i="19" s="1"/>
  <c r="AR38" i="4"/>
  <c r="G41" i="19" s="1"/>
  <c r="AR37" i="4"/>
  <c r="G40" i="19" s="1"/>
  <c r="AR36" i="4"/>
  <c r="G39" i="19" s="1"/>
  <c r="AR35" i="4"/>
  <c r="G38" i="19" s="1"/>
  <c r="AR34" i="4"/>
  <c r="G37" i="19" s="1"/>
  <c r="AR33" i="4"/>
  <c r="G36" i="19" s="1"/>
  <c r="AR32" i="4"/>
  <c r="G35" i="19" s="1"/>
  <c r="AR31" i="4"/>
  <c r="G34" i="19" s="1"/>
  <c r="AR30" i="4"/>
  <c r="G33" i="19" s="1"/>
  <c r="AR29" i="4"/>
  <c r="G32" i="19" s="1"/>
  <c r="AR28" i="4"/>
  <c r="G31" i="19" s="1"/>
  <c r="AR27" i="4"/>
  <c r="G30" i="19" s="1"/>
  <c r="AR26" i="4"/>
  <c r="G29" i="19" s="1"/>
  <c r="AR25" i="4"/>
  <c r="G28" i="19" s="1"/>
  <c r="AR24" i="4"/>
  <c r="G27" i="19" s="1"/>
  <c r="AR23" i="4"/>
  <c r="G26" i="19" s="1"/>
  <c r="AR22" i="4"/>
  <c r="G25" i="19" s="1"/>
  <c r="AD47" i="4"/>
  <c r="F50" i="19" s="1"/>
  <c r="AD46" i="4"/>
  <c r="F49" i="19" s="1"/>
  <c r="AD45" i="4"/>
  <c r="F48" i="19" s="1"/>
  <c r="AD44" i="4"/>
  <c r="F47" i="19" s="1"/>
  <c r="AD43" i="4"/>
  <c r="F46" i="19" s="1"/>
  <c r="AD42" i="4"/>
  <c r="F45" i="19" s="1"/>
  <c r="AD41" i="4"/>
  <c r="F44" i="19" s="1"/>
  <c r="AD40" i="4"/>
  <c r="F43" i="19" s="1"/>
  <c r="AD39" i="4"/>
  <c r="F42" i="19" s="1"/>
  <c r="AD38" i="4"/>
  <c r="F41" i="19" s="1"/>
  <c r="AD37" i="4"/>
  <c r="F40" i="19" s="1"/>
  <c r="AD36" i="4"/>
  <c r="F39" i="19" s="1"/>
  <c r="AD35" i="4"/>
  <c r="F38" i="19" s="1"/>
  <c r="AD34" i="4"/>
  <c r="F37" i="19" s="1"/>
  <c r="AD33" i="4"/>
  <c r="F36" i="19" s="1"/>
  <c r="AD32" i="4"/>
  <c r="F35" i="19" s="1"/>
  <c r="AD31" i="4"/>
  <c r="F34" i="19" s="1"/>
  <c r="AD30" i="4"/>
  <c r="F33" i="19" s="1"/>
  <c r="AD29" i="4"/>
  <c r="F32" i="19" s="1"/>
  <c r="AD28" i="4"/>
  <c r="F31" i="19" s="1"/>
  <c r="AD27" i="4"/>
  <c r="F30" i="19" s="1"/>
  <c r="AD26" i="4"/>
  <c r="F29" i="19" s="1"/>
  <c r="AD25" i="4"/>
  <c r="F28" i="19" s="1"/>
  <c r="AD24" i="4"/>
  <c r="F27" i="19" s="1"/>
  <c r="AD23" i="4"/>
  <c r="F26" i="19" s="1"/>
  <c r="AD22" i="4"/>
  <c r="F25" i="19" s="1"/>
  <c r="AB47" i="4"/>
  <c r="E50" i="19" s="1"/>
  <c r="AB46" i="4"/>
  <c r="E49" i="19" s="1"/>
  <c r="AB45" i="4"/>
  <c r="E48" i="19" s="1"/>
  <c r="AB44" i="4"/>
  <c r="E47" i="19" s="1"/>
  <c r="AB43" i="4"/>
  <c r="E46" i="19" s="1"/>
  <c r="AB42" i="4"/>
  <c r="E45" i="19" s="1"/>
  <c r="AB41" i="4"/>
  <c r="E44" i="19" s="1"/>
  <c r="AB40" i="4"/>
  <c r="E43" i="19" s="1"/>
  <c r="AB39" i="4"/>
  <c r="E42" i="19" s="1"/>
  <c r="AB38" i="4"/>
  <c r="E41" i="19" s="1"/>
  <c r="AB37" i="4"/>
  <c r="E40" i="19" s="1"/>
  <c r="AB36" i="4"/>
  <c r="E39" i="19" s="1"/>
  <c r="AB35" i="4"/>
  <c r="E38" i="19" s="1"/>
  <c r="AB34" i="4"/>
  <c r="E37" i="19" s="1"/>
  <c r="AB33" i="4"/>
  <c r="E36" i="19" s="1"/>
  <c r="AB32" i="4"/>
  <c r="E35" i="19" s="1"/>
  <c r="AB31" i="4"/>
  <c r="E34" i="19" s="1"/>
  <c r="AB30" i="4"/>
  <c r="E33" i="19" s="1"/>
  <c r="AB29" i="4"/>
  <c r="E32" i="19" s="1"/>
  <c r="AB28" i="4"/>
  <c r="E31" i="19" s="1"/>
  <c r="AB27" i="4"/>
  <c r="E30" i="19" s="1"/>
  <c r="AB26" i="4"/>
  <c r="E29" i="19" s="1"/>
  <c r="AB25" i="4"/>
  <c r="E28" i="19" s="1"/>
  <c r="AB24" i="4"/>
  <c r="E27" i="19" s="1"/>
  <c r="AB23" i="4"/>
  <c r="E26" i="19" s="1"/>
  <c r="AB22" i="4"/>
  <c r="E25" i="19" s="1"/>
  <c r="Z47" i="4"/>
  <c r="D50" i="19" s="1"/>
  <c r="Z46" i="4"/>
  <c r="D49" i="19" s="1"/>
  <c r="Z45" i="4"/>
  <c r="D48" i="19" s="1"/>
  <c r="Z44" i="4"/>
  <c r="D47" i="19" s="1"/>
  <c r="Z43" i="4"/>
  <c r="D46" i="19" s="1"/>
  <c r="Z42" i="4"/>
  <c r="D45" i="19" s="1"/>
  <c r="Z41" i="4"/>
  <c r="D44" i="19" s="1"/>
  <c r="Z40" i="4"/>
  <c r="D43" i="19" s="1"/>
  <c r="Z39" i="4"/>
  <c r="D42" i="19" s="1"/>
  <c r="Z38" i="4"/>
  <c r="D41" i="19" s="1"/>
  <c r="Z37" i="4"/>
  <c r="D40" i="19" s="1"/>
  <c r="Z36" i="4"/>
  <c r="D39" i="19" s="1"/>
  <c r="Z35" i="4"/>
  <c r="D38" i="19" s="1"/>
  <c r="Z34" i="4"/>
  <c r="D37" i="19" s="1"/>
  <c r="Z33" i="4"/>
  <c r="D36" i="19" s="1"/>
  <c r="Z32" i="4"/>
  <c r="D35" i="19" s="1"/>
  <c r="Z31" i="4"/>
  <c r="D34" i="19" s="1"/>
  <c r="Z30" i="4"/>
  <c r="D33" i="19" s="1"/>
  <c r="Z29" i="4"/>
  <c r="D32" i="19" s="1"/>
  <c r="Z28" i="4"/>
  <c r="D31" i="19" s="1"/>
  <c r="Z27" i="4"/>
  <c r="D30" i="19" s="1"/>
  <c r="Z26" i="4"/>
  <c r="D29" i="19" s="1"/>
  <c r="Z25" i="4"/>
  <c r="D28" i="19" s="1"/>
  <c r="Z24" i="4"/>
  <c r="D27" i="19" s="1"/>
  <c r="Z23" i="4"/>
  <c r="D26" i="19" s="1"/>
  <c r="Z22" i="4"/>
  <c r="D25" i="19" s="1"/>
  <c r="X47" i="4"/>
  <c r="C50" i="19" s="1"/>
  <c r="X46" i="4"/>
  <c r="C49" i="19" s="1"/>
  <c r="X45" i="4"/>
  <c r="C48" i="19" s="1"/>
  <c r="X44" i="4"/>
  <c r="C47" i="19" s="1"/>
  <c r="X43" i="4"/>
  <c r="C46" i="19" s="1"/>
  <c r="X42" i="4"/>
  <c r="C45" i="19" s="1"/>
  <c r="X41" i="4"/>
  <c r="C44" i="19" s="1"/>
  <c r="X40" i="4"/>
  <c r="C43" i="19" s="1"/>
  <c r="X39" i="4"/>
  <c r="C42" i="19" s="1"/>
  <c r="X38" i="4"/>
  <c r="C41" i="19" s="1"/>
  <c r="X37" i="4"/>
  <c r="C40" i="19" s="1"/>
  <c r="X36" i="4"/>
  <c r="C39" i="19" s="1"/>
  <c r="X35" i="4"/>
  <c r="C38" i="19" s="1"/>
  <c r="X34" i="4"/>
  <c r="C37" i="19" s="1"/>
  <c r="X33" i="4"/>
  <c r="C36" i="19" s="1"/>
  <c r="X32" i="4"/>
  <c r="C35" i="19" s="1"/>
  <c r="X31" i="4"/>
  <c r="C34" i="19" s="1"/>
  <c r="X30" i="4"/>
  <c r="C33" i="19" s="1"/>
  <c r="X29" i="4"/>
  <c r="C32" i="19" s="1"/>
  <c r="X28" i="4"/>
  <c r="C31" i="19" s="1"/>
  <c r="X27" i="4"/>
  <c r="C30" i="19" s="1"/>
  <c r="X26" i="4"/>
  <c r="C29" i="19" s="1"/>
  <c r="X25" i="4"/>
  <c r="C28" i="19" s="1"/>
  <c r="X24" i="4"/>
  <c r="C27" i="19" s="1"/>
  <c r="X23" i="4"/>
  <c r="C26" i="19" s="1"/>
  <c r="X22" i="4"/>
  <c r="C25" i="19" s="1"/>
  <c r="AR20" i="4"/>
  <c r="G23" i="19" s="1"/>
  <c r="AR19" i="4"/>
  <c r="G22" i="19" s="1"/>
  <c r="AR18" i="4"/>
  <c r="G21" i="19" s="1"/>
  <c r="AR17" i="4"/>
  <c r="G20" i="19" s="1"/>
  <c r="AR16" i="4"/>
  <c r="G19" i="19" s="1"/>
  <c r="AR15" i="4"/>
  <c r="G18" i="19" s="1"/>
  <c r="AR14" i="4"/>
  <c r="G17" i="19" s="1"/>
  <c r="AR13" i="4"/>
  <c r="G16" i="19" s="1"/>
  <c r="AR12" i="4"/>
  <c r="G15" i="19" s="1"/>
  <c r="AR11" i="4"/>
  <c r="G14" i="19" s="1"/>
  <c r="AR10" i="4"/>
  <c r="G13" i="19" s="1"/>
  <c r="AR9" i="4"/>
  <c r="G12" i="19" s="1"/>
  <c r="AD20" i="4"/>
  <c r="F23" i="19" s="1"/>
  <c r="AD19" i="4"/>
  <c r="F22" i="19" s="1"/>
  <c r="AD18" i="4"/>
  <c r="F21" i="19" s="1"/>
  <c r="AD17" i="4"/>
  <c r="F20" i="19" s="1"/>
  <c r="AD16" i="4"/>
  <c r="F19" i="19" s="1"/>
  <c r="AD15" i="4"/>
  <c r="F18" i="19" s="1"/>
  <c r="AD14" i="4"/>
  <c r="F17" i="19" s="1"/>
  <c r="AD13" i="4"/>
  <c r="F16" i="19" s="1"/>
  <c r="AD12" i="4"/>
  <c r="F15" i="19" s="1"/>
  <c r="AD11" i="4"/>
  <c r="F14" i="19" s="1"/>
  <c r="AD10" i="4"/>
  <c r="F13" i="19" s="1"/>
  <c r="AD9" i="4"/>
  <c r="F12" i="19" s="1"/>
  <c r="AB20" i="4"/>
  <c r="E23" i="19" s="1"/>
  <c r="AB19" i="4"/>
  <c r="E22" i="19" s="1"/>
  <c r="AB18" i="4"/>
  <c r="E21" i="19" s="1"/>
  <c r="AB17" i="4"/>
  <c r="E20" i="19" s="1"/>
  <c r="AB16" i="4"/>
  <c r="E19" i="19" s="1"/>
  <c r="AB15" i="4"/>
  <c r="E18" i="19" s="1"/>
  <c r="AB14" i="4"/>
  <c r="E17" i="19" s="1"/>
  <c r="AB13" i="4"/>
  <c r="E16" i="19" s="1"/>
  <c r="AB12" i="4"/>
  <c r="E15" i="19" s="1"/>
  <c r="AB11" i="4"/>
  <c r="E14" i="19" s="1"/>
  <c r="AB10" i="4"/>
  <c r="E13" i="19" s="1"/>
  <c r="AB9" i="4"/>
  <c r="E12" i="19" s="1"/>
  <c r="Z20" i="4"/>
  <c r="D23" i="19" s="1"/>
  <c r="Z19" i="4"/>
  <c r="D22" i="19" s="1"/>
  <c r="Z18" i="4"/>
  <c r="D21" i="19" s="1"/>
  <c r="Z17" i="4"/>
  <c r="D20" i="19" s="1"/>
  <c r="Z16" i="4"/>
  <c r="D19" i="19" s="1"/>
  <c r="Z15" i="4"/>
  <c r="D18" i="19" s="1"/>
  <c r="Z14" i="4"/>
  <c r="D17" i="19" s="1"/>
  <c r="Z13" i="4"/>
  <c r="D16" i="19" s="1"/>
  <c r="Z12" i="4"/>
  <c r="D15" i="19" s="1"/>
  <c r="Z11" i="4"/>
  <c r="D14" i="19" s="1"/>
  <c r="Z10" i="4"/>
  <c r="D13" i="19" s="1"/>
  <c r="Z9" i="4"/>
  <c r="D12" i="19" s="1"/>
  <c r="X20" i="4"/>
  <c r="C23" i="19" s="1"/>
  <c r="X19" i="4"/>
  <c r="C22" i="19" s="1"/>
  <c r="X18" i="4"/>
  <c r="C21" i="19" s="1"/>
  <c r="X17" i="4"/>
  <c r="C20" i="19" s="1"/>
  <c r="X16" i="4"/>
  <c r="C19" i="19" s="1"/>
  <c r="X15" i="4"/>
  <c r="C18" i="19" s="1"/>
  <c r="X14" i="4"/>
  <c r="C17" i="19" s="1"/>
  <c r="X13" i="4"/>
  <c r="C16" i="19" s="1"/>
  <c r="X12" i="4"/>
  <c r="C15" i="19" s="1"/>
  <c r="X11" i="4"/>
  <c r="C14" i="19" s="1"/>
  <c r="X10" i="4"/>
  <c r="C13" i="19" s="1"/>
  <c r="X9" i="4"/>
  <c r="C12" i="19" s="1"/>
  <c r="AR6" i="4"/>
  <c r="G9" i="19" s="1"/>
  <c r="AD6" i="4"/>
  <c r="F9" i="19" s="1"/>
  <c r="AB6" i="4"/>
  <c r="E9" i="19" s="1"/>
  <c r="Z6" i="4"/>
  <c r="D9" i="19" s="1"/>
  <c r="X6" i="4"/>
  <c r="C9" i="19" s="1"/>
  <c r="AR4" i="4"/>
  <c r="G7" i="19" s="1"/>
  <c r="AR3" i="4"/>
  <c r="G6" i="19" s="1"/>
  <c r="AR2" i="4"/>
  <c r="G5" i="19" s="1"/>
  <c r="AD4" i="4"/>
  <c r="F7" i="19" s="1"/>
  <c r="AD3" i="4"/>
  <c r="F6" i="19" s="1"/>
  <c r="AD2" i="4"/>
  <c r="F5" i="19" s="1"/>
  <c r="AB4" i="4"/>
  <c r="E7" i="19" s="1"/>
  <c r="AB3" i="4"/>
  <c r="E6" i="19" s="1"/>
  <c r="AB2" i="4"/>
  <c r="E5" i="19" s="1"/>
  <c r="Z4" i="4"/>
  <c r="D7" i="19" s="1"/>
  <c r="Z3" i="4"/>
  <c r="D6" i="19" s="1"/>
  <c r="Z2" i="4"/>
  <c r="D5" i="19" s="1"/>
  <c r="X4" i="4"/>
  <c r="C7" i="19" s="1"/>
  <c r="X3" i="4"/>
  <c r="C6" i="19" s="1"/>
  <c r="X2" i="4"/>
  <c r="C5" i="19" s="1"/>
  <c r="Z73" i="14" l="1"/>
  <c r="AP71" i="14" s="1"/>
  <c r="Y79" i="14"/>
  <c r="AO77" i="14" s="1"/>
  <c r="Z30" i="14"/>
  <c r="AP29" i="14" s="1"/>
  <c r="Z82" i="14"/>
  <c r="AP80" i="14" s="1"/>
  <c r="Z19" i="14"/>
  <c r="AP19" i="14" s="1"/>
  <c r="AA43" i="14"/>
  <c r="AQ42" i="14" s="1"/>
  <c r="Z41" i="14"/>
  <c r="AP40" i="14" s="1"/>
  <c r="Z81" i="14"/>
  <c r="AP79" i="14" s="1"/>
  <c r="AA39" i="14"/>
  <c r="AQ38" i="14" s="1"/>
  <c r="AS53" i="14"/>
  <c r="I54" i="17" s="1"/>
  <c r="J54" i="17" s="1"/>
  <c r="L54" i="17" s="1"/>
  <c r="L55" i="19" s="1"/>
  <c r="Y65" i="14"/>
  <c r="AO63" i="14" s="1"/>
  <c r="Z49" i="14"/>
  <c r="AP48" i="14" s="1"/>
  <c r="AA19" i="14"/>
  <c r="AQ19" i="14" s="1"/>
  <c r="Y5" i="14"/>
  <c r="AO5" i="14" s="1"/>
  <c r="Z56" i="14"/>
  <c r="AP54" i="14" s="1"/>
  <c r="Z57" i="14"/>
  <c r="AP55" i="14" s="1"/>
  <c r="Y13" i="14"/>
  <c r="AO13" i="14" s="1"/>
  <c r="AA58" i="14"/>
  <c r="AQ56" i="14" s="1"/>
  <c r="Y30" i="14"/>
  <c r="AO29" i="14" s="1"/>
  <c r="Y77" i="14"/>
  <c r="AO75" i="14" s="1"/>
  <c r="Z37" i="14"/>
  <c r="AP36" i="14" s="1"/>
  <c r="AA81" i="14"/>
  <c r="AQ79" i="14" s="1"/>
  <c r="AA72" i="14"/>
  <c r="AQ70" i="14" s="1"/>
  <c r="Y72" i="14"/>
  <c r="AO70" i="14" s="1"/>
  <c r="AS70" i="14" s="1"/>
  <c r="Z8" i="14"/>
  <c r="AP8" i="14" s="1"/>
  <c r="Y43" i="14"/>
  <c r="AO42" i="14" s="1"/>
  <c r="Y31" i="14"/>
  <c r="AO30" i="14" s="1"/>
  <c r="Z32" i="14"/>
  <c r="AP31" i="14" s="1"/>
  <c r="AA4" i="14"/>
  <c r="AQ4" i="14" s="1"/>
  <c r="Y39" i="14"/>
  <c r="AO38" i="14" s="1"/>
  <c r="Y41" i="14"/>
  <c r="AO40" i="14" s="1"/>
  <c r="AA73" i="14"/>
  <c r="AQ71" i="14" s="1"/>
  <c r="AS71" i="14" s="1"/>
  <c r="AS65" i="14"/>
  <c r="H67" i="19" s="1"/>
  <c r="Y88" i="14"/>
  <c r="AO86" i="14" s="1"/>
  <c r="AA71" i="14"/>
  <c r="AQ69" i="14" s="1"/>
  <c r="Z65" i="14"/>
  <c r="AP63" i="14" s="1"/>
  <c r="Z18" i="14"/>
  <c r="AP18" i="14" s="1"/>
  <c r="AA31" i="14"/>
  <c r="AQ30" i="14" s="1"/>
  <c r="Y64" i="14"/>
  <c r="AO62" i="14" s="1"/>
  <c r="Y57" i="14"/>
  <c r="AO55" i="14" s="1"/>
  <c r="AS55" i="14" s="1"/>
  <c r="Z44" i="14"/>
  <c r="AP43" i="14" s="1"/>
  <c r="Z58" i="14"/>
  <c r="AP56" i="14" s="1"/>
  <c r="AA88" i="14"/>
  <c r="AQ86" i="14" s="1"/>
  <c r="Y44" i="14"/>
  <c r="AO43" i="14" s="1"/>
  <c r="Z79" i="14"/>
  <c r="AP77" i="14" s="1"/>
  <c r="Y18" i="14"/>
  <c r="AO18" i="14" s="1"/>
  <c r="AA41" i="14"/>
  <c r="AQ40" i="14" s="1"/>
  <c r="AS40" i="14" s="1"/>
  <c r="Z26" i="14"/>
  <c r="AP25" i="14" s="1"/>
  <c r="AA34" i="14"/>
  <c r="AQ33" i="14" s="1"/>
  <c r="Z47" i="14"/>
  <c r="AP46" i="14" s="1"/>
  <c r="Y66" i="14"/>
  <c r="AO64" i="14" s="1"/>
  <c r="Z59" i="14"/>
  <c r="AP57" i="14" s="1"/>
  <c r="Z31" i="14"/>
  <c r="AP30" i="14" s="1"/>
  <c r="Z63" i="14"/>
  <c r="AP61" i="14" s="1"/>
  <c r="Y10" i="14"/>
  <c r="AO10" i="14" s="1"/>
  <c r="AA45" i="14"/>
  <c r="AQ44" i="14" s="1"/>
  <c r="Y71" i="14"/>
  <c r="AO69" i="14" s="1"/>
  <c r="AS69" i="14" s="1"/>
  <c r="Y80" i="14"/>
  <c r="AO78" i="14" s="1"/>
  <c r="AS78" i="14" s="1"/>
  <c r="AS3" i="14"/>
  <c r="I3" i="17" s="1"/>
  <c r="J3" i="17" s="1"/>
  <c r="L3" i="17" s="1"/>
  <c r="L5" i="19" s="1"/>
  <c r="AA33" i="14"/>
  <c r="AQ32" i="14" s="1"/>
  <c r="Z72" i="14"/>
  <c r="AP70" i="14" s="1"/>
  <c r="Y34" i="14"/>
  <c r="AO33" i="14" s="1"/>
  <c r="Y45" i="14"/>
  <c r="AO44" i="14" s="1"/>
  <c r="Y26" i="14"/>
  <c r="AO25" i="14" s="1"/>
  <c r="AS25" i="14" s="1"/>
  <c r="AS84" i="14"/>
  <c r="I86" i="17" s="1"/>
  <c r="J86" i="17" s="1"/>
  <c r="L86" i="17" s="1"/>
  <c r="L86" i="19" s="1"/>
  <c r="AS7" i="14"/>
  <c r="H9" i="19" s="1"/>
  <c r="Z45" i="14"/>
  <c r="AP44" i="14" s="1"/>
  <c r="AA79" i="14"/>
  <c r="AQ77" i="14" s="1"/>
  <c r="Y46" i="14"/>
  <c r="AO45" i="14" s="1"/>
  <c r="Y49" i="14"/>
  <c r="AO48" i="14" s="1"/>
  <c r="Y33" i="14"/>
  <c r="AO32" i="14" s="1"/>
  <c r="Y4" i="14"/>
  <c r="AO4" i="14" s="1"/>
  <c r="Y63" i="14"/>
  <c r="AO61" i="14" s="1"/>
  <c r="AA82" i="14"/>
  <c r="AQ80" i="14" s="1"/>
  <c r="Z66" i="14"/>
  <c r="AP64" i="14" s="1"/>
  <c r="AA63" i="14"/>
  <c r="AQ61" i="14" s="1"/>
  <c r="Z5" i="14"/>
  <c r="AP5" i="14" s="1"/>
  <c r="AA59" i="14"/>
  <c r="AQ57" i="14" s="1"/>
  <c r="Y60" i="14"/>
  <c r="AO58" i="14" s="1"/>
  <c r="AA37" i="14"/>
  <c r="AQ36" i="14" s="1"/>
  <c r="AS74" i="14"/>
  <c r="I76" i="17" s="1"/>
  <c r="J76" i="17" s="1"/>
  <c r="L76" i="17" s="1"/>
  <c r="L76" i="19" s="1"/>
  <c r="Y19" i="14"/>
  <c r="AO19" i="14" s="1"/>
  <c r="Z33" i="14"/>
  <c r="AP32" i="14" s="1"/>
  <c r="AA44" i="14"/>
  <c r="AQ43" i="14" s="1"/>
  <c r="Z60" i="14"/>
  <c r="AP58" i="14" s="1"/>
  <c r="AS58" i="14" s="1"/>
  <c r="AA32" i="14"/>
  <c r="AQ31" i="14" s="1"/>
  <c r="Z88" i="14"/>
  <c r="AP86" i="14" s="1"/>
  <c r="AS73" i="14"/>
  <c r="I75" i="17" s="1"/>
  <c r="J75" i="17" s="1"/>
  <c r="L75" i="17" s="1"/>
  <c r="L75" i="19" s="1"/>
  <c r="Z74" i="14"/>
  <c r="AP72" i="14" s="1"/>
  <c r="AS52" i="14"/>
  <c r="H54" i="19" s="1"/>
  <c r="AA47" i="14"/>
  <c r="AQ46" i="14" s="1"/>
  <c r="Y59" i="14"/>
  <c r="AO57" i="14" s="1"/>
  <c r="AA18" i="14"/>
  <c r="AQ18" i="14" s="1"/>
  <c r="Z34" i="14"/>
  <c r="AP33" i="14" s="1"/>
  <c r="Z46" i="14"/>
  <c r="AP45" i="14" s="1"/>
  <c r="Y74" i="14"/>
  <c r="AO72" i="14" s="1"/>
  <c r="AA46" i="14"/>
  <c r="AQ45" i="14" s="1"/>
  <c r="AA49" i="14"/>
  <c r="AQ48" i="14" s="1"/>
  <c r="Y47" i="14"/>
  <c r="AO46" i="14" s="1"/>
  <c r="Y32" i="14"/>
  <c r="AO31" i="14" s="1"/>
  <c r="AS34" i="14"/>
  <c r="I35" i="17" s="1"/>
  <c r="J35" i="17" s="1"/>
  <c r="L35" i="17" s="1"/>
  <c r="L36" i="19" s="1"/>
  <c r="Y21" i="14"/>
  <c r="AO21" i="14" s="1"/>
  <c r="I83" i="17"/>
  <c r="H83" i="19"/>
  <c r="Y62" i="14"/>
  <c r="AO60" i="14" s="1"/>
  <c r="AA5" i="14"/>
  <c r="AQ5" i="14" s="1"/>
  <c r="Z13" i="14"/>
  <c r="AP13" i="14" s="1"/>
  <c r="AA10" i="14"/>
  <c r="AQ10" i="14" s="1"/>
  <c r="Y82" i="14"/>
  <c r="AO80" i="14" s="1"/>
  <c r="AA64" i="14"/>
  <c r="AQ62" i="14" s="1"/>
  <c r="I89" i="17"/>
  <c r="H89" i="19"/>
  <c r="AS83" i="14"/>
  <c r="H85" i="19" s="1"/>
  <c r="Y8" i="14"/>
  <c r="AO8" i="14" s="1"/>
  <c r="Z21" i="14"/>
  <c r="AP21" i="14" s="1"/>
  <c r="Z10" i="14"/>
  <c r="AP10" i="14" s="1"/>
  <c r="AA13" i="14"/>
  <c r="AQ13" i="14" s="1"/>
  <c r="Z64" i="14"/>
  <c r="AP62" i="14" s="1"/>
  <c r="AS66" i="14"/>
  <c r="H68" i="19" s="1"/>
  <c r="I9" i="17"/>
  <c r="H11" i="19"/>
  <c r="AS35" i="14"/>
  <c r="I36" i="17" s="1"/>
  <c r="J36" i="17" s="1"/>
  <c r="L36" i="17" s="1"/>
  <c r="L37" i="19" s="1"/>
  <c r="AS23" i="14"/>
  <c r="H25" i="19" s="1"/>
  <c r="I52" i="17"/>
  <c r="H53" i="19"/>
  <c r="Y56" i="14"/>
  <c r="AO54" i="14" s="1"/>
  <c r="AA65" i="14"/>
  <c r="AQ63" i="14" s="1"/>
  <c r="AA21" i="14"/>
  <c r="AQ21" i="14" s="1"/>
  <c r="AA62" i="14"/>
  <c r="AQ60" i="14" s="1"/>
  <c r="Z62" i="14"/>
  <c r="AP60" i="14" s="1"/>
  <c r="AS22" i="14"/>
  <c r="I22" i="17" s="1"/>
  <c r="J22" i="17" s="1"/>
  <c r="L22" i="17" s="1"/>
  <c r="L24" i="19" s="1"/>
  <c r="AS59" i="14"/>
  <c r="H61" i="19" s="1"/>
  <c r="H75" i="19"/>
  <c r="I67" i="17"/>
  <c r="J67" i="17" s="1"/>
  <c r="L67" i="17" s="1"/>
  <c r="L67" i="19" s="1"/>
  <c r="I24" i="17"/>
  <c r="J24" i="17" s="1"/>
  <c r="L24" i="17" s="1"/>
  <c r="L25" i="19" s="1"/>
  <c r="I84" i="17"/>
  <c r="J84" i="17" s="1"/>
  <c r="L84" i="17" s="1"/>
  <c r="L84" i="19" s="1"/>
  <c r="H84" i="19"/>
  <c r="H55" i="19"/>
  <c r="H5" i="19"/>
  <c r="AS85" i="14"/>
  <c r="AS27" i="14"/>
  <c r="AS79" i="14"/>
  <c r="AS28" i="14"/>
  <c r="AS88" i="14"/>
  <c r="AS76" i="14"/>
  <c r="AS48" i="14"/>
  <c r="AS75" i="14"/>
  <c r="AS17" i="14"/>
  <c r="AS20" i="14"/>
  <c r="AS37" i="14"/>
  <c r="AS31" i="14"/>
  <c r="AS11" i="14"/>
  <c r="AS39" i="14"/>
  <c r="AS42" i="14"/>
  <c r="AS29" i="14"/>
  <c r="AS56" i="14"/>
  <c r="AS41" i="14"/>
  <c r="AS26" i="14"/>
  <c r="AS12" i="14"/>
  <c r="AS24" i="14"/>
  <c r="AS15" i="14"/>
  <c r="AS16" i="14"/>
  <c r="AS49" i="14"/>
  <c r="AS14" i="14"/>
  <c r="AS47" i="14"/>
  <c r="I7" i="17" l="1"/>
  <c r="J7" i="17" s="1"/>
  <c r="L7" i="17" s="1"/>
  <c r="L9" i="19" s="1"/>
  <c r="AS63" i="14"/>
  <c r="H65" i="19" s="1"/>
  <c r="AS80" i="14"/>
  <c r="I82" i="17" s="1"/>
  <c r="J82" i="17" s="1"/>
  <c r="L82" i="17" s="1"/>
  <c r="L82" i="19" s="1"/>
  <c r="AS46" i="14"/>
  <c r="I47" i="17" s="1"/>
  <c r="J47" i="17" s="1"/>
  <c r="L47" i="17" s="1"/>
  <c r="L48" i="19" s="1"/>
  <c r="AS86" i="14"/>
  <c r="AS30" i="14"/>
  <c r="H32" i="19" s="1"/>
  <c r="AS44" i="14"/>
  <c r="AS64" i="14"/>
  <c r="H66" i="19" s="1"/>
  <c r="AS4" i="14"/>
  <c r="AS38" i="14"/>
  <c r="I39" i="17" s="1"/>
  <c r="J39" i="17" s="1"/>
  <c r="L39" i="17" s="1"/>
  <c r="L40" i="19" s="1"/>
  <c r="AS54" i="14"/>
  <c r="AS62" i="14"/>
  <c r="H64" i="19" s="1"/>
  <c r="AS10" i="14"/>
  <c r="H12" i="19" s="1"/>
  <c r="AS8" i="14"/>
  <c r="I8" i="17" s="1"/>
  <c r="J8" i="17" s="1"/>
  <c r="L8" i="17" s="1"/>
  <c r="L10" i="19" s="1"/>
  <c r="AS43" i="14"/>
  <c r="AS19" i="14"/>
  <c r="I19" i="17" s="1"/>
  <c r="J19" i="17" s="1"/>
  <c r="L19" i="17" s="1"/>
  <c r="L21" i="19" s="1"/>
  <c r="AS36" i="14"/>
  <c r="AS77" i="14"/>
  <c r="H79" i="19" s="1"/>
  <c r="H24" i="19"/>
  <c r="I85" i="17"/>
  <c r="J85" i="17" s="1"/>
  <c r="L85" i="17" s="1"/>
  <c r="L85" i="19" s="1"/>
  <c r="I53" i="17"/>
  <c r="J53" i="17" s="1"/>
  <c r="L53" i="17" s="1"/>
  <c r="L54" i="19" s="1"/>
  <c r="AS72" i="14"/>
  <c r="H74" i="19" s="1"/>
  <c r="AS32" i="14"/>
  <c r="AS45" i="14"/>
  <c r="I46" i="17" s="1"/>
  <c r="J46" i="17" s="1"/>
  <c r="L46" i="17" s="1"/>
  <c r="L47" i="19" s="1"/>
  <c r="AS33" i="14"/>
  <c r="AS18" i="14"/>
  <c r="I18" i="17" s="1"/>
  <c r="J18" i="17" s="1"/>
  <c r="L18" i="17" s="1"/>
  <c r="L20" i="19" s="1"/>
  <c r="H37" i="19"/>
  <c r="I10" i="17"/>
  <c r="J10" i="17" s="1"/>
  <c r="L10" i="17" s="1"/>
  <c r="L12" i="19" s="1"/>
  <c r="AS60" i="14"/>
  <c r="I62" i="17" s="1"/>
  <c r="J62" i="17" s="1"/>
  <c r="L62" i="17" s="1"/>
  <c r="L62" i="19" s="1"/>
  <c r="AS57" i="14"/>
  <c r="H59" i="19" s="1"/>
  <c r="AS61" i="14"/>
  <c r="I63" i="17" s="1"/>
  <c r="J63" i="17" s="1"/>
  <c r="L63" i="17" s="1"/>
  <c r="L63" i="19" s="1"/>
  <c r="H36" i="19"/>
  <c r="H76" i="19"/>
  <c r="H86" i="19"/>
  <c r="I68" i="17"/>
  <c r="J68" i="17" s="1"/>
  <c r="L68" i="17" s="1"/>
  <c r="L68" i="19" s="1"/>
  <c r="AS5" i="14"/>
  <c r="H7" i="19" s="1"/>
  <c r="AS21" i="14"/>
  <c r="H56" i="19"/>
  <c r="I56" i="17"/>
  <c r="J56" i="17" s="1"/>
  <c r="L56" i="17" s="1"/>
  <c r="L56" i="19" s="1"/>
  <c r="AS13" i="14"/>
  <c r="H15" i="19" s="1"/>
  <c r="I61" i="17"/>
  <c r="J61" i="17" s="1"/>
  <c r="L61" i="17" s="1"/>
  <c r="L61" i="19" s="1"/>
  <c r="H82" i="19"/>
  <c r="I14" i="17"/>
  <c r="J14" i="17" s="1"/>
  <c r="L14" i="17" s="1"/>
  <c r="L16" i="19" s="1"/>
  <c r="H16" i="19"/>
  <c r="I88" i="17"/>
  <c r="J88" i="17" s="1"/>
  <c r="L88" i="17" s="1"/>
  <c r="L88" i="19" s="1"/>
  <c r="H88" i="19"/>
  <c r="I90" i="17"/>
  <c r="J90" i="17" s="1"/>
  <c r="L90" i="17" s="1"/>
  <c r="L90" i="19" s="1"/>
  <c r="H90" i="19"/>
  <c r="I37" i="17"/>
  <c r="J37" i="17" s="1"/>
  <c r="L37" i="17" s="1"/>
  <c r="L38" i="19" s="1"/>
  <c r="H38" i="19"/>
  <c r="I42" i="17"/>
  <c r="J42" i="17" s="1"/>
  <c r="L42" i="17" s="1"/>
  <c r="L43" i="19" s="1"/>
  <c r="H43" i="19"/>
  <c r="I30" i="17"/>
  <c r="J30" i="17" s="1"/>
  <c r="L30" i="17" s="1"/>
  <c r="L31" i="19" s="1"/>
  <c r="H31" i="19"/>
  <c r="I38" i="17"/>
  <c r="J38" i="17" s="1"/>
  <c r="L38" i="17" s="1"/>
  <c r="L39" i="19" s="1"/>
  <c r="H39" i="19"/>
  <c r="I60" i="17"/>
  <c r="J60" i="17" s="1"/>
  <c r="L60" i="17" s="1"/>
  <c r="L60" i="19" s="1"/>
  <c r="H60" i="19"/>
  <c r="I74" i="17"/>
  <c r="J74" i="17" s="1"/>
  <c r="L74" i="17" s="1"/>
  <c r="L74" i="19" s="1"/>
  <c r="I71" i="17"/>
  <c r="J71" i="17" s="1"/>
  <c r="L71" i="17" s="1"/>
  <c r="L71" i="19" s="1"/>
  <c r="H71" i="19"/>
  <c r="I25" i="17"/>
  <c r="J25" i="17" s="1"/>
  <c r="L25" i="17" s="1"/>
  <c r="L26" i="19" s="1"/>
  <c r="H26" i="19"/>
  <c r="I58" i="17"/>
  <c r="J58" i="17" s="1"/>
  <c r="L58" i="17" s="1"/>
  <c r="L58" i="19" s="1"/>
  <c r="H58" i="19"/>
  <c r="I77" i="17"/>
  <c r="J77" i="17" s="1"/>
  <c r="L77" i="17" s="1"/>
  <c r="L77" i="19" s="1"/>
  <c r="H77" i="19"/>
  <c r="I29" i="17"/>
  <c r="J29" i="17" s="1"/>
  <c r="L29" i="17" s="1"/>
  <c r="L30" i="19" s="1"/>
  <c r="H30" i="19"/>
  <c r="I12" i="17"/>
  <c r="J12" i="17" s="1"/>
  <c r="L12" i="17" s="1"/>
  <c r="L14" i="19" s="1"/>
  <c r="H14" i="19"/>
  <c r="I40" i="17"/>
  <c r="J40" i="17" s="1"/>
  <c r="L40" i="17" s="1"/>
  <c r="L41" i="19" s="1"/>
  <c r="H41" i="19"/>
  <c r="I20" i="17"/>
  <c r="J20" i="17" s="1"/>
  <c r="L20" i="17" s="1"/>
  <c r="L22" i="19" s="1"/>
  <c r="H22" i="19"/>
  <c r="H62" i="19"/>
  <c r="I41" i="17"/>
  <c r="J41" i="17" s="1"/>
  <c r="L41" i="17" s="1"/>
  <c r="L42" i="19" s="1"/>
  <c r="H42" i="19"/>
  <c r="I81" i="17"/>
  <c r="J81" i="17" s="1"/>
  <c r="L81" i="17" s="1"/>
  <c r="L81" i="19" s="1"/>
  <c r="H81" i="19"/>
  <c r="I87" i="17"/>
  <c r="J87" i="17" s="1"/>
  <c r="L87" i="17" s="1"/>
  <c r="L87" i="19" s="1"/>
  <c r="H87" i="19"/>
  <c r="I27" i="17"/>
  <c r="J27" i="17" s="1"/>
  <c r="L27" i="17" s="1"/>
  <c r="L28" i="19" s="1"/>
  <c r="H28" i="19"/>
  <c r="I11" i="17"/>
  <c r="J11" i="17" s="1"/>
  <c r="L11" i="17" s="1"/>
  <c r="L13" i="19" s="1"/>
  <c r="H13" i="19"/>
  <c r="I50" i="17"/>
  <c r="J50" i="17" s="1"/>
  <c r="L50" i="17" s="1"/>
  <c r="L51" i="19" s="1"/>
  <c r="H51" i="19"/>
  <c r="I16" i="17"/>
  <c r="J16" i="17" s="1"/>
  <c r="L16" i="17" s="1"/>
  <c r="L18" i="19" s="1"/>
  <c r="H18" i="19"/>
  <c r="I26" i="17"/>
  <c r="J26" i="17" s="1"/>
  <c r="L26" i="17" s="1"/>
  <c r="L27" i="19" s="1"/>
  <c r="H27" i="19"/>
  <c r="I48" i="17"/>
  <c r="J48" i="17" s="1"/>
  <c r="L48" i="17" s="1"/>
  <c r="L49" i="19" s="1"/>
  <c r="H49" i="19"/>
  <c r="I15" i="17"/>
  <c r="J15" i="17" s="1"/>
  <c r="L15" i="17" s="1"/>
  <c r="L17" i="19" s="1"/>
  <c r="H17" i="19"/>
  <c r="H40" i="19"/>
  <c r="I17" i="17"/>
  <c r="J17" i="17" s="1"/>
  <c r="L17" i="17" s="1"/>
  <c r="L19" i="19" s="1"/>
  <c r="H19" i="19"/>
  <c r="I78" i="17"/>
  <c r="J78" i="17" s="1"/>
  <c r="L78" i="17" s="1"/>
  <c r="L78" i="19" s="1"/>
  <c r="H78" i="19"/>
  <c r="I80" i="17"/>
  <c r="J80" i="17" s="1"/>
  <c r="L80" i="17" s="1"/>
  <c r="L80" i="19" s="1"/>
  <c r="H80" i="19"/>
  <c r="I28" i="17"/>
  <c r="J28" i="17" s="1"/>
  <c r="L28" i="17" s="1"/>
  <c r="L29" i="19" s="1"/>
  <c r="H29" i="19"/>
  <c r="I45" i="17"/>
  <c r="J45" i="17" s="1"/>
  <c r="L45" i="17" s="1"/>
  <c r="L46" i="19" s="1"/>
  <c r="H46" i="19"/>
  <c r="I73" i="17"/>
  <c r="J73" i="17" s="1"/>
  <c r="L73" i="17" s="1"/>
  <c r="L73" i="19" s="1"/>
  <c r="H73" i="19"/>
  <c r="I44" i="17"/>
  <c r="J44" i="17" s="1"/>
  <c r="L44" i="17" s="1"/>
  <c r="L45" i="19" s="1"/>
  <c r="H45" i="19"/>
  <c r="I34" i="17"/>
  <c r="J34" i="17" s="1"/>
  <c r="L34" i="17" s="1"/>
  <c r="L35" i="19" s="1"/>
  <c r="H35" i="19"/>
  <c r="I43" i="17"/>
  <c r="J43" i="17" s="1"/>
  <c r="L43" i="17" s="1"/>
  <c r="L44" i="19" s="1"/>
  <c r="H44" i="19"/>
  <c r="I32" i="17"/>
  <c r="J32" i="17" s="1"/>
  <c r="L32" i="17" s="1"/>
  <c r="L33" i="19" s="1"/>
  <c r="H33" i="19"/>
  <c r="I31" i="17"/>
  <c r="J31" i="17" s="1"/>
  <c r="L31" i="17" s="1"/>
  <c r="L32" i="19" s="1"/>
  <c r="I21" i="17"/>
  <c r="J21" i="17" s="1"/>
  <c r="L21" i="17" s="1"/>
  <c r="L23" i="19" s="1"/>
  <c r="H23" i="19"/>
  <c r="I72" i="17"/>
  <c r="J72" i="17" s="1"/>
  <c r="L72" i="17" s="1"/>
  <c r="L72" i="19" s="1"/>
  <c r="H72" i="19"/>
  <c r="H21" i="19"/>
  <c r="I4" i="17"/>
  <c r="J4" i="17" s="1"/>
  <c r="L4" i="17" s="1"/>
  <c r="L6" i="19" s="1"/>
  <c r="H6" i="19"/>
  <c r="I33" i="17"/>
  <c r="J33" i="17" s="1"/>
  <c r="L33" i="17" s="1"/>
  <c r="L34" i="19" s="1"/>
  <c r="H34" i="19"/>
  <c r="I66" i="17"/>
  <c r="J66" i="17" s="1"/>
  <c r="L66" i="17" s="1"/>
  <c r="L66" i="19" s="1"/>
  <c r="I65" i="17"/>
  <c r="J65" i="17" s="1"/>
  <c r="L65" i="17" s="1"/>
  <c r="L65" i="19" s="1"/>
  <c r="I49" i="17"/>
  <c r="J49" i="17" s="1"/>
  <c r="L49" i="17" s="1"/>
  <c r="L50" i="19" s="1"/>
  <c r="H50" i="19"/>
  <c r="I57" i="17"/>
  <c r="J57" i="17" s="1"/>
  <c r="L57" i="17" s="1"/>
  <c r="L57" i="19" s="1"/>
  <c r="H57" i="19"/>
  <c r="I59" i="17"/>
  <c r="J59" i="17" s="1"/>
  <c r="L59" i="17" s="1"/>
  <c r="L59" i="19" s="1"/>
  <c r="H48" i="19"/>
  <c r="H20" i="19" l="1"/>
  <c r="H47" i="19"/>
  <c r="I79" i="17"/>
  <c r="J79" i="17" s="1"/>
  <c r="L79" i="17" s="1"/>
  <c r="L79" i="19" s="1"/>
  <c r="I64" i="17"/>
  <c r="J64" i="17" s="1"/>
  <c r="L64" i="17" s="1"/>
  <c r="L64" i="19" s="1"/>
  <c r="I5" i="17"/>
  <c r="J5" i="17" s="1"/>
  <c r="L5" i="17" s="1"/>
  <c r="L7" i="19" s="1"/>
  <c r="H10" i="19"/>
  <c r="H63" i="19"/>
  <c r="I13" i="17"/>
  <c r="J13" i="17" s="1"/>
  <c r="L13" i="17" s="1"/>
  <c r="L15" i="19" s="1"/>
</calcChain>
</file>

<file path=xl/comments1.xml><?xml version="1.0" encoding="utf-8"?>
<comments xmlns="http://schemas.openxmlformats.org/spreadsheetml/2006/main">
  <authors>
    <author>Barbie Moreland</author>
  </authors>
  <commentList>
    <comment ref="AC1" authorId="0">
      <text>
        <r>
          <rPr>
            <b/>
            <sz val="9"/>
            <color indexed="81"/>
            <rFont val="Tahoma"/>
            <family val="2"/>
          </rPr>
          <t>Barbie Moreland:</t>
        </r>
        <r>
          <rPr>
            <sz val="9"/>
            <color indexed="81"/>
            <rFont val="Tahoma"/>
            <family val="2"/>
          </rPr>
          <t xml:space="preserve">
Note that the 1995 information was edited.  In some areas, the withdrawals minus the returns for public supply resulted in a negative number.  The consumptive use for these HUCs was changed to be equal to the withdrawals.</t>
        </r>
      </text>
    </comment>
  </commentList>
</comments>
</file>

<file path=xl/sharedStrings.xml><?xml version="1.0" encoding="utf-8"?>
<sst xmlns="http://schemas.openxmlformats.org/spreadsheetml/2006/main" count="1451" uniqueCount="437">
  <si>
    <t>Document Sources and Data</t>
  </si>
  <si>
    <t>GIS Sources and Data</t>
  </si>
  <si>
    <t>Physical Supply USGS</t>
  </si>
  <si>
    <t>HUC 8</t>
  </si>
  <si>
    <t>Site Number</t>
  </si>
  <si>
    <t>STATION_NM</t>
  </si>
  <si>
    <t>STATE_CD</t>
  </si>
  <si>
    <t>STATE</t>
  </si>
  <si>
    <t>SITESTATUS</t>
  </si>
  <si>
    <t>DA_SQ_MILE</t>
  </si>
  <si>
    <t>LON_SITE</t>
  </si>
  <si>
    <t>LAT_SITE</t>
  </si>
  <si>
    <t>LON_NHD</t>
  </si>
  <si>
    <t>LAT_NHD</t>
  </si>
  <si>
    <t>NHD2GAGE_D</t>
  </si>
  <si>
    <t>REVIEWED</t>
  </si>
  <si>
    <t>BFIYRS</t>
  </si>
  <si>
    <t>BFI_AVE</t>
  </si>
  <si>
    <t>BFI_STDEV</t>
  </si>
  <si>
    <t>GOTBFI</t>
  </si>
  <si>
    <t>DAY1</t>
  </si>
  <si>
    <t>DAYN</t>
  </si>
  <si>
    <t>NDAYS</t>
  </si>
  <si>
    <t>NDAYSGT0</t>
  </si>
  <si>
    <t>MIN_</t>
  </si>
  <si>
    <t>P1</t>
  </si>
  <si>
    <t>P1 AFY</t>
  </si>
  <si>
    <t>P5</t>
  </si>
  <si>
    <t>P5 AFY</t>
  </si>
  <si>
    <t>P10</t>
  </si>
  <si>
    <t>P10 AFY</t>
  </si>
  <si>
    <t>P20</t>
  </si>
  <si>
    <t>P20 AFY</t>
  </si>
  <si>
    <t>P25</t>
  </si>
  <si>
    <t>P30</t>
  </si>
  <si>
    <t>P40</t>
  </si>
  <si>
    <t>P50</t>
  </si>
  <si>
    <t>P60</t>
  </si>
  <si>
    <t>P70</t>
  </si>
  <si>
    <t>P75</t>
  </si>
  <si>
    <t>P80</t>
  </si>
  <si>
    <t>P90</t>
  </si>
  <si>
    <t>P95</t>
  </si>
  <si>
    <t>P99</t>
  </si>
  <si>
    <t>MAX_</t>
  </si>
  <si>
    <t>AVE</t>
  </si>
  <si>
    <t>AVE AFY</t>
  </si>
  <si>
    <t>BEAR RIVER AT BORDER, WY</t>
  </si>
  <si>
    <t>ID</t>
  </si>
  <si>
    <t>A</t>
  </si>
  <si>
    <t>Y</t>
  </si>
  <si>
    <t>BEAR RIVER BL STEWART DAM NR MONTPELIER, ID</t>
  </si>
  <si>
    <t>I</t>
  </si>
  <si>
    <t>BEAR RIVER AT IDAHO-UTAH STATE LINE</t>
  </si>
  <si>
    <t>MALAD RIVER AT WOODRUFF ID</t>
  </si>
  <si>
    <t>KOOTENAI RIVER AT PORTHILL ID</t>
  </si>
  <si>
    <t>MOYIE RIVER AT EILEEN ID</t>
  </si>
  <si>
    <t>PACK RIVER NR COLBURN ID</t>
  </si>
  <si>
    <t>PRIEST RIVER NR PRIEST RIVER ID</t>
  </si>
  <si>
    <t>PEND OREILLE RIVER AT NEWPORT WA</t>
  </si>
  <si>
    <t>NF COEUR D ALENE RIVER AT ENAVILLE ID</t>
  </si>
  <si>
    <t>SF COEUR D ALENE RIVER NR PINEHURST ID</t>
  </si>
  <si>
    <t>COEUR D ALENE RIVER NR HARRISON ID</t>
  </si>
  <si>
    <t>ST JOE RIVER AT CALDER ID</t>
  </si>
  <si>
    <t>SPOKANE RIVER NR POST FALLS ID</t>
  </si>
  <si>
    <t>HANGMAN CREEK NR TENSED ID</t>
  </si>
  <si>
    <t>SNAKE RIVER BL BURNS CREEK NR CHOKECHERRY ID</t>
  </si>
  <si>
    <t>SALT RIVER AT WY-ID STATELINE</t>
  </si>
  <si>
    <t>SNAKE RIVER NR IDAHO FALLS ID</t>
  </si>
  <si>
    <t>HENRYS FORK AT WARM RIVER ID</t>
  </si>
  <si>
    <t>HENRYS FORK NR REXBURG ID</t>
  </si>
  <si>
    <t>NF TETON RIVER AT LAST BRIDGE NR SALEM ID</t>
  </si>
  <si>
    <t>WILLOW CREEK NR IONA ID</t>
  </si>
  <si>
    <t>SNAKE RIVER NR BLACKFOOT ID</t>
  </si>
  <si>
    <t>BLACKFOOT RIVER NR BLACKFOOT ID</t>
  </si>
  <si>
    <t>PORTNEUF RIVER NR TYHEE ID</t>
  </si>
  <si>
    <t>GOODING CANAL AT MILNER ID</t>
  </si>
  <si>
    <t>RAFT RIVER NR MOUTH AT RAFT RIVER ID</t>
  </si>
  <si>
    <t>GOOSE CREEK NR OAKLEY ID</t>
  </si>
  <si>
    <t>SNAKE RIVER BL BLISS DAM NR BLISS ID</t>
  </si>
  <si>
    <t>SALMON FALLS CREEK NR HAGERMAN ID</t>
  </si>
  <si>
    <t>CAMAS CREEK AT CAMAS ID</t>
  </si>
  <si>
    <t>MEDICINE LODGE CREEK NR SMALL ID</t>
  </si>
  <si>
    <t>BIRCH CREEK AT EIGHT-MILE CANYON RD NR RENO ID</t>
  </si>
  <si>
    <t>LITTLE LOST RIVER NR HOWE ID</t>
  </si>
  <si>
    <t>BIG LOST RIVER AB BIG LOST RIVER SINKS NR HOWE ID</t>
  </si>
  <si>
    <t>MALAD RIVER NR BLISS ID</t>
  </si>
  <si>
    <t>CAMAS CREEK NR BLAINE ID</t>
  </si>
  <si>
    <t>LITTLE WOOD RIVER AT TOPONIS ID</t>
  </si>
  <si>
    <t>BRUNEAU RIVER NR GRAND VIEW ID</t>
  </si>
  <si>
    <t>BRUNEAU RIVER NR HOT SPRING ID</t>
  </si>
  <si>
    <t>SNAKE RIVER NR MURPHY ID</t>
  </si>
  <si>
    <t>JORDAN CREEK AB LONE TREE CR NR JORDAN VALLEY OR</t>
  </si>
  <si>
    <t>MF BOISE RIVER NR TWIN SPRINGS ID</t>
  </si>
  <si>
    <t>BOISE RIVER AT DOWLING RANCH NR ARROWROCK ID</t>
  </si>
  <si>
    <t>SF BOISE RIVER NR LENOX ID</t>
  </si>
  <si>
    <t>BOISE RIVER NR PARMA ID</t>
  </si>
  <si>
    <t>SNAKE RIVER AT NYSSA OR</t>
  </si>
  <si>
    <t>SF PAYETTE RIVER NR GARDEN VALLEY ID</t>
  </si>
  <si>
    <t>MIDDLE FORK PAYETTE RIVER NR CROUCH ID</t>
  </si>
  <si>
    <t>PAYETTE RIVER NR PAYETTE ID</t>
  </si>
  <si>
    <t>NF PAYETTE RIVER NR BANKS ID</t>
  </si>
  <si>
    <t>WEISER RIVER NR WEISER ID</t>
  </si>
  <si>
    <t>SNAKE RIVER AT OXBOW OR</t>
  </si>
  <si>
    <t>SNAKE RIVER NR JOSEPH ID</t>
  </si>
  <si>
    <t>SNAKE RIVER NEAR ANATONE, WA</t>
  </si>
  <si>
    <t>WA</t>
  </si>
  <si>
    <t>PALOUSE RIVER NR POTLATCH ID</t>
  </si>
  <si>
    <t>SALMON RIVER NR CHALLIS ID</t>
  </si>
  <si>
    <t>PAHSIMEROI RIVER AT ELLIS ID</t>
  </si>
  <si>
    <t>SALMON RIVER NR SHOUP ID</t>
  </si>
  <si>
    <t>LEMHI RIVER AT SALMON ID</t>
  </si>
  <si>
    <t>MF SALMON RIVER AT MF LODGE NR YELLOW PINE ID</t>
  </si>
  <si>
    <t>MIDDLE FORK SALMON RIVER AT MOUTH NR SHOUP ID</t>
  </si>
  <si>
    <t>SALMON RIVER NR FRENCH CREEK ID</t>
  </si>
  <si>
    <t>SOUTH FORK SALMON RIVER AT MOUTH NR MACKAY BAR ID</t>
  </si>
  <si>
    <t>SALMON RIVER AT WHITE BIRD ID</t>
  </si>
  <si>
    <t>LITTLE SALMON RIVER AT RIGGINS ID</t>
  </si>
  <si>
    <t>SELWAY RIVER ABV MOOSE CREEK NR MOOSE CREEK R. S.</t>
  </si>
  <si>
    <t>SELWAY RIVER NR LOWELL ID</t>
  </si>
  <si>
    <t>LOCHSA RIVER NR LOWELL ID</t>
  </si>
  <si>
    <t>CLEAR CREEK NR KOOSKIA ID</t>
  </si>
  <si>
    <t>SF CLEARWATER RIVER AT STITES ID</t>
  </si>
  <si>
    <t>CLEARWATER RIVER NR LEWISTON ID</t>
  </si>
  <si>
    <t>NF CLEARWATER RIVER NR CANYON RANGER STATION ID</t>
  </si>
  <si>
    <t>NF CLEARWATER RIVER AT AHSAHKA ID</t>
  </si>
  <si>
    <t>No Streamgages</t>
  </si>
  <si>
    <t>Recharge</t>
  </si>
  <si>
    <t>HUC_8</t>
  </si>
  <si>
    <t>Recharge AFY</t>
  </si>
  <si>
    <t>Storage</t>
  </si>
  <si>
    <t>Flood Control</t>
  </si>
  <si>
    <t>Norm Storage AF</t>
  </si>
  <si>
    <t>Max Storage AF</t>
  </si>
  <si>
    <t>Surface Area Acres</t>
  </si>
  <si>
    <t>Hydroelectric</t>
  </si>
  <si>
    <t>Other</t>
  </si>
  <si>
    <t>16010102_ID</t>
  </si>
  <si>
    <t>16010201_ID</t>
  </si>
  <si>
    <t>16010202_ID</t>
  </si>
  <si>
    <t>16010203_ID</t>
  </si>
  <si>
    <t>16010204_ID</t>
  </si>
  <si>
    <t>16020309_ID</t>
  </si>
  <si>
    <t>17010101_ID</t>
  </si>
  <si>
    <t>17010104_ID</t>
  </si>
  <si>
    <t>17010105_ID</t>
  </si>
  <si>
    <t>17010213_ID</t>
  </si>
  <si>
    <t>17010214_ID</t>
  </si>
  <si>
    <t>17010215_ID</t>
  </si>
  <si>
    <t>17010216_ID</t>
  </si>
  <si>
    <t>17010301_ID</t>
  </si>
  <si>
    <t>17010302_ID</t>
  </si>
  <si>
    <t>17010303_ID</t>
  </si>
  <si>
    <t>17010304_ID</t>
  </si>
  <si>
    <t>17010305_ID</t>
  </si>
  <si>
    <t>17010306_ID</t>
  </si>
  <si>
    <t>17010308_ID</t>
  </si>
  <si>
    <t>17040103_ID</t>
  </si>
  <si>
    <t>17040104_ID</t>
  </si>
  <si>
    <t>17040105_ID</t>
  </si>
  <si>
    <t>17040201_ID</t>
  </si>
  <si>
    <t>17040202_ID</t>
  </si>
  <si>
    <t>17040203_ID</t>
  </si>
  <si>
    <t>17040204_ID</t>
  </si>
  <si>
    <t>17040205_ID</t>
  </si>
  <si>
    <t>17040206_ID</t>
  </si>
  <si>
    <t>17040207_ID</t>
  </si>
  <si>
    <t>17040208_ID</t>
  </si>
  <si>
    <t>17040209_ID</t>
  </si>
  <si>
    <t>17040210_ID</t>
  </si>
  <si>
    <t>17040211_ID</t>
  </si>
  <si>
    <t>17040212_ID</t>
  </si>
  <si>
    <t>17040213_ID</t>
  </si>
  <si>
    <t>17040214_ID</t>
  </si>
  <si>
    <t>17040215_ID</t>
  </si>
  <si>
    <t>17040216_ID</t>
  </si>
  <si>
    <t>17040217_ID</t>
  </si>
  <si>
    <t>17040218_ID</t>
  </si>
  <si>
    <t>17040219_ID</t>
  </si>
  <si>
    <t>17040220_ID</t>
  </si>
  <si>
    <t>17040221_ID</t>
  </si>
  <si>
    <t>17050101_ID</t>
  </si>
  <si>
    <t>17050102_ID</t>
  </si>
  <si>
    <t>17050103_ID</t>
  </si>
  <si>
    <t>17050104_ID</t>
  </si>
  <si>
    <t>17050105_ID</t>
  </si>
  <si>
    <t>17050106_ID</t>
  </si>
  <si>
    <t>17050107_ID</t>
  </si>
  <si>
    <t>17050108_ID</t>
  </si>
  <si>
    <t>17050111_ID</t>
  </si>
  <si>
    <t>17050112_ID</t>
  </si>
  <si>
    <t>17050113_ID</t>
  </si>
  <si>
    <t>17050114_ID</t>
  </si>
  <si>
    <t>17050115_ID</t>
  </si>
  <si>
    <t>17050120_ID</t>
  </si>
  <si>
    <t>17050121_ID</t>
  </si>
  <si>
    <t>17050122_ID</t>
  </si>
  <si>
    <t>17050123_ID</t>
  </si>
  <si>
    <t>17050124_ID</t>
  </si>
  <si>
    <t>17050201_ID</t>
  </si>
  <si>
    <t>17060101_ID</t>
  </si>
  <si>
    <t>17060103_ID</t>
  </si>
  <si>
    <t>17060108_ID</t>
  </si>
  <si>
    <t>17060109_ID</t>
  </si>
  <si>
    <t>17060201_ID</t>
  </si>
  <si>
    <t>17060202_ID</t>
  </si>
  <si>
    <t>17060203_ID</t>
  </si>
  <si>
    <t>17060204_ID</t>
  </si>
  <si>
    <t>17060205_ID</t>
  </si>
  <si>
    <t>17060206_ID</t>
  </si>
  <si>
    <t>17060207_ID</t>
  </si>
  <si>
    <t>17060208_ID</t>
  </si>
  <si>
    <t>17060209_ID</t>
  </si>
  <si>
    <t>17060210_ID</t>
  </si>
  <si>
    <t>17060301_ID</t>
  </si>
  <si>
    <t>17060302_ID</t>
  </si>
  <si>
    <t>17060303_ID</t>
  </si>
  <si>
    <t>17060304_ID</t>
  </si>
  <si>
    <t>17060305_ID</t>
  </si>
  <si>
    <t>17060306_ID</t>
  </si>
  <si>
    <t>17060307_ID</t>
  </si>
  <si>
    <t>17060308_ID</t>
  </si>
  <si>
    <t>UCS EW3 Database - Main Data</t>
  </si>
  <si>
    <t>GENERAL PLANT CHARACTERISTICS</t>
  </si>
  <si>
    <t>LOCATIONAL INFORMATION</t>
  </si>
  <si>
    <t>ELECTRICITY PRODUCTION</t>
  </si>
  <si>
    <t>WATER USE DATA</t>
  </si>
  <si>
    <t>EIA Form 860 GenY08</t>
  </si>
  <si>
    <t>SNL, Ultimate Parent</t>
  </si>
  <si>
    <t>EW3</t>
  </si>
  <si>
    <t>EW3/Civil Society</t>
  </si>
  <si>
    <t>(a) EIA 923 5A
(b) CAMD 
(c) EIA 923 Plant [one unit] 
(d) EIA 923 Plant / Unit Capacity</t>
  </si>
  <si>
    <t>EW3/Synapse</t>
  </si>
  <si>
    <t>EIA Form 860 PlantY08</t>
  </si>
  <si>
    <t>calc from EIA Form 923 Schedule 8D</t>
  </si>
  <si>
    <t>Plant Code</t>
  </si>
  <si>
    <t>Plant Name</t>
  </si>
  <si>
    <t>State</t>
  </si>
  <si>
    <t>Plant-Generator Code</t>
  </si>
  <si>
    <t>Parent Company</t>
  </si>
  <si>
    <t>NREL CODE</t>
  </si>
  <si>
    <t>Requires cooling?</t>
  </si>
  <si>
    <t>Cooling Technology</t>
  </si>
  <si>
    <t>Environmental Compliance?</t>
  </si>
  <si>
    <t>Fuel</t>
  </si>
  <si>
    <t>EIA Lat</t>
  </si>
  <si>
    <t>EIA Lon</t>
  </si>
  <si>
    <t>Latitude (Edited) Barbie 9/6/2012</t>
  </si>
  <si>
    <t>Longitude (Ediited) Barbie 9/6/2012</t>
  </si>
  <si>
    <t>WATER BASIN (8-DIGIT HUC)</t>
  </si>
  <si>
    <t>HUC 8 (Edited) Barbie 9/6/2012</t>
  </si>
  <si>
    <t>WATER RESOURCE REGION</t>
  </si>
  <si>
    <t>First Year of Operation</t>
  </si>
  <si>
    <t>Nameplate Capacity (MW)</t>
  </si>
  <si>
    <t>Best Estimate Generation (MWh/year)</t>
  </si>
  <si>
    <t>Best Estimate Capacity Factor in 2008 (%)</t>
  </si>
  <si>
    <t>REPORTED WATER SOURCE (NAME)</t>
  </si>
  <si>
    <t>REPORTED WATER SOURCE (TYPE)</t>
  </si>
  <si>
    <t>REPORTED  WITHDRAWAL (million gallons/yr)</t>
  </si>
  <si>
    <t>REPORTED  CONSUMPTION (million gallons/yr)</t>
  </si>
  <si>
    <t>CALCULATED WITHDRAWAL(million gallons/yr)</t>
  </si>
  <si>
    <t>CALCULATED WITHDRAWAL MIN (million gallons/yr)</t>
  </si>
  <si>
    <t>CALCULATED WITHDRAWAL MAX (million gallons/yr)</t>
  </si>
  <si>
    <t>CALCULATED CONSUMPTION (million gallons/yr)</t>
  </si>
  <si>
    <t>CALCULATED CONSUMPTION MIN (million gallons/yr)</t>
  </si>
  <si>
    <t>CALCULATED CONSUMPTION MAX (million gallons/yr)</t>
  </si>
  <si>
    <t>assumed withdrawal rate (gal/MWh)</t>
  </si>
  <si>
    <t>assumed consumption rate (gal/MWh)</t>
  </si>
  <si>
    <t>Capital cost retrofit rate to switch to RC ($/kW)</t>
  </si>
  <si>
    <t>Capital Cost retrofit rate to switch to DR ($/kW)</t>
  </si>
  <si>
    <t>O&amp;M cost increase rate to switch to RC ($/kW)</t>
  </si>
  <si>
    <t>O&amp;M cost increase rate to switch to DR ($/kW)</t>
  </si>
  <si>
    <t>Performance penalty to switch to RC cooling</t>
  </si>
  <si>
    <t>Performance penalty to swtich to dry cooling (%)</t>
  </si>
  <si>
    <t>Total Capital Costs to Retrofit to RC ($)</t>
  </si>
  <si>
    <t>Total Capital Costs to Retrofit to DR ($)</t>
  </si>
  <si>
    <t>Total annual O&amp;M increases to Retrofit to RC ($/yr)</t>
  </si>
  <si>
    <t>Total annual O&amp;M increases to Retrofit to DR ($/yr)</t>
  </si>
  <si>
    <t>Annual Generation (MWh) after retrofit to RC</t>
  </si>
  <si>
    <t>Annual Generation (MWh) after retrofit to DR</t>
  </si>
  <si>
    <t>New Withdrawal after retrofit to RC (million gallons/yr)</t>
  </si>
  <si>
    <t>New Withdrawal after retrofit to DR (million gallons/yr)</t>
  </si>
  <si>
    <t>New Consumption after retrofit to RC (million gallons/yr)</t>
  </si>
  <si>
    <t>New Consumption after retrofit to DR (million gallons/yr)</t>
  </si>
  <si>
    <t>CALCULATED WITHDRAWAL MED AFY</t>
  </si>
  <si>
    <t>CALCULATED WITHDRAWAL MIN AFY</t>
  </si>
  <si>
    <t>CALCULATED WITHDRAWAL MAX AFY</t>
  </si>
  <si>
    <t>CALCULATED CONSUMPTION MED AFY</t>
  </si>
  <si>
    <t>CALCULATED CONSUMPTION MIN AFY</t>
  </si>
  <si>
    <t>CALCULATED CONSUMPTION MAX AFY</t>
  </si>
  <si>
    <t>All hydropower</t>
  </si>
  <si>
    <t>17060107_ID</t>
  </si>
  <si>
    <t>HUC8</t>
  </si>
  <si>
    <t>CLARK FORK AT WHITEHORS RAPIDS NR CABINET ID</t>
  </si>
  <si>
    <t>Number of Endangered/Threatened Species</t>
  </si>
  <si>
    <t>Groundwater Pumping AFY</t>
  </si>
  <si>
    <t>2010 Public Supply Withdrawals AFY</t>
  </si>
  <si>
    <t>2010 Public Supply Consumptive Use AFY</t>
  </si>
  <si>
    <t>2010 Domestic Withdrawals AFY</t>
  </si>
  <si>
    <t>County</t>
  </si>
  <si>
    <t>Public Supply Withdrawals mgd</t>
  </si>
  <si>
    <t>Domestic Withdrawals mgd</t>
  </si>
  <si>
    <t>Industrial Withdrawals mgd</t>
  </si>
  <si>
    <t>Ada</t>
  </si>
  <si>
    <t>Adams</t>
  </si>
  <si>
    <t>Bannock</t>
  </si>
  <si>
    <t>Bear Lake</t>
  </si>
  <si>
    <t>Benewah</t>
  </si>
  <si>
    <t>Bingham</t>
  </si>
  <si>
    <t>Blaine</t>
  </si>
  <si>
    <t>Boise</t>
  </si>
  <si>
    <t>Bonner</t>
  </si>
  <si>
    <t>Bonneville</t>
  </si>
  <si>
    <t>Boundary</t>
  </si>
  <si>
    <t>Butte</t>
  </si>
  <si>
    <t>Camas</t>
  </si>
  <si>
    <t>Canyon</t>
  </si>
  <si>
    <t>Caribou</t>
  </si>
  <si>
    <t>Cassia</t>
  </si>
  <si>
    <t>Clark</t>
  </si>
  <si>
    <t>Clearwater</t>
  </si>
  <si>
    <t>Custer</t>
  </si>
  <si>
    <t>Elmore</t>
  </si>
  <si>
    <t>Franklin</t>
  </si>
  <si>
    <t>Fremont</t>
  </si>
  <si>
    <t>Gem</t>
  </si>
  <si>
    <t>Gooding</t>
  </si>
  <si>
    <t>Idaho</t>
  </si>
  <si>
    <t>Jefferson</t>
  </si>
  <si>
    <t>Jerome</t>
  </si>
  <si>
    <t>Kootenai</t>
  </si>
  <si>
    <t>Latah</t>
  </si>
  <si>
    <t>Lemhi</t>
  </si>
  <si>
    <t>Lewis</t>
  </si>
  <si>
    <t>Lincoln</t>
  </si>
  <si>
    <t>Madison</t>
  </si>
  <si>
    <t>Nez Perce</t>
  </si>
  <si>
    <t>Oneida</t>
  </si>
  <si>
    <t>Owyhee</t>
  </si>
  <si>
    <t>Payette</t>
  </si>
  <si>
    <t>Power</t>
  </si>
  <si>
    <t>Shoshone</t>
  </si>
  <si>
    <t>Teton</t>
  </si>
  <si>
    <t>Twin Falls</t>
  </si>
  <si>
    <t>Valley</t>
  </si>
  <si>
    <t>Washington</t>
  </si>
  <si>
    <t>Public Supply Withdrawals AFY</t>
  </si>
  <si>
    <t>Domestic Withdrawals AFY</t>
  </si>
  <si>
    <t>Industrial Withdrawals AFY</t>
  </si>
  <si>
    <t>2005 Population by County</t>
  </si>
  <si>
    <t>Public Supply Withdrawals AF per Person</t>
  </si>
  <si>
    <t>Domestic Withdrawals AF per Person</t>
  </si>
  <si>
    <t>Industrial Withdrawals AF per Person</t>
  </si>
  <si>
    <t>County Population</t>
  </si>
  <si>
    <t>County &amp; HUC 8 Population</t>
  </si>
  <si>
    <t>Minidoka</t>
  </si>
  <si>
    <t>2005 Public Supply Withdrawals AF per Person by County</t>
  </si>
  <si>
    <t>2005 Domestic Withdrawals AF per Person by County</t>
  </si>
  <si>
    <t>2005 Industrial Withdrawals AF per Person by County</t>
  </si>
  <si>
    <t>2010 Industrial Withdrawals AFY</t>
  </si>
  <si>
    <t>2010 Public Supply Withdrawals AFY by HUC 8</t>
  </si>
  <si>
    <t>2010 Domestic Withdrawals AFY by HUC 8</t>
  </si>
  <si>
    <t>2010 Industrial Withdrawals AFY by HUC 8</t>
  </si>
  <si>
    <t>Public Supply Returns mgd</t>
  </si>
  <si>
    <t>Public Supply Consumptive Use mgd</t>
  </si>
  <si>
    <t>Public Supply Ratio</t>
  </si>
  <si>
    <t>Domestic Consumptive Use mgd</t>
  </si>
  <si>
    <t>Domestic Ratio</t>
  </si>
  <si>
    <t>Industrial Consumptive Use mgd</t>
  </si>
  <si>
    <t>Industrial Ratio</t>
  </si>
  <si>
    <t>2010 Domestic Consumptive Use AFY</t>
  </si>
  <si>
    <t>2010 Industrial Consumptive Use AFY</t>
  </si>
  <si>
    <t>2010 M&amp;I Consumptive Use AFY</t>
  </si>
  <si>
    <t>Step a:  USGS 2005</t>
  </si>
  <si>
    <t>Step b:  USCB 2010 Population</t>
  </si>
  <si>
    <t>Step e</t>
  </si>
  <si>
    <t>Step c:  USGS 2005 and USCB 2010</t>
  </si>
  <si>
    <t>Step d:  USGS 1995</t>
  </si>
  <si>
    <t>Water Use Current</t>
  </si>
  <si>
    <t>Water Use Future</t>
  </si>
  <si>
    <t>2010 Population by HUC 8</t>
  </si>
  <si>
    <t>2010 State Population</t>
  </si>
  <si>
    <t>Ratio</t>
  </si>
  <si>
    <t>2030 State Population</t>
  </si>
  <si>
    <t>2030 Population by HUC 8</t>
  </si>
  <si>
    <t>2010 M&amp;I CU AFY</t>
  </si>
  <si>
    <t>2010 M&amp;I CU per capita by HUC 8</t>
  </si>
  <si>
    <t>2030 M&amp;I CU</t>
  </si>
  <si>
    <t>Step f</t>
  </si>
  <si>
    <t>Step a</t>
  </si>
  <si>
    <t>Step b</t>
  </si>
  <si>
    <t>Step c</t>
  </si>
  <si>
    <t>Step d</t>
  </si>
  <si>
    <t>Available Water</t>
  </si>
  <si>
    <t>The State of Idaho does not provide any estimates for water that may be available for development.  See metrics for available water calculations.</t>
  </si>
  <si>
    <t>Aquifer Name</t>
  </si>
  <si>
    <t>Area of Aquifer Found in HUC 8 (Acres)</t>
  </si>
  <si>
    <t>Total Aquifer Area (Acres)</t>
  </si>
  <si>
    <t>Northern Rocky Mountains Intermontane Basins aquifer system</t>
  </si>
  <si>
    <t>Pacific Northwest basaltic-rock and basin-fill aquifers</t>
  </si>
  <si>
    <t>Columbia Plateau basaltic-rock and basin-fill aquifers</t>
  </si>
  <si>
    <t>Snake River Plain basaltic-rock and basin-fill aquifers</t>
  </si>
  <si>
    <t>Basin and Range basin-fill and carbonate-rock aquifers</t>
  </si>
  <si>
    <t>Public Supply Groundwater Use by Aquifer</t>
  </si>
  <si>
    <t>Irrigation Groundwater Use by Aquifer</t>
  </si>
  <si>
    <t>Industrial Groundwater Use by Aquifer</t>
  </si>
  <si>
    <t>Total Groundwater Use by Aquifer</t>
  </si>
  <si>
    <t>Total Groundwater Use by Aquifer and HUC 8</t>
  </si>
  <si>
    <t>Current Groundwater Detail</t>
  </si>
  <si>
    <t>Streamflow</t>
  </si>
  <si>
    <t>Station #</t>
  </si>
  <si>
    <t>Avg AFY</t>
  </si>
  <si>
    <t>Current Consumptive Use AFY</t>
  </si>
  <si>
    <t>M&amp;I</t>
  </si>
  <si>
    <t>Agriculture</t>
  </si>
  <si>
    <t>Thermoelectric</t>
  </si>
  <si>
    <t>Current Groundwater Pumping AFY</t>
  </si>
  <si>
    <t>AFY</t>
  </si>
  <si>
    <t>Future Consumptive Use AFY</t>
  </si>
  <si>
    <t>17050110_ID</t>
  </si>
  <si>
    <t>17060106_ID</t>
  </si>
  <si>
    <t>AF</t>
  </si>
  <si>
    <t>Species</t>
  </si>
  <si>
    <t># Per HUC</t>
  </si>
  <si>
    <t>Since there are no estimates for future agricultural use, it is assumed that future and current agriculture will remain the same.</t>
  </si>
  <si>
    <t>Agriculture CU AFY</t>
  </si>
  <si>
    <t>P1 CFS</t>
  </si>
  <si>
    <t>P5 CFS</t>
  </si>
  <si>
    <t>P10 CFS</t>
  </si>
  <si>
    <t>P20 CFS</t>
  </si>
  <si>
    <t>Avg CFS</t>
  </si>
  <si>
    <t>Current (2010) Water Consumptive Use (M&amp;I)</t>
  </si>
  <si>
    <t>USGS 2005</t>
  </si>
  <si>
    <t>USCB 2010 Population</t>
  </si>
  <si>
    <t>USGS 1995</t>
  </si>
  <si>
    <t>Groundwater Pumping</t>
  </si>
  <si>
    <t>Future (2030) Water Consumptive Use (M&amp;I)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</si>
</sst>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39"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sz val="12"/>
      <color theme="1"/>
      <name val="Calibri"/>
      <family val="2"/>
      <scheme val="minor"/>
    </font>
    <font>
      <sz val="11"/>
      <color indexed="8"/>
      <name val="Calibri"/>
      <family val="2"/>
    </font>
    <font>
      <sz val="12"/>
      <color indexed="8"/>
      <name val="Calibri"/>
      <family val="2"/>
    </font>
    <font>
      <b/>
      <sz val="9"/>
      <name val="Calibri"/>
      <family val="2"/>
    </font>
    <font>
      <b/>
      <sz val="8"/>
      <name val="Calibri"/>
      <family val="2"/>
    </font>
    <font>
      <sz val="10"/>
      <name val="Arial"/>
      <family val="2"/>
    </font>
    <font>
      <u/>
      <sz val="10"/>
      <color indexed="12"/>
      <name val="Arial"/>
      <family val="2"/>
    </font>
    <font>
      <sz val="10"/>
      <name val="MS Sans Serif"/>
      <family val="2"/>
    </font>
    <font>
      <b/>
      <sz val="16"/>
      <color indexed="9"/>
      <name val="Calibri"/>
      <family val="2"/>
    </font>
    <font>
      <b/>
      <sz val="14"/>
      <name val="Calibri"/>
      <family val="2"/>
    </font>
    <font>
      <b/>
      <sz val="14"/>
      <color indexed="21"/>
      <name val="Calibri"/>
      <family val="2"/>
    </font>
    <font>
      <b/>
      <sz val="9"/>
      <color indexed="9"/>
      <name val="Calibri"/>
      <family val="2"/>
    </font>
    <font>
      <b/>
      <sz val="1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9"/>
      <color indexed="81"/>
      <name val="Tahoma"/>
      <family val="2"/>
    </font>
    <font>
      <b/>
      <sz val="9"/>
      <color indexed="81"/>
      <name val="Tahoma"/>
      <family val="2"/>
    </font>
    <font>
      <b/>
      <sz val="16"/>
      <color theme="1"/>
      <name val="Calibri"/>
      <family val="2"/>
      <scheme val="minor"/>
    </font>
    <font>
      <b/>
      <sz val="18"/>
      <color theme="1"/>
      <name val="Calibri"/>
      <family val="2"/>
      <scheme val="minor"/>
    </font>
    <font>
      <b/>
      <sz val="20"/>
      <color theme="1"/>
      <name val="Calibri"/>
      <family val="2"/>
      <scheme val="minor"/>
    </font>
  </fonts>
  <fills count="57">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6DE3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indexed="62"/>
        <bgColor indexed="64"/>
      </patternFill>
    </fill>
    <fill>
      <patternFill patternType="solid">
        <fgColor indexed="18"/>
        <bgColor indexed="64"/>
      </patternFill>
    </fill>
    <fill>
      <patternFill patternType="solid">
        <fgColor indexed="31"/>
        <bgColor indexed="64"/>
      </patternFill>
    </fill>
    <fill>
      <patternFill patternType="solid">
        <fgColor rgb="FFFFA3A3"/>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FF0066"/>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rgb="FF66FF66"/>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s>
  <borders count="5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ck">
        <color indexed="64"/>
      </top>
      <bottom style="thick">
        <color indexed="64"/>
      </bottom>
      <diagonal/>
    </border>
    <border>
      <left/>
      <right style="thick">
        <color indexed="64"/>
      </right>
      <top/>
      <bottom/>
      <diagonal/>
    </border>
    <border>
      <left style="thin">
        <color indexed="64"/>
      </left>
      <right style="thin">
        <color indexed="64"/>
      </right>
      <top/>
      <bottom style="thick">
        <color indexed="64"/>
      </bottom>
      <diagonal/>
    </border>
    <border>
      <left style="thick">
        <color auto="1"/>
      </left>
      <right style="thick">
        <color auto="1"/>
      </right>
      <top style="thick">
        <color auto="1"/>
      </top>
      <bottom/>
      <diagonal/>
    </border>
    <border>
      <left style="thin">
        <color indexed="64"/>
      </left>
      <right/>
      <top style="thick">
        <color indexed="64"/>
      </top>
      <bottom style="thick">
        <color indexed="64"/>
      </bottom>
      <diagonal/>
    </border>
    <border>
      <left style="thin">
        <color indexed="64"/>
      </left>
      <right/>
      <top style="thick">
        <color indexed="64"/>
      </top>
      <bottom style="thin">
        <color indexed="64"/>
      </bottom>
      <diagonal/>
    </border>
  </borders>
  <cellStyleXfs count="77">
    <xf numFmtId="0" fontId="0" fillId="0" borderId="0"/>
    <xf numFmtId="0" fontId="5" fillId="0" borderId="0"/>
    <xf numFmtId="43" fontId="7"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1" fillId="0" borderId="0" applyNumberFormat="0" applyFill="0" applyBorder="0" applyAlignment="0" applyProtection="0">
      <alignment vertical="top"/>
      <protection locked="0"/>
    </xf>
    <xf numFmtId="0" fontId="4" fillId="0" borderId="0"/>
    <xf numFmtId="0" fontId="4" fillId="0" borderId="0"/>
    <xf numFmtId="0" fontId="4" fillId="0" borderId="0"/>
    <xf numFmtId="0" fontId="10" fillId="0" borderId="0"/>
    <xf numFmtId="0" fontId="10" fillId="0" borderId="0"/>
    <xf numFmtId="0" fontId="10" fillId="0" borderId="0"/>
    <xf numFmtId="0" fontId="12" fillId="0" borderId="0"/>
    <xf numFmtId="0" fontId="10"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2" fillId="0" borderId="0"/>
    <xf numFmtId="0" fontId="4" fillId="0" borderId="0"/>
    <xf numFmtId="0" fontId="5"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8" borderId="12" applyNumberFormat="0" applyAlignment="0" applyProtection="0"/>
    <xf numFmtId="0" fontId="26" fillId="19" borderId="13" applyNumberFormat="0" applyAlignment="0" applyProtection="0"/>
    <xf numFmtId="0" fontId="27" fillId="19" borderId="12" applyNumberFormat="0" applyAlignment="0" applyProtection="0"/>
    <xf numFmtId="0" fontId="28" fillId="0" borderId="14" applyNumberFormat="0" applyFill="0" applyAlignment="0" applyProtection="0"/>
    <xf numFmtId="0" fontId="29" fillId="20" borderId="15" applyNumberFormat="0" applyAlignment="0" applyProtection="0"/>
    <xf numFmtId="0" fontId="30" fillId="0" borderId="0" applyNumberFormat="0" applyFill="0" applyBorder="0" applyAlignment="0" applyProtection="0"/>
    <xf numFmtId="0" fontId="4" fillId="21" borderId="16" applyNumberFormat="0" applyFont="0" applyAlignment="0" applyProtection="0"/>
    <xf numFmtId="0" fontId="31" fillId="0" borderId="0" applyNumberFormat="0" applyFill="0" applyBorder="0" applyAlignment="0" applyProtection="0"/>
    <xf numFmtId="0" fontId="1" fillId="0" borderId="17" applyNumberFormat="0" applyFill="0" applyAlignment="0" applyProtection="0"/>
    <xf numFmtId="0" fontId="32"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45" borderId="0" applyNumberFormat="0" applyBorder="0" applyAlignment="0" applyProtection="0"/>
    <xf numFmtId="0" fontId="4" fillId="0" borderId="0"/>
    <xf numFmtId="0" fontId="33" fillId="0" borderId="0"/>
    <xf numFmtId="0" fontId="4" fillId="0" borderId="0"/>
  </cellStyleXfs>
  <cellXfs count="238">
    <xf numFmtId="0" fontId="0" fillId="0" borderId="0" xfId="0"/>
    <xf numFmtId="0" fontId="0" fillId="3" borderId="0" xfId="0" applyFill="1"/>
    <xf numFmtId="0" fontId="1" fillId="0" borderId="0" xfId="0" applyFont="1" applyAlignment="1">
      <alignment horizontal="center"/>
    </xf>
    <xf numFmtId="1" fontId="0" fillId="0" borderId="0" xfId="0" applyNumberFormat="1"/>
    <xf numFmtId="0" fontId="2" fillId="5" borderId="1" xfId="0" applyFont="1" applyFill="1" applyBorder="1" applyAlignment="1">
      <alignment horizontal="center"/>
    </xf>
    <xf numFmtId="0" fontId="3" fillId="6" borderId="1" xfId="0" applyFont="1" applyFill="1" applyBorder="1" applyAlignment="1">
      <alignment horizontal="center"/>
    </xf>
    <xf numFmtId="0" fontId="5" fillId="0" borderId="0" xfId="1"/>
    <xf numFmtId="0" fontId="8" fillId="0" borderId="0" xfId="1" applyFont="1" applyFill="1" applyBorder="1" applyAlignment="1">
      <alignment horizontal="left" vertical="center" wrapText="1"/>
    </xf>
    <xf numFmtId="0" fontId="9" fillId="9" borderId="5" xfId="1" applyFont="1" applyFill="1" applyBorder="1" applyAlignment="1">
      <alignment horizontal="center" textRotation="90" wrapText="1"/>
    </xf>
    <xf numFmtId="0" fontId="9" fillId="0" borderId="5" xfId="1" applyFont="1" applyFill="1" applyBorder="1" applyAlignment="1">
      <alignment horizontal="center" textRotation="90" wrapText="1"/>
    </xf>
    <xf numFmtId="9" fontId="9" fillId="9" borderId="5" xfId="32" applyFont="1" applyFill="1" applyBorder="1" applyAlignment="1">
      <alignment horizontal="center" textRotation="90" wrapText="1"/>
    </xf>
    <xf numFmtId="0" fontId="9" fillId="0" borderId="0" xfId="1" applyFont="1" applyFill="1" applyBorder="1" applyAlignment="1">
      <alignment horizontal="center" textRotation="90" wrapText="1"/>
    </xf>
    <xf numFmtId="0" fontId="5" fillId="0" borderId="0" xfId="1" applyFont="1" applyFill="1" applyBorder="1" applyAlignment="1">
      <alignment horizontal="center" textRotation="90" wrapText="1"/>
    </xf>
    <xf numFmtId="0" fontId="5" fillId="0" borderId="0" xfId="1" applyFont="1"/>
    <xf numFmtId="164" fontId="9" fillId="9" borderId="5" xfId="2" applyNumberFormat="1" applyFont="1" applyFill="1" applyBorder="1" applyAlignment="1">
      <alignment horizontal="center" textRotation="90" wrapText="1"/>
    </xf>
    <xf numFmtId="0" fontId="13" fillId="0" borderId="0" xfId="1" applyFont="1" applyFill="1"/>
    <xf numFmtId="0" fontId="16" fillId="10" borderId="5" xfId="1" applyFont="1" applyFill="1" applyBorder="1" applyAlignment="1">
      <alignment horizontal="left" vertical="center" wrapText="1"/>
    </xf>
    <xf numFmtId="0" fontId="16" fillId="10" borderId="5" xfId="2" applyNumberFormat="1" applyFont="1" applyFill="1" applyBorder="1" applyAlignment="1">
      <alignment horizontal="left" vertical="center" wrapText="1"/>
    </xf>
    <xf numFmtId="9" fontId="16" fillId="10" borderId="5" xfId="32" applyFont="1" applyFill="1" applyBorder="1" applyAlignment="1">
      <alignment horizontal="left" vertical="center" wrapText="1"/>
    </xf>
    <xf numFmtId="0" fontId="13" fillId="11" borderId="0" xfId="1" applyFont="1" applyFill="1"/>
    <xf numFmtId="0" fontId="13" fillId="11" borderId="0" xfId="1" applyFont="1" applyFill="1" applyAlignment="1">
      <alignment horizontal="right"/>
    </xf>
    <xf numFmtId="164" fontId="13" fillId="11" borderId="0" xfId="2" applyNumberFormat="1" applyFont="1" applyFill="1"/>
    <xf numFmtId="9" fontId="13" fillId="11" borderId="0" xfId="32" applyFont="1" applyFill="1"/>
    <xf numFmtId="0" fontId="15" fillId="12" borderId="6" xfId="1" applyFont="1" applyFill="1" applyBorder="1" applyAlignment="1">
      <alignment horizontal="left" vertical="center"/>
    </xf>
    <xf numFmtId="0" fontId="15" fillId="12" borderId="7" xfId="1" applyFont="1" applyFill="1" applyBorder="1" applyAlignment="1">
      <alignment horizontal="left" vertical="center"/>
    </xf>
    <xf numFmtId="0" fontId="15" fillId="12" borderId="8" xfId="1" applyFont="1" applyFill="1" applyBorder="1" applyAlignment="1">
      <alignment horizontal="left" vertical="center"/>
    </xf>
    <xf numFmtId="164" fontId="14" fillId="12" borderId="7" xfId="2" applyNumberFormat="1" applyFont="1" applyFill="1" applyBorder="1" applyAlignment="1">
      <alignment horizontal="left" vertical="center"/>
    </xf>
    <xf numFmtId="9" fontId="15" fillId="12" borderId="8" xfId="32" applyFont="1" applyFill="1" applyBorder="1" applyAlignment="1">
      <alignment horizontal="left" vertical="center"/>
    </xf>
    <xf numFmtId="0" fontId="15" fillId="0" borderId="0" xfId="1" applyFont="1" applyAlignment="1">
      <alignment horizontal="left" vertical="center"/>
    </xf>
    <xf numFmtId="0" fontId="15" fillId="12" borderId="0" xfId="1" applyFont="1" applyFill="1" applyBorder="1" applyAlignment="1">
      <alignment horizontal="left" vertical="center"/>
    </xf>
    <xf numFmtId="0" fontId="16" fillId="10" borderId="0" xfId="1" applyFont="1" applyFill="1" applyBorder="1" applyAlignment="1">
      <alignment horizontal="left" vertical="center" wrapText="1"/>
    </xf>
    <xf numFmtId="0" fontId="0" fillId="0" borderId="0" xfId="0" applyFill="1"/>
    <xf numFmtId="0" fontId="1" fillId="0" borderId="0" xfId="0" applyFont="1" applyFill="1" applyAlignment="1">
      <alignment horizontal="center"/>
    </xf>
    <xf numFmtId="0" fontId="2" fillId="0" borderId="0" xfId="0" applyFont="1" applyAlignment="1">
      <alignment horizontal="center"/>
    </xf>
    <xf numFmtId="0" fontId="2" fillId="46" borderId="0" xfId="0" applyFont="1" applyFill="1" applyAlignment="1">
      <alignment horizontal="center"/>
    </xf>
    <xf numFmtId="0" fontId="0" fillId="46" borderId="0" xfId="0" applyFill="1"/>
    <xf numFmtId="0" fontId="3" fillId="46" borderId="0" xfId="0" applyFont="1" applyFill="1"/>
    <xf numFmtId="0" fontId="3" fillId="0" borderId="0" xfId="0" applyFont="1"/>
    <xf numFmtId="0" fontId="3" fillId="46" borderId="0" xfId="0" applyFont="1" applyFill="1" applyAlignment="1">
      <alignment horizontal="center"/>
    </xf>
    <xf numFmtId="0" fontId="2" fillId="46" borderId="0" xfId="0" applyFont="1" applyFill="1" applyAlignment="1">
      <alignment horizontal="center" wrapText="1"/>
    </xf>
    <xf numFmtId="0" fontId="0" fillId="46" borderId="0" xfId="0" applyFill="1"/>
    <xf numFmtId="0" fontId="1" fillId="46" borderId="0" xfId="0" applyFont="1" applyFill="1" applyAlignment="1">
      <alignment horizontal="center" wrapText="1"/>
    </xf>
    <xf numFmtId="0" fontId="0" fillId="0" borderId="0" xfId="0"/>
    <xf numFmtId="0" fontId="0" fillId="46" borderId="0" xfId="0" applyFill="1"/>
    <xf numFmtId="0" fontId="1" fillId="47" borderId="18" xfId="0" applyFont="1" applyFill="1" applyBorder="1" applyAlignment="1">
      <alignment horizontal="center" wrapText="1"/>
    </xf>
    <xf numFmtId="0" fontId="2" fillId="0" borderId="25" xfId="0" applyFont="1" applyBorder="1" applyAlignment="1">
      <alignment horizontal="center" wrapText="1"/>
    </xf>
    <xf numFmtId="0" fontId="0" fillId="0" borderId="27" xfId="0" applyBorder="1"/>
    <xf numFmtId="0" fontId="1" fillId="0" borderId="23" xfId="0" applyFont="1" applyBorder="1" applyAlignment="1">
      <alignment horizontal="center" wrapText="1"/>
    </xf>
    <xf numFmtId="0" fontId="2" fillId="0" borderId="25" xfId="0" applyFont="1" applyFill="1" applyBorder="1" applyAlignment="1">
      <alignment horizontal="center" wrapText="1"/>
    </xf>
    <xf numFmtId="11" fontId="0" fillId="46" borderId="0" xfId="0" applyNumberFormat="1" applyFill="1"/>
    <xf numFmtId="0" fontId="0" fillId="0" borderId="22" xfId="0" applyBorder="1"/>
    <xf numFmtId="0" fontId="1" fillId="0" borderId="25" xfId="0" applyFont="1" applyBorder="1" applyAlignment="1">
      <alignment horizontal="center" wrapText="1"/>
    </xf>
    <xf numFmtId="0" fontId="3" fillId="47" borderId="18" xfId="0" applyFont="1" applyFill="1" applyBorder="1" applyAlignment="1">
      <alignment horizontal="center"/>
    </xf>
    <xf numFmtId="0" fontId="2" fillId="0" borderId="24" xfId="0" applyFont="1" applyFill="1" applyBorder="1" applyAlignment="1">
      <alignment horizontal="center"/>
    </xf>
    <xf numFmtId="0" fontId="2" fillId="0" borderId="24" xfId="0" applyFont="1" applyBorder="1" applyAlignment="1">
      <alignment horizontal="center" wrapText="1"/>
    </xf>
    <xf numFmtId="0" fontId="1" fillId="0" borderId="24" xfId="0" applyFont="1" applyBorder="1" applyAlignment="1">
      <alignment horizontal="center" wrapText="1"/>
    </xf>
    <xf numFmtId="0" fontId="0" fillId="0" borderId="26" xfId="0" applyBorder="1"/>
    <xf numFmtId="0" fontId="2" fillId="0" borderId="24" xfId="0" applyFont="1" applyFill="1" applyBorder="1" applyAlignment="1">
      <alignment horizontal="center" wrapText="1"/>
    </xf>
    <xf numFmtId="0" fontId="0" fillId="0" borderId="5" xfId="0" applyBorder="1"/>
    <xf numFmtId="0" fontId="0" fillId="0" borderId="5" xfId="0" applyFill="1" applyBorder="1"/>
    <xf numFmtId="0" fontId="0" fillId="46" borderId="0" xfId="0" applyFill="1"/>
    <xf numFmtId="0" fontId="0" fillId="0" borderId="0" xfId="0"/>
    <xf numFmtId="0" fontId="0" fillId="46" borderId="0" xfId="0" applyFill="1"/>
    <xf numFmtId="0" fontId="1" fillId="46" borderId="0" xfId="0" applyFont="1" applyFill="1" applyAlignment="1">
      <alignment horizontal="center"/>
    </xf>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27" xfId="0" applyFill="1" applyBorder="1"/>
    <xf numFmtId="0" fontId="0" fillId="0" borderId="28" xfId="0" applyFill="1" applyBorder="1"/>
    <xf numFmtId="0" fontId="0" fillId="0" borderId="30" xfId="0" applyFill="1" applyBorder="1"/>
    <xf numFmtId="0" fontId="0" fillId="0" borderId="32" xfId="0" applyFill="1" applyBorder="1"/>
    <xf numFmtId="0" fontId="0" fillId="0" borderId="33" xfId="0" applyFill="1" applyBorder="1"/>
    <xf numFmtId="0" fontId="0" fillId="0" borderId="26" xfId="0" applyFill="1" applyBorder="1"/>
    <xf numFmtId="0" fontId="0" fillId="0" borderId="29" xfId="0" applyFill="1" applyBorder="1"/>
    <xf numFmtId="0" fontId="0" fillId="0" borderId="31" xfId="0" applyFill="1" applyBorder="1"/>
    <xf numFmtId="0" fontId="0" fillId="0" borderId="34" xfId="0" applyFill="1" applyBorder="1"/>
    <xf numFmtId="0" fontId="0" fillId="0" borderId="0" xfId="0"/>
    <xf numFmtId="0" fontId="1" fillId="14" borderId="18" xfId="0" applyFont="1" applyFill="1" applyBorder="1" applyAlignment="1">
      <alignment horizontal="center" vertical="center"/>
    </xf>
    <xf numFmtId="0" fontId="17" fillId="14" borderId="18" xfId="1" applyFont="1" applyFill="1" applyBorder="1" applyAlignment="1">
      <alignment horizontal="center" vertical="center" wrapText="1"/>
    </xf>
    <xf numFmtId="0" fontId="1" fillId="14" borderId="18" xfId="0" applyFont="1" applyFill="1" applyBorder="1" applyAlignment="1">
      <alignment horizontal="center" vertical="center" wrapText="1"/>
    </xf>
    <xf numFmtId="0" fontId="2" fillId="14" borderId="18" xfId="0" applyFont="1" applyFill="1" applyBorder="1" applyAlignment="1">
      <alignment horizontal="center" wrapText="1"/>
    </xf>
    <xf numFmtId="0" fontId="0" fillId="47" borderId="26" xfId="0" applyFill="1" applyBorder="1"/>
    <xf numFmtId="0" fontId="0" fillId="47" borderId="28" xfId="0" applyFill="1" applyBorder="1"/>
    <xf numFmtId="0" fontId="0" fillId="47" borderId="29" xfId="0" applyFill="1" applyBorder="1"/>
    <xf numFmtId="0" fontId="0" fillId="47" borderId="30" xfId="0" applyFill="1" applyBorder="1"/>
    <xf numFmtId="0" fontId="0" fillId="47" borderId="31" xfId="0" applyFill="1" applyBorder="1"/>
    <xf numFmtId="0" fontId="0" fillId="47" borderId="33" xfId="0" applyFill="1" applyBorder="1"/>
    <xf numFmtId="0" fontId="1" fillId="0" borderId="26" xfId="0" applyFont="1" applyBorder="1" applyAlignment="1">
      <alignment horizontal="center"/>
    </xf>
    <xf numFmtId="0" fontId="1" fillId="0" borderId="27" xfId="0" applyFont="1" applyBorder="1" applyAlignment="1">
      <alignment horizontal="center" wrapText="1"/>
    </xf>
    <xf numFmtId="0" fontId="1" fillId="0" borderId="28" xfId="0" applyFont="1" applyBorder="1" applyAlignment="1">
      <alignment horizontal="center"/>
    </xf>
    <xf numFmtId="11" fontId="0" fillId="0" borderId="30" xfId="0" applyNumberFormat="1" applyBorder="1"/>
    <xf numFmtId="0" fontId="1" fillId="0" borderId="26" xfId="0" applyFont="1" applyBorder="1" applyAlignment="1">
      <alignment horizontal="center" wrapText="1"/>
    </xf>
    <xf numFmtId="0" fontId="1" fillId="0" borderId="28" xfId="0" applyFont="1" applyBorder="1" applyAlignment="1">
      <alignment horizontal="center" wrapText="1"/>
    </xf>
    <xf numFmtId="2" fontId="0" fillId="0" borderId="30" xfId="0" applyNumberFormat="1" applyBorder="1"/>
    <xf numFmtId="0" fontId="1" fillId="50" borderId="26" xfId="0" applyFont="1" applyFill="1" applyBorder="1" applyAlignment="1">
      <alignment horizontal="center" wrapText="1"/>
    </xf>
    <xf numFmtId="0" fontId="0" fillId="0" borderId="36" xfId="0" applyBorder="1"/>
    <xf numFmtId="0" fontId="0" fillId="0" borderId="37" xfId="0" applyBorder="1"/>
    <xf numFmtId="0" fontId="0" fillId="0" borderId="35" xfId="0" applyFill="1" applyBorder="1"/>
    <xf numFmtId="0" fontId="0" fillId="0" borderId="36" xfId="0" applyFill="1" applyBorder="1"/>
    <xf numFmtId="0" fontId="0" fillId="0" borderId="36" xfId="0" applyNumberFormat="1" applyFill="1" applyBorder="1"/>
    <xf numFmtId="0" fontId="0" fillId="0" borderId="37" xfId="0" applyFill="1" applyBorder="1"/>
    <xf numFmtId="0" fontId="2" fillId="7" borderId="26" xfId="0" applyFont="1" applyFill="1" applyBorder="1"/>
    <xf numFmtId="0" fontId="2" fillId="7" borderId="27" xfId="0" applyFont="1" applyFill="1" applyBorder="1"/>
    <xf numFmtId="0" fontId="2" fillId="7" borderId="28" xfId="0" applyFont="1" applyFill="1" applyBorder="1"/>
    <xf numFmtId="0" fontId="1" fillId="0" borderId="27" xfId="0" applyFont="1" applyBorder="1" applyAlignment="1">
      <alignment horizontal="center"/>
    </xf>
    <xf numFmtId="0" fontId="1" fillId="0" borderId="35" xfId="0" applyFont="1" applyBorder="1" applyAlignment="1">
      <alignment horizontal="center"/>
    </xf>
    <xf numFmtId="0" fontId="2" fillId="47" borderId="18" xfId="0" applyFont="1" applyFill="1" applyBorder="1" applyAlignment="1">
      <alignment horizontal="center"/>
    </xf>
    <xf numFmtId="0" fontId="1" fillId="47" borderId="35" xfId="0" applyFont="1" applyFill="1" applyBorder="1" applyAlignment="1">
      <alignment horizontal="center" wrapText="1"/>
    </xf>
    <xf numFmtId="0" fontId="0" fillId="47" borderId="36" xfId="0" applyFill="1" applyBorder="1"/>
    <xf numFmtId="0" fontId="0" fillId="47" borderId="37" xfId="0" applyFill="1" applyBorder="1"/>
    <xf numFmtId="0" fontId="2" fillId="13" borderId="38" xfId="0" applyFont="1" applyFill="1" applyBorder="1" applyAlignment="1">
      <alignment horizontal="center"/>
    </xf>
    <xf numFmtId="0" fontId="2" fillId="13" borderId="39" xfId="0" applyFont="1" applyFill="1" applyBorder="1" applyAlignment="1">
      <alignment horizontal="center"/>
    </xf>
    <xf numFmtId="0" fontId="0" fillId="0" borderId="40" xfId="0" applyBorder="1"/>
    <xf numFmtId="0" fontId="0" fillId="0" borderId="41" xfId="0" applyBorder="1" applyAlignment="1">
      <alignment horizontal="right"/>
    </xf>
    <xf numFmtId="0" fontId="0" fillId="0" borderId="41" xfId="0" applyBorder="1"/>
    <xf numFmtId="0" fontId="0" fillId="0" borderId="42" xfId="0" applyBorder="1"/>
    <xf numFmtId="0" fontId="0" fillId="0" borderId="43" xfId="0" applyBorder="1"/>
    <xf numFmtId="0" fontId="2" fillId="0" borderId="23" xfId="0" applyFont="1" applyBorder="1" applyAlignment="1">
      <alignment horizontal="center"/>
    </xf>
    <xf numFmtId="0" fontId="2" fillId="0" borderId="44" xfId="0" applyFont="1" applyFill="1" applyBorder="1" applyAlignment="1">
      <alignment horizontal="center" wrapText="1"/>
    </xf>
    <xf numFmtId="0" fontId="2" fillId="0" borderId="18" xfId="0" applyFont="1" applyFill="1" applyBorder="1" applyAlignment="1">
      <alignment horizontal="center" wrapText="1"/>
    </xf>
    <xf numFmtId="0" fontId="1" fillId="0" borderId="24" xfId="0" applyFont="1" applyFill="1" applyBorder="1" applyAlignment="1">
      <alignment horizontal="center"/>
    </xf>
    <xf numFmtId="0" fontId="0" fillId="46" borderId="0" xfId="0" applyFont="1" applyFill="1"/>
    <xf numFmtId="0" fontId="1" fillId="0" borderId="23" xfId="0" applyFont="1" applyBorder="1" applyAlignment="1">
      <alignment horizontal="center"/>
    </xf>
    <xf numFmtId="0" fontId="0" fillId="0" borderId="0" xfId="0" applyFont="1"/>
    <xf numFmtId="0" fontId="2" fillId="46" borderId="0" xfId="0" applyFont="1" applyFill="1"/>
    <xf numFmtId="0" fontId="1" fillId="0" borderId="25" xfId="0" applyFont="1" applyFill="1" applyBorder="1" applyAlignment="1">
      <alignment horizontal="center" wrapText="1"/>
    </xf>
    <xf numFmtId="0" fontId="0" fillId="0" borderId="0" xfId="0"/>
    <xf numFmtId="0" fontId="0" fillId="0" borderId="0" xfId="0" applyFill="1" applyBorder="1"/>
    <xf numFmtId="0" fontId="0" fillId="0" borderId="0" xfId="0" applyBorder="1"/>
    <xf numFmtId="0" fontId="0" fillId="0" borderId="45" xfId="0" applyBorder="1"/>
    <xf numFmtId="0" fontId="0" fillId="0" borderId="46" xfId="0" applyBorder="1"/>
    <xf numFmtId="0" fontId="0" fillId="47" borderId="35" xfId="0" applyFill="1" applyBorder="1"/>
    <xf numFmtId="0" fontId="1" fillId="0" borderId="25" xfId="0" applyFont="1" applyBorder="1" applyAlignment="1">
      <alignment horizontal="center"/>
    </xf>
    <xf numFmtId="0" fontId="2" fillId="52" borderId="23" xfId="0" applyFont="1" applyFill="1" applyBorder="1" applyAlignment="1">
      <alignment horizontal="center"/>
    </xf>
    <xf numFmtId="0" fontId="2" fillId="52" borderId="25" xfId="0" applyFont="1" applyFill="1" applyBorder="1" applyAlignment="1">
      <alignment horizontal="center"/>
    </xf>
    <xf numFmtId="0" fontId="1" fillId="0" borderId="24" xfId="0" applyFont="1" applyBorder="1" applyAlignment="1">
      <alignment horizontal="center"/>
    </xf>
    <xf numFmtId="0" fontId="1" fillId="14" borderId="47" xfId="0" applyFont="1" applyFill="1" applyBorder="1" applyAlignment="1">
      <alignment horizontal="center" vertical="center" wrapText="1"/>
    </xf>
    <xf numFmtId="2" fontId="0" fillId="0" borderId="33" xfId="0" applyNumberFormat="1" applyBorder="1"/>
    <xf numFmtId="0" fontId="1" fillId="0" borderId="48" xfId="0" applyFont="1" applyBorder="1" applyAlignment="1">
      <alignment horizontal="center" wrapText="1"/>
    </xf>
    <xf numFmtId="0" fontId="0" fillId="0" borderId="49" xfId="0" applyBorder="1"/>
    <xf numFmtId="0" fontId="0" fillId="0" borderId="6" xfId="0" applyBorder="1"/>
    <xf numFmtId="0" fontId="1" fillId="0" borderId="26" xfId="0" applyFont="1" applyFill="1" applyBorder="1" applyAlignment="1">
      <alignment horizontal="center" wrapText="1"/>
    </xf>
    <xf numFmtId="0" fontId="1" fillId="0" borderId="27"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1" fillId="0" borderId="35" xfId="0" applyFont="1" applyBorder="1" applyAlignment="1">
      <alignment horizontal="center" wrapText="1"/>
    </xf>
    <xf numFmtId="0" fontId="3" fillId="56" borderId="26" xfId="0" applyFont="1" applyFill="1" applyBorder="1" applyAlignment="1">
      <alignment horizontal="center" vertical="center"/>
    </xf>
    <xf numFmtId="0" fontId="3" fillId="56" borderId="27" xfId="0" applyFont="1" applyFill="1" applyBorder="1" applyAlignment="1">
      <alignment horizontal="center" vertical="center"/>
    </xf>
    <xf numFmtId="0" fontId="3" fillId="56" borderId="28" xfId="0" applyFont="1" applyFill="1" applyBorder="1" applyAlignment="1">
      <alignment horizontal="center" vertical="center"/>
    </xf>
    <xf numFmtId="0" fontId="3" fillId="56" borderId="31" xfId="0" applyFont="1" applyFill="1" applyBorder="1" applyAlignment="1">
      <alignment horizontal="center" vertical="center"/>
    </xf>
    <xf numFmtId="0" fontId="3" fillId="56" borderId="32" xfId="0" applyFont="1" applyFill="1" applyBorder="1" applyAlignment="1">
      <alignment horizontal="center" vertical="center"/>
    </xf>
    <xf numFmtId="0" fontId="3" fillId="56" borderId="33" xfId="0" applyFont="1" applyFill="1" applyBorder="1" applyAlignment="1">
      <alignment horizontal="center" vertical="center"/>
    </xf>
    <xf numFmtId="0" fontId="3" fillId="14" borderId="26" xfId="0" applyFont="1" applyFill="1" applyBorder="1" applyAlignment="1">
      <alignment horizontal="center" vertical="center"/>
    </xf>
    <xf numFmtId="0" fontId="3" fillId="14" borderId="27" xfId="0" applyFont="1" applyFill="1" applyBorder="1" applyAlignment="1">
      <alignment horizontal="center" vertical="center"/>
    </xf>
    <xf numFmtId="0" fontId="3" fillId="14" borderId="28" xfId="0" applyFont="1" applyFill="1" applyBorder="1" applyAlignment="1">
      <alignment horizontal="center" vertical="center"/>
    </xf>
    <xf numFmtId="0" fontId="3" fillId="14" borderId="31" xfId="0" applyFont="1" applyFill="1" applyBorder="1" applyAlignment="1">
      <alignment horizontal="center" vertical="center"/>
    </xf>
    <xf numFmtId="0" fontId="3" fillId="14" borderId="32" xfId="0" applyFont="1" applyFill="1" applyBorder="1" applyAlignment="1">
      <alignment horizontal="center" vertical="center"/>
    </xf>
    <xf numFmtId="0" fontId="3" fillId="14" borderId="33" xfId="0" applyFont="1" applyFill="1" applyBorder="1" applyAlignment="1">
      <alignment horizontal="center" vertical="center"/>
    </xf>
    <xf numFmtId="0" fontId="3" fillId="49" borderId="35" xfId="0" applyFont="1" applyFill="1" applyBorder="1" applyAlignment="1">
      <alignment horizontal="center" wrapText="1"/>
    </xf>
    <xf numFmtId="0" fontId="3" fillId="49" borderId="37" xfId="0" applyFont="1" applyFill="1" applyBorder="1" applyAlignment="1">
      <alignment horizontal="center" wrapText="1"/>
    </xf>
    <xf numFmtId="0" fontId="2" fillId="52" borderId="23" xfId="0" applyFont="1" applyFill="1" applyBorder="1" applyAlignment="1">
      <alignment horizontal="center"/>
    </xf>
    <xf numFmtId="0" fontId="2" fillId="52" borderId="24" xfId="0" applyFont="1" applyFill="1" applyBorder="1" applyAlignment="1">
      <alignment horizontal="center"/>
    </xf>
    <xf numFmtId="0" fontId="2" fillId="52" borderId="25" xfId="0" applyFont="1" applyFill="1" applyBorder="1" applyAlignment="1">
      <alignment horizontal="center"/>
    </xf>
    <xf numFmtId="0" fontId="2" fillId="52" borderId="48" xfId="0" applyFont="1" applyFill="1" applyBorder="1" applyAlignment="1">
      <alignment horizontal="center"/>
    </xf>
    <xf numFmtId="0" fontId="3" fillId="55" borderId="23" xfId="0" applyFont="1" applyFill="1" applyBorder="1" applyAlignment="1">
      <alignment horizontal="center"/>
    </xf>
    <xf numFmtId="0" fontId="3" fillId="55" borderId="24" xfId="0" applyFont="1" applyFill="1" applyBorder="1" applyAlignment="1">
      <alignment horizontal="center"/>
    </xf>
    <xf numFmtId="0" fontId="3" fillId="55" borderId="48" xfId="0" applyFont="1" applyFill="1" applyBorder="1" applyAlignment="1">
      <alignment horizontal="center"/>
    </xf>
    <xf numFmtId="0" fontId="38" fillId="8" borderId="35" xfId="0" applyFont="1" applyFill="1" applyBorder="1" applyAlignment="1">
      <alignment horizontal="center" vertical="center"/>
    </xf>
    <xf numFmtId="0" fontId="38" fillId="8" borderId="36" xfId="0" applyFont="1" applyFill="1" applyBorder="1" applyAlignment="1">
      <alignment horizontal="center" vertical="center"/>
    </xf>
    <xf numFmtId="0" fontId="38" fillId="8" borderId="37" xfId="0" applyFont="1" applyFill="1" applyBorder="1" applyAlignment="1">
      <alignment horizontal="center" vertical="center"/>
    </xf>
    <xf numFmtId="0" fontId="38" fillId="47" borderId="35" xfId="0" applyFont="1" applyFill="1" applyBorder="1" applyAlignment="1">
      <alignment horizontal="center" vertical="center"/>
    </xf>
    <xf numFmtId="0" fontId="38" fillId="47" borderId="36" xfId="0" applyFont="1" applyFill="1" applyBorder="1" applyAlignment="1">
      <alignment horizontal="center" vertical="center"/>
    </xf>
    <xf numFmtId="0" fontId="38" fillId="47" borderId="37" xfId="0" applyFont="1" applyFill="1" applyBorder="1" applyAlignment="1">
      <alignment horizontal="center" vertical="center"/>
    </xf>
    <xf numFmtId="0" fontId="37" fillId="51" borderId="26" xfId="0" applyFont="1" applyFill="1" applyBorder="1" applyAlignment="1">
      <alignment horizontal="center" vertical="center"/>
    </xf>
    <xf numFmtId="0" fontId="37" fillId="51" borderId="27" xfId="0" applyFont="1" applyFill="1" applyBorder="1" applyAlignment="1">
      <alignment horizontal="center" vertical="center"/>
    </xf>
    <xf numFmtId="0" fontId="37" fillId="51" borderId="28" xfId="0" applyFont="1" applyFill="1" applyBorder="1" applyAlignment="1">
      <alignment horizontal="center" vertical="center"/>
    </xf>
    <xf numFmtId="0" fontId="37" fillId="51" borderId="29" xfId="0" applyFont="1" applyFill="1" applyBorder="1" applyAlignment="1">
      <alignment horizontal="center" vertical="center"/>
    </xf>
    <xf numFmtId="0" fontId="37" fillId="51" borderId="5" xfId="0" applyFont="1" applyFill="1" applyBorder="1" applyAlignment="1">
      <alignment horizontal="center" vertical="center"/>
    </xf>
    <xf numFmtId="0" fontId="37" fillId="51" borderId="30" xfId="0" applyFont="1" applyFill="1" applyBorder="1" applyAlignment="1">
      <alignment horizontal="center" vertical="center"/>
    </xf>
    <xf numFmtId="0" fontId="37" fillId="51" borderId="31" xfId="0" applyFont="1" applyFill="1" applyBorder="1" applyAlignment="1">
      <alignment horizontal="center" vertical="center"/>
    </xf>
    <xf numFmtId="0" fontId="37" fillId="51" borderId="32" xfId="0" applyFont="1" applyFill="1" applyBorder="1" applyAlignment="1">
      <alignment horizontal="center" vertical="center"/>
    </xf>
    <xf numFmtId="0" fontId="37" fillId="51" borderId="33" xfId="0" applyFont="1" applyFill="1" applyBorder="1" applyAlignment="1">
      <alignment horizontal="center" vertical="center"/>
    </xf>
    <xf numFmtId="0" fontId="37" fillId="52" borderId="26" xfId="0" applyFont="1" applyFill="1" applyBorder="1" applyAlignment="1">
      <alignment horizontal="center" vertical="center"/>
    </xf>
    <xf numFmtId="0" fontId="37" fillId="52" borderId="27" xfId="0" applyFont="1" applyFill="1" applyBorder="1" applyAlignment="1">
      <alignment horizontal="center" vertical="center"/>
    </xf>
    <xf numFmtId="0" fontId="37" fillId="52" borderId="28" xfId="0" applyFont="1" applyFill="1" applyBorder="1" applyAlignment="1">
      <alignment horizontal="center" vertical="center"/>
    </xf>
    <xf numFmtId="0" fontId="37" fillId="52" borderId="29" xfId="0" applyFont="1" applyFill="1" applyBorder="1" applyAlignment="1">
      <alignment horizontal="center" vertical="center"/>
    </xf>
    <xf numFmtId="0" fontId="37" fillId="52" borderId="5" xfId="0" applyFont="1" applyFill="1" applyBorder="1" applyAlignment="1">
      <alignment horizontal="center" vertical="center"/>
    </xf>
    <xf numFmtId="0" fontId="37" fillId="52" borderId="30" xfId="0" applyFont="1" applyFill="1" applyBorder="1" applyAlignment="1">
      <alignment horizontal="center" vertical="center"/>
    </xf>
    <xf numFmtId="0" fontId="37" fillId="52" borderId="31" xfId="0" applyFont="1" applyFill="1" applyBorder="1" applyAlignment="1">
      <alignment horizontal="center" vertical="center"/>
    </xf>
    <xf numFmtId="0" fontId="37" fillId="52" borderId="32" xfId="0" applyFont="1" applyFill="1" applyBorder="1" applyAlignment="1">
      <alignment horizontal="center" vertical="center"/>
    </xf>
    <xf numFmtId="0" fontId="37" fillId="52" borderId="33" xfId="0" applyFont="1" applyFill="1" applyBorder="1" applyAlignment="1">
      <alignment horizontal="center" vertical="center"/>
    </xf>
    <xf numFmtId="0" fontId="36" fillId="53" borderId="35" xfId="0" applyFont="1" applyFill="1" applyBorder="1" applyAlignment="1">
      <alignment horizontal="center" vertical="center" wrapText="1"/>
    </xf>
    <xf numFmtId="0" fontId="36" fillId="53" borderId="36" xfId="0" applyFont="1" applyFill="1" applyBorder="1" applyAlignment="1">
      <alignment horizontal="center" vertical="center" wrapText="1"/>
    </xf>
    <xf numFmtId="0" fontId="36" fillId="53" borderId="37" xfId="0" applyFont="1" applyFill="1" applyBorder="1" applyAlignment="1">
      <alignment horizontal="center" vertical="center" wrapText="1"/>
    </xf>
    <xf numFmtId="0" fontId="36" fillId="54" borderId="26" xfId="0" applyFont="1" applyFill="1" applyBorder="1" applyAlignment="1">
      <alignment horizontal="center" vertical="center" wrapText="1"/>
    </xf>
    <xf numFmtId="0" fontId="36" fillId="54" borderId="28" xfId="0" applyFont="1" applyFill="1" applyBorder="1" applyAlignment="1">
      <alignment horizontal="center" vertical="center" wrapText="1"/>
    </xf>
    <xf numFmtId="0" fontId="36" fillId="54" borderId="2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6" fillId="54" borderId="31" xfId="0" applyFont="1" applyFill="1" applyBorder="1" applyAlignment="1">
      <alignment horizontal="center" vertical="center" wrapText="1"/>
    </xf>
    <xf numFmtId="0" fontId="36" fillId="54" borderId="33" xfId="0" applyFont="1" applyFill="1" applyBorder="1" applyAlignment="1">
      <alignment horizontal="center" vertical="center" wrapText="1"/>
    </xf>
    <xf numFmtId="0" fontId="37" fillId="4" borderId="35" xfId="0" applyFont="1" applyFill="1" applyBorder="1" applyAlignment="1">
      <alignment horizontal="center" vertical="center"/>
    </xf>
    <xf numFmtId="0" fontId="37" fillId="4" borderId="36" xfId="0" applyFont="1" applyFill="1" applyBorder="1" applyAlignment="1">
      <alignment horizontal="center" vertical="center"/>
    </xf>
    <xf numFmtId="0" fontId="37" fillId="4" borderId="37" xfId="0" applyFont="1" applyFill="1" applyBorder="1" applyAlignment="1">
      <alignment horizontal="center" vertic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6" fillId="48" borderId="19" xfId="0" applyFont="1" applyFill="1" applyBorder="1" applyAlignment="1">
      <alignment horizontal="center"/>
    </xf>
    <xf numFmtId="0" fontId="36" fillId="48" borderId="20" xfId="0" applyFont="1" applyFill="1" applyBorder="1" applyAlignment="1">
      <alignment horizontal="center"/>
    </xf>
    <xf numFmtId="0" fontId="36" fillId="48" borderId="21" xfId="0" applyFont="1" applyFill="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25" xfId="0" applyFont="1" applyBorder="1" applyAlignment="1">
      <alignment horizontal="center"/>
    </xf>
    <xf numFmtId="0" fontId="36" fillId="14" borderId="19" xfId="0" applyFont="1" applyFill="1" applyBorder="1" applyAlignment="1">
      <alignment horizontal="center"/>
    </xf>
    <xf numFmtId="0" fontId="36" fillId="14" borderId="20" xfId="0" applyFont="1" applyFill="1" applyBorder="1" applyAlignment="1">
      <alignment horizontal="center"/>
    </xf>
    <xf numFmtId="0" fontId="36" fillId="14" borderId="21" xfId="0" applyFont="1" applyFill="1" applyBorder="1" applyAlignment="1">
      <alignment horizontal="center"/>
    </xf>
    <xf numFmtId="0" fontId="36" fillId="49" borderId="19" xfId="0" applyFont="1" applyFill="1" applyBorder="1" applyAlignment="1">
      <alignment horizontal="center"/>
    </xf>
    <xf numFmtId="0" fontId="36" fillId="49" borderId="20" xfId="0" applyFont="1" applyFill="1" applyBorder="1" applyAlignment="1">
      <alignment horizontal="center"/>
    </xf>
    <xf numFmtId="0" fontId="36" fillId="49" borderId="21" xfId="0" applyFont="1" applyFill="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3" fillId="4" borderId="2" xfId="0" applyFont="1" applyFill="1" applyBorder="1" applyAlignment="1">
      <alignment horizontal="center"/>
    </xf>
    <xf numFmtId="0" fontId="3" fillId="4" borderId="4" xfId="0" applyFont="1" applyFill="1" applyBorder="1" applyAlignment="1">
      <alignment horizontal="center"/>
    </xf>
    <xf numFmtId="0" fontId="2" fillId="7" borderId="35" xfId="0" applyFont="1" applyFill="1" applyBorder="1" applyAlignment="1">
      <alignment horizontal="center" vertical="center"/>
    </xf>
    <xf numFmtId="0" fontId="2" fillId="7" borderId="37" xfId="0" applyFont="1" applyFill="1" applyBorder="1" applyAlignment="1">
      <alignment horizontal="center" vertical="center"/>
    </xf>
    <xf numFmtId="0" fontId="3" fillId="8" borderId="23" xfId="0" applyFont="1" applyFill="1" applyBorder="1" applyAlignment="1">
      <alignment horizontal="center"/>
    </xf>
    <xf numFmtId="0" fontId="3" fillId="8" borderId="24" xfId="0" applyFont="1" applyFill="1" applyBorder="1" applyAlignment="1">
      <alignment horizontal="center"/>
    </xf>
    <xf numFmtId="0" fontId="3" fillId="8" borderId="25" xfId="0" applyFont="1" applyFill="1" applyBorder="1" applyAlignment="1">
      <alignment horizontal="center"/>
    </xf>
    <xf numFmtId="0" fontId="36" fillId="3" borderId="2" xfId="0" applyFont="1" applyFill="1" applyBorder="1" applyAlignment="1">
      <alignment horizontal="center"/>
    </xf>
    <xf numFmtId="0" fontId="36" fillId="3" borderId="4" xfId="0" applyFont="1" applyFill="1" applyBorder="1" applyAlignment="1">
      <alignment horizontal="center"/>
    </xf>
    <xf numFmtId="0" fontId="36" fillId="50" borderId="19" xfId="0" applyFont="1" applyFill="1" applyBorder="1" applyAlignment="1">
      <alignment horizontal="center"/>
    </xf>
    <xf numFmtId="0" fontId="36" fillId="50" borderId="20" xfId="0" applyFont="1" applyFill="1" applyBorder="1" applyAlignment="1">
      <alignment horizontal="center"/>
    </xf>
    <xf numFmtId="0" fontId="36" fillId="50" borderId="21" xfId="0" applyFont="1" applyFill="1" applyBorder="1" applyAlignment="1">
      <alignment horizontal="center"/>
    </xf>
  </cellXfs>
  <cellStyles count="77">
    <cellStyle name="20% - Accent1" xfId="51" builtinId="30" customBuiltin="1"/>
    <cellStyle name="20% - Accent2" xfId="55" builtinId="34" customBuiltin="1"/>
    <cellStyle name="20% - Accent3" xfId="59" builtinId="38" customBuiltin="1"/>
    <cellStyle name="20% - Accent4" xfId="63" builtinId="42" customBuiltin="1"/>
    <cellStyle name="20% - Accent5" xfId="67" builtinId="46" customBuiltin="1"/>
    <cellStyle name="20% - Accent6" xfId="71" builtinId="50" customBuiltin="1"/>
    <cellStyle name="40% - Accent1" xfId="52" builtinId="31" customBuiltin="1"/>
    <cellStyle name="40% - Accent2" xfId="56" builtinId="35" customBuiltin="1"/>
    <cellStyle name="40% - Accent3" xfId="60" builtinId="39" customBuiltin="1"/>
    <cellStyle name="40% - Accent4" xfId="64" builtinId="43" customBuiltin="1"/>
    <cellStyle name="40% - Accent5" xfId="68" builtinId="47" customBuiltin="1"/>
    <cellStyle name="40% - Accent6" xfId="72" builtinId="51" customBuiltin="1"/>
    <cellStyle name="60% - Accent1" xfId="53" builtinId="32" customBuiltin="1"/>
    <cellStyle name="60% - Accent2" xfId="57" builtinId="36" customBuiltin="1"/>
    <cellStyle name="60% - Accent3" xfId="61" builtinId="40" customBuiltin="1"/>
    <cellStyle name="60% - Accent4" xfId="65" builtinId="44" customBuiltin="1"/>
    <cellStyle name="60% - Accent5" xfId="69" builtinId="48" customBuiltin="1"/>
    <cellStyle name="60% - Accent6" xfId="73" builtinId="52" customBuiltin="1"/>
    <cellStyle name="Accent1" xfId="50" builtinId="29" customBuiltin="1"/>
    <cellStyle name="Accent2" xfId="54" builtinId="33" customBuiltin="1"/>
    <cellStyle name="Accent3" xfId="58" builtinId="37" customBuiltin="1"/>
    <cellStyle name="Accent4" xfId="62" builtinId="41" customBuiltin="1"/>
    <cellStyle name="Accent5" xfId="66" builtinId="45" customBuiltin="1"/>
    <cellStyle name="Accent6" xfId="70" builtinId="49" customBuiltin="1"/>
    <cellStyle name="Bad" xfId="39" builtinId="27" customBuiltin="1"/>
    <cellStyle name="Calculation" xfId="43" builtinId="22" customBuiltin="1"/>
    <cellStyle name="Check Cell" xfId="45" builtinId="23" customBuiltin="1"/>
    <cellStyle name="Comma 2" xfId="3"/>
    <cellStyle name="Comma 2 2" xfId="4"/>
    <cellStyle name="Comma 3" xfId="5"/>
    <cellStyle name="Comma 4" xfId="2"/>
    <cellStyle name="Explanatory Text" xfId="48" builtinId="53" customBuiltin="1"/>
    <cellStyle name="Good" xfId="38"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2" xfId="6"/>
    <cellStyle name="Input" xfId="41" builtinId="20" customBuiltin="1"/>
    <cellStyle name="Linked Cell" xfId="44" builtinId="24" customBuiltin="1"/>
    <cellStyle name="Neutral" xfId="40" builtinId="28" customBuiltin="1"/>
    <cellStyle name="Normal" xfId="0" builtinId="0"/>
    <cellStyle name="Normal 10" xfId="7"/>
    <cellStyle name="Normal 11" xfId="8"/>
    <cellStyle name="Normal 11 2 2 2 2 2 2 2" xfId="76"/>
    <cellStyle name="Normal 12" xfId="9"/>
    <cellStyle name="Normal 13" xfId="1"/>
    <cellStyle name="Normal 2" xfId="10"/>
    <cellStyle name="Normal 2 2" xfId="11"/>
    <cellStyle name="Normal 2 2 2" xfId="12"/>
    <cellStyle name="Normal 2 2 2 2" xfId="13"/>
    <cellStyle name="Normal 2 3" xfId="14"/>
    <cellStyle name="Normal 2 4" xfId="15"/>
    <cellStyle name="Normal 2 5" xfId="75"/>
    <cellStyle name="Normal 3" xfId="16"/>
    <cellStyle name="Normal 3 2" xfId="17"/>
    <cellStyle name="Normal 3 2 2" xfId="18"/>
    <cellStyle name="Normal 3 2 2 2" xfId="19"/>
    <cellStyle name="Normal 3 3" xfId="20"/>
    <cellStyle name="Normal 4" xfId="21"/>
    <cellStyle name="Normal 4 2" xfId="22"/>
    <cellStyle name="Normal 5" xfId="23"/>
    <cellStyle name="Normal 5 2" xfId="24"/>
    <cellStyle name="Normal 5 2 2" xfId="74"/>
    <cellStyle name="Normal 5 3" xfId="25"/>
    <cellStyle name="Normal 5 4" xfId="26"/>
    <cellStyle name="Normal 6" xfId="27"/>
    <cellStyle name="Normal 7" xfId="28"/>
    <cellStyle name="Normal 8" xfId="29"/>
    <cellStyle name="Normal 9" xfId="30"/>
    <cellStyle name="Note" xfId="47" builtinId="10" customBuiltin="1"/>
    <cellStyle name="Output" xfId="42" builtinId="21" customBuiltin="1"/>
    <cellStyle name="Percent 2" xfId="32"/>
    <cellStyle name="Percent 3" xfId="31"/>
    <cellStyle name="Title" xfId="33" builtinId="15" customBuiltin="1"/>
    <cellStyle name="Total" xfId="49" builtinId="25" customBuiltin="1"/>
    <cellStyle name="Warning Text" xfId="46" builtinId="11" customBuiltin="1"/>
  </cellStyles>
  <dxfs count="0"/>
  <tableStyles count="0" defaultTableStyle="TableStyleMedium2" defaultPivotStyle="PivotStyleLight16"/>
  <colors>
    <mruColors>
      <color rgb="FFFF0066"/>
      <color rgb="FFCCFFCC"/>
      <color rgb="FF66FF66"/>
      <color rgb="FFFFAFAF"/>
      <color rgb="FF6DE3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hyperlink" Target="http://www.fws.gov/endangered/" TargetMode="External"/><Relationship Id="rId3" Type="http://schemas.openxmlformats.org/officeDocument/2006/relationships/hyperlink" Target="http://geo.usace.army.mil/pgis/f?p=397:1:0" TargetMode="External"/><Relationship Id="rId7" Type="http://schemas.openxmlformats.org/officeDocument/2006/relationships/hyperlink" Target="../usgs%20gw%20availability%202008.pdf" TargetMode="External"/><Relationship Id="rId2" Type="http://schemas.openxmlformats.org/officeDocument/2006/relationships/hyperlink" Target="http://water.usgs.gov/GIS/metadata/usgswrd/XML/qsitesdd.xml#stdorder" TargetMode="External"/><Relationship Id="rId1" Type="http://schemas.openxmlformats.org/officeDocument/2006/relationships/hyperlink" Target="http://www.ucsusa.org/ew3database" TargetMode="External"/><Relationship Id="rId6" Type="http://schemas.openxmlformats.org/officeDocument/2006/relationships/hyperlink" Target="http://www.census.gov/population/projections/data/state/projectionsagesex.html" TargetMode="External"/><Relationship Id="rId5" Type="http://schemas.openxmlformats.org/officeDocument/2006/relationships/hyperlink" Target="2005%20USGS%20Water%20Use%20Data%20by%20County.xls" TargetMode="External"/><Relationship Id="rId4" Type="http://schemas.openxmlformats.org/officeDocument/2006/relationships/hyperlink" Target="1995%20USGS%20Water%20Use%20by%20Watershed.xlsx" TargetMode="External"/><Relationship Id="rId9" Type="http://schemas.openxmlformats.org/officeDocument/2006/relationships/hyperlink" Target="http://water.usgs.gov/watuse/data/2005/index.html"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www.idwr.idaho.gov/GeographicInfo/GISdata/irrigation.htm" TargetMode="External"/><Relationship Id="rId3" Type="http://schemas.openxmlformats.org/officeDocument/2006/relationships/hyperlink" Target="http://water.usgs.gov/GIS/metadata/usgswrd/XML/rech48grd.xml" TargetMode="External"/><Relationship Id="rId7" Type="http://schemas.openxmlformats.org/officeDocument/2006/relationships/hyperlink" Target="http://www.idwr.idaho.gov/GeographicInfo/GISdata/water_rights.htm" TargetMode="External"/><Relationship Id="rId2" Type="http://schemas.openxmlformats.org/officeDocument/2006/relationships/hyperlink" Target="ftp://ftp.ftw.nrcs.usda.gov/wbd" TargetMode="External"/><Relationship Id="rId1" Type="http://schemas.openxmlformats.org/officeDocument/2006/relationships/hyperlink" Target="http://cumulus.cr.usgs.gov/webappcontent/neddownloadtool/NEDDownloadToolDMS.html" TargetMode="External"/><Relationship Id="rId6" Type="http://schemas.openxmlformats.org/officeDocument/2006/relationships/hyperlink" Target="http://nassgeodata.gmu.edu/CropScape/" TargetMode="External"/><Relationship Id="rId5" Type="http://schemas.openxmlformats.org/officeDocument/2006/relationships/hyperlink" Target="http://water.usgs.gov/GIS/metadata/usgswrd/XML/aquifers_us.xml" TargetMode="External"/><Relationship Id="rId4" Type="http://schemas.openxmlformats.org/officeDocument/2006/relationships/hyperlink" Target="http://www.census.gov/geo/www/tiger/tgrshp2010/pophu.html"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316230</xdr:colOff>
      <xdr:row>41</xdr:row>
      <xdr:rowOff>22860</xdr:rowOff>
    </xdr:from>
    <xdr:to>
      <xdr:col>11</xdr:col>
      <xdr:colOff>532638</xdr:colOff>
      <xdr:row>52</xdr:row>
      <xdr:rowOff>158115</xdr:rowOff>
    </xdr:to>
    <xdr:sp macro="" textlink="">
      <xdr:nvSpPr>
        <xdr:cNvPr id="2" name="TextBox 1">
          <a:hlinkClick xmlns:r="http://schemas.openxmlformats.org/officeDocument/2006/relationships" r:id="rId1"/>
        </xdr:cNvPr>
        <xdr:cNvSpPr txBox="1"/>
      </xdr:nvSpPr>
      <xdr:spPr>
        <a:xfrm>
          <a:off x="316230" y="7499985"/>
          <a:ext cx="6922008" cy="2125980"/>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Union of Concerned Scientists.  2011.</a:t>
          </a:r>
          <a:r>
            <a:rPr lang="en-US" sz="1100" b="0" baseline="0"/>
            <a:t>  UCS EW3 Energy-Water Database V.1.2.  </a:t>
          </a:r>
          <a:r>
            <a:rPr lang="en-US" sz="1100" b="1" i="1" baseline="0">
              <a:solidFill>
                <a:schemeClr val="accent6">
                  <a:lumMod val="50000"/>
                </a:schemeClr>
              </a:solidFill>
            </a:rPr>
            <a:t>Labeled in data as PowerPlant Data</a:t>
          </a:r>
        </a:p>
        <a:p>
          <a:endParaRPr lang="en-US" sz="1100" b="1" i="1" baseline="0">
            <a:solidFill>
              <a:schemeClr val="accent6">
                <a:lumMod val="50000"/>
              </a:schemeClr>
            </a:solidFill>
          </a:endParaRPr>
        </a:p>
        <a:p>
          <a:r>
            <a:rPr lang="en-US" sz="1100" b="1" i="0" baseline="0">
              <a:solidFill>
                <a:sysClr val="windowText" lastClr="000000"/>
              </a:solidFill>
            </a:rPr>
            <a:t>Website Link:  </a:t>
          </a:r>
          <a:r>
            <a:rPr lang="en-US" sz="1100" b="0" baseline="0">
              <a:solidFill>
                <a:schemeClr val="dk1"/>
              </a:solidFill>
              <a:effectLst/>
              <a:latin typeface="+mn-lt"/>
              <a:ea typeface="+mn-ea"/>
              <a:cs typeface="+mn-cs"/>
            </a:rPr>
            <a:t>www.ucsusa.org/ew3database  </a:t>
          </a:r>
          <a:endParaRPr lang="en-US" sz="1100" b="1" i="0" baseline="0">
            <a:solidFill>
              <a:sysClr val="windowText" lastClr="000000"/>
            </a:solidFill>
          </a:endParaRPr>
        </a:p>
        <a:p>
          <a:endParaRPr lang="en-US" sz="1100" b="0" i="0" baseline="0"/>
        </a:p>
        <a:p>
          <a:pPr marL="0" indent="0"/>
          <a:r>
            <a:rPr lang="en-US" sz="1100" b="1" i="0" baseline="0"/>
            <a:t>Pdf Link:</a:t>
          </a:r>
          <a:r>
            <a:rPr lang="en-US" sz="1100" b="0" i="0" baseline="0"/>
            <a:t>  </a:t>
          </a:r>
          <a:r>
            <a:rPr lang="en-US" sz="1100" b="0" i="1">
              <a:solidFill>
                <a:sysClr val="windowText" lastClr="000000"/>
              </a:solidFill>
              <a:latin typeface="+mn-lt"/>
              <a:ea typeface="+mn-ea"/>
              <a:cs typeface="+mn-cs"/>
            </a:rPr>
            <a:t>Click anywhere in this box to link to source.</a:t>
          </a:r>
        </a:p>
        <a:p>
          <a:endParaRPr lang="en-US" sz="1100" i="1">
            <a:solidFill>
              <a:schemeClr val="dk1"/>
            </a:solidFill>
            <a:latin typeface="+mn-lt"/>
            <a:ea typeface="+mn-ea"/>
            <a:cs typeface="+mn-cs"/>
          </a:endParaRPr>
        </a:p>
        <a:p>
          <a:r>
            <a:rPr lang="en-US" sz="1100" b="1"/>
            <a:t>Description</a:t>
          </a:r>
          <a:r>
            <a:rPr lang="en-US" sz="1100" b="1" baseline="0"/>
            <a:t> of Source:</a:t>
          </a:r>
          <a:r>
            <a:rPr lang="en-US" sz="1100" b="0" baseline="0"/>
            <a:t>  The purpose of this report is to calculate the amount and location of water use by power plants based upon the cooling and fuel types, compare findings with already compiled figures published by the US government, estimate the stress that these power plants place on water supplies, and list steps that can be made to lessen the impacts on water systems.</a:t>
          </a:r>
          <a:endParaRPr lang="en-US" sz="1100" b="1"/>
        </a:p>
      </xdr:txBody>
    </xdr:sp>
    <xdr:clientData/>
  </xdr:twoCellAnchor>
  <xdr:twoCellAnchor>
    <xdr:from>
      <xdr:col>0</xdr:col>
      <xdr:colOff>327660</xdr:colOff>
      <xdr:row>2</xdr:row>
      <xdr:rowOff>83820</xdr:rowOff>
    </xdr:from>
    <xdr:to>
      <xdr:col>11</xdr:col>
      <xdr:colOff>546735</xdr:colOff>
      <xdr:row>26</xdr:row>
      <xdr:rowOff>58420</xdr:rowOff>
    </xdr:to>
    <xdr:sp macro="" textlink="">
      <xdr:nvSpPr>
        <xdr:cNvPr id="3" name="TextBox 2">
          <a:hlinkClick xmlns:r="http://schemas.openxmlformats.org/officeDocument/2006/relationships" r:id="rId2"/>
        </xdr:cNvPr>
        <xdr:cNvSpPr txBox="1"/>
      </xdr:nvSpPr>
      <xdr:spPr>
        <a:xfrm>
          <a:off x="327660" y="502920"/>
          <a:ext cx="6924675" cy="436372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Flow characteristics at U.S. Geological Survey Streamgages in the conterminous United States.  </a:t>
          </a:r>
          <a:r>
            <a:rPr lang="en-US" sz="1100" b="1" i="1">
              <a:solidFill>
                <a:schemeClr val="accent6">
                  <a:lumMod val="50000"/>
                </a:schemeClr>
              </a:solidFill>
            </a:rPr>
            <a:t>Labeled</a:t>
          </a:r>
          <a:r>
            <a:rPr lang="en-US" sz="1100" b="1" i="1" baseline="0">
              <a:solidFill>
                <a:schemeClr val="accent6">
                  <a:lumMod val="50000"/>
                </a:schemeClr>
              </a:solidFill>
            </a:rPr>
            <a:t> in the data as USGS Streamgages</a:t>
          </a:r>
          <a:endParaRPr lang="en-US" sz="1100" b="0">
            <a:solidFill>
              <a:schemeClr val="accent6">
                <a:lumMod val="50000"/>
              </a:schemeClr>
            </a:solidFill>
          </a:endParaRPr>
        </a:p>
        <a:p>
          <a:r>
            <a:rPr lang="en-US" sz="1100" b="1"/>
            <a:t>Website:</a:t>
          </a:r>
          <a:r>
            <a:rPr lang="en-US" sz="1100" b="0"/>
            <a:t> http://water.usgs.gov/GIS/metadata/usgswrd/XML/qsitesdd.xml#stdorder</a:t>
          </a:r>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abstract in metadata for this dataset, "This dataset represents point locations and flow characteristics for current (as of November 20, 2001) and historical U.S. Geological Survey (USGS) streamgages in the conterminous United States.  The flow characteristics were computed from the daily streamflow data recorded at each streamgage for the period of record."</a:t>
          </a:r>
        </a:p>
        <a:p>
          <a:endParaRPr lang="en-US" sz="1100" b="0" baseline="0"/>
        </a:p>
        <a:p>
          <a:r>
            <a:rPr lang="en-US" sz="1100" b="0" baseline="0"/>
            <a:t>The streamgage characteristics include but are not limited to:</a:t>
          </a:r>
        </a:p>
        <a:p>
          <a:r>
            <a:rPr lang="en-US" sz="1100" b="0" baseline="0"/>
            <a:t>Station Number</a:t>
          </a:r>
        </a:p>
        <a:p>
          <a:r>
            <a:rPr lang="en-US" sz="1100" b="0" baseline="0"/>
            <a:t>Station Name</a:t>
          </a:r>
        </a:p>
        <a:p>
          <a:r>
            <a:rPr lang="en-US" sz="1100" b="0" baseline="0"/>
            <a:t>Station Latitude and Longitude</a:t>
          </a:r>
        </a:p>
        <a:p>
          <a:r>
            <a:rPr lang="en-US" sz="1100" b="0" baseline="0"/>
            <a:t>Hydrologic Unit Code (HUC 8)</a:t>
          </a:r>
        </a:p>
        <a:p>
          <a:endParaRPr lang="en-US" sz="1100" b="0" baseline="0"/>
        </a:p>
        <a:p>
          <a:r>
            <a:rPr lang="en-US" sz="1100" b="0" baseline="0"/>
            <a:t>The flow-characteristics information for each streamgage include but are not limited to:</a:t>
          </a:r>
        </a:p>
        <a:p>
          <a:r>
            <a:rPr lang="en-US" sz="1100" b="0" baseline="0"/>
            <a:t>Minimum and Maximum daily flow for the period of record (cubic feet per second)</a:t>
          </a:r>
        </a:p>
        <a:p>
          <a:r>
            <a:rPr lang="en-US" sz="1100" b="0" baseline="0"/>
            <a:t>Percentiles (1, 5, 10, 20, 25, 50, 75, 80, 90, 95, 99) of daily flow for the period of record (cubic feet per second)</a:t>
          </a:r>
        </a:p>
        <a:p>
          <a:endParaRPr lang="en-US" sz="1100" b="0" baseline="0"/>
        </a:p>
        <a:p>
          <a:r>
            <a:rPr lang="en-US" sz="1100" b="1" baseline="0"/>
            <a:t>Percentile calculation description:</a:t>
          </a:r>
          <a:endParaRPr lang="en-US" sz="1100" b="0" baseline="0"/>
        </a:p>
        <a:p>
          <a:r>
            <a:rPr lang="en-US" sz="1100" b="0" baseline="0"/>
            <a:t>Percentile flow information is calculated on a daily basis.  So a percentile of 1 means that 99% of all mean </a:t>
          </a:r>
          <a:r>
            <a:rPr lang="en-US" sz="1100" b="0" i="1" baseline="0"/>
            <a:t>daily</a:t>
          </a:r>
          <a:r>
            <a:rPr lang="en-US" sz="1100" b="0" i="0" baseline="0"/>
            <a:t> flows recorded for a streamgage are greater than that amount.</a:t>
          </a:r>
          <a:endParaRPr lang="en-US" sz="1100" b="1" baseline="0"/>
        </a:p>
      </xdr:txBody>
    </xdr:sp>
    <xdr:clientData/>
  </xdr:twoCellAnchor>
  <xdr:twoCellAnchor>
    <xdr:from>
      <xdr:col>0</xdr:col>
      <xdr:colOff>266700</xdr:colOff>
      <xdr:row>66</xdr:row>
      <xdr:rowOff>76200</xdr:rowOff>
    </xdr:from>
    <xdr:to>
      <xdr:col>11</xdr:col>
      <xdr:colOff>243840</xdr:colOff>
      <xdr:row>81</xdr:row>
      <xdr:rowOff>76200</xdr:rowOff>
    </xdr:to>
    <xdr:sp macro="" textlink="">
      <xdr:nvSpPr>
        <xdr:cNvPr id="4" name="TextBox 3">
          <a:hlinkClick xmlns:r="http://schemas.openxmlformats.org/officeDocument/2006/relationships" r:id="rId3"/>
        </xdr:cNvPr>
        <xdr:cNvSpPr txBox="1"/>
      </xdr:nvSpPr>
      <xdr:spPr>
        <a:xfrm>
          <a:off x="266700" y="12077700"/>
          <a:ext cx="6682740" cy="271462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US Army Corps</a:t>
          </a:r>
          <a:r>
            <a:rPr lang="en-US" sz="1100" b="0" baseline="0"/>
            <a:t> of Engineers National Inventory of Dams, 2007 Version. </a:t>
          </a:r>
          <a:r>
            <a:rPr lang="en-US" sz="1100" b="1" baseline="0">
              <a:solidFill>
                <a:schemeClr val="accent6">
                  <a:lumMod val="50000"/>
                </a:schemeClr>
              </a:solidFill>
            </a:rPr>
            <a:t> </a:t>
          </a:r>
          <a:r>
            <a:rPr lang="en-US" sz="1100" b="1" i="1" baseline="0">
              <a:solidFill>
                <a:schemeClr val="accent6">
                  <a:lumMod val="50000"/>
                </a:schemeClr>
              </a:solidFill>
            </a:rPr>
            <a:t>Labeled in data as USACE Dam Database.</a:t>
          </a:r>
          <a:endParaRPr lang="en-US" sz="1100" b="1" baseline="0">
            <a:solidFill>
              <a:schemeClr val="accent6">
                <a:lumMod val="50000"/>
              </a:schemeClr>
            </a:solidFill>
          </a:endParaRPr>
        </a:p>
        <a:p>
          <a:endParaRPr lang="en-US" sz="1100" b="0" baseline="0"/>
        </a:p>
        <a:p>
          <a:r>
            <a:rPr lang="en-US" sz="1100" b="1" baseline="0"/>
            <a:t>Weblink: </a:t>
          </a:r>
          <a:r>
            <a:rPr lang="en-US" sz="1100" b="0" baseline="0"/>
            <a:t>http://geo.usace.army.mil/pgis/f?p=397:1:0. </a:t>
          </a:r>
        </a:p>
        <a:p>
          <a:r>
            <a:rPr lang="en-US" sz="1100" b="1" i="0" baseline="0"/>
            <a:t>Link:  </a:t>
          </a:r>
          <a:r>
            <a:rPr lang="en-US" sz="1100" b="0" i="1" baseline="0"/>
            <a:t>Click anywhere in this box to link to source.</a:t>
          </a:r>
          <a:r>
            <a:rPr lang="en-US" sz="1100" b="0" baseline="0"/>
            <a:t> </a:t>
          </a:r>
        </a:p>
        <a:p>
          <a:endParaRPr lang="en-US" sz="1100" b="0" baseline="0"/>
        </a:p>
        <a:p>
          <a:r>
            <a:rPr lang="en-US" sz="1100" b="1" baseline="0"/>
            <a:t>Description of Source:</a:t>
          </a:r>
          <a:r>
            <a:rPr lang="en-US" sz="1100" b="0" baseline="0"/>
            <a:t> The USACE (United States Army Corps of Engineers) National Dam Inventory is a listing of all known dams in the United States that fit 1 of 4 criteria:</a:t>
          </a:r>
        </a:p>
        <a:p>
          <a:r>
            <a:rPr lang="en-US" sz="1100" b="0" baseline="0"/>
            <a:t>1. High Hazard Classification: Loss of one human life is likely if the dam fails</a:t>
          </a:r>
        </a:p>
        <a:p>
          <a:r>
            <a:rPr lang="en-US" sz="1100" b="0" baseline="0"/>
            <a:t>2. Significant Hazard Classification: Possible loss of human life and likely significant property or environmental destruction</a:t>
          </a:r>
        </a:p>
        <a:p>
          <a:r>
            <a:rPr lang="en-US" sz="1100" b="0" baseline="0"/>
            <a:t>3. Equal to or exceeds 25 feet in height and exceeds 15 acre-feet of storage</a:t>
          </a:r>
        </a:p>
        <a:p>
          <a:r>
            <a:rPr lang="en-US" sz="1100" b="0" baseline="0"/>
            <a:t>4. Equal to or exceeds 50 acre-feet of storage and exceeds 6 feet in height.</a:t>
          </a:r>
        </a:p>
        <a:p>
          <a:endParaRPr lang="en-US" sz="1100" b="0" baseline="0"/>
        </a:p>
        <a:p>
          <a:r>
            <a:rPr lang="en-US" sz="1100" b="0" baseline="0"/>
            <a:t>The 2007 version of the database contains over 82000 entries.</a:t>
          </a:r>
          <a:endParaRPr lang="en-US" sz="1100" b="1" baseline="0"/>
        </a:p>
      </xdr:txBody>
    </xdr:sp>
    <xdr:clientData/>
  </xdr:twoCellAnchor>
  <xdr:twoCellAnchor>
    <xdr:from>
      <xdr:col>0</xdr:col>
      <xdr:colOff>295275</xdr:colOff>
      <xdr:row>27</xdr:row>
      <xdr:rowOff>57150</xdr:rowOff>
    </xdr:from>
    <xdr:to>
      <xdr:col>11</xdr:col>
      <xdr:colOff>514350</xdr:colOff>
      <xdr:row>39</xdr:row>
      <xdr:rowOff>47625</xdr:rowOff>
    </xdr:to>
    <xdr:sp macro="" textlink="">
      <xdr:nvSpPr>
        <xdr:cNvPr id="7" name="TextBox 6">
          <a:hlinkClick xmlns:r="http://schemas.openxmlformats.org/officeDocument/2006/relationships" r:id="rId4"/>
        </xdr:cNvPr>
        <xdr:cNvSpPr txBox="1"/>
      </xdr:nvSpPr>
      <xdr:spPr>
        <a:xfrm>
          <a:off x="295275" y="5000625"/>
          <a:ext cx="6924675" cy="216217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USGS Estimated Use of Water in the United States in 1995  </a:t>
          </a:r>
          <a:r>
            <a:rPr lang="en-US" sz="1100" b="1" i="1">
              <a:solidFill>
                <a:schemeClr val="accent6">
                  <a:lumMod val="50000"/>
                </a:schemeClr>
              </a:solidFill>
            </a:rPr>
            <a:t>Labeled</a:t>
          </a:r>
          <a:r>
            <a:rPr lang="en-US" sz="1100" b="1" i="1" baseline="0">
              <a:solidFill>
                <a:schemeClr val="accent6">
                  <a:lumMod val="50000"/>
                </a:schemeClr>
              </a:solidFill>
            </a:rPr>
            <a:t> in the data as USGS 1995</a:t>
          </a:r>
          <a:endParaRPr lang="en-US" sz="1100" b="0">
            <a:solidFill>
              <a:schemeClr val="accent6">
                <a:lumMod val="50000"/>
              </a:schemeClr>
            </a:solidFill>
          </a:endParaRPr>
        </a:p>
        <a:p>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a:t> </a:t>
          </a:r>
          <a:r>
            <a:rPr lang="en-US" sz="1100" b="0" i="0" baseline="0">
              <a:solidFill>
                <a:schemeClr val="dk1"/>
              </a:solidFill>
              <a:effectLst/>
              <a:latin typeface="+mn-lt"/>
              <a:ea typeface="+mn-ea"/>
              <a:cs typeface="+mn-cs"/>
            </a:rPr>
            <a:t>http://water.usgs.gov/watuse/spread95.html</a:t>
          </a:r>
          <a:endParaRPr lang="en-US">
            <a:effectLst/>
          </a:endParaRPr>
        </a:p>
        <a:p>
          <a:endParaRPr lang="en-US" sz="1100" b="1"/>
        </a:p>
        <a:p>
          <a:r>
            <a:rPr lang="en-US" sz="1100" b="1"/>
            <a:t>Database 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database depicts estimated water usage in the United States at the HUC 8 Watershed level.  The database includes information on public supply, commercial water use, domestic water use, industrial water use, thermoelectric water use (all fuel types, fossil fuels, geothermal and nuclear), mining water use, livestock water use (total, stock and animal specialties),  irrigation water use, hydroelectric power water use, wastewater treatment and reservoir evaporation.</a:t>
          </a:r>
          <a:endParaRPr lang="en-US" sz="1100" b="1" baseline="0"/>
        </a:p>
      </xdr:txBody>
    </xdr:sp>
    <xdr:clientData/>
  </xdr:twoCellAnchor>
  <xdr:twoCellAnchor>
    <xdr:from>
      <xdr:col>0</xdr:col>
      <xdr:colOff>247650</xdr:colOff>
      <xdr:row>54</xdr:row>
      <xdr:rowOff>66676</xdr:rowOff>
    </xdr:from>
    <xdr:to>
      <xdr:col>11</xdr:col>
      <xdr:colOff>466725</xdr:colOff>
      <xdr:row>64</xdr:row>
      <xdr:rowOff>161926</xdr:rowOff>
    </xdr:to>
    <xdr:sp macro="" textlink="">
      <xdr:nvSpPr>
        <xdr:cNvPr id="8" name="TextBox 7">
          <a:hlinkClick xmlns:r="http://schemas.openxmlformats.org/officeDocument/2006/relationships" r:id="rId5"/>
        </xdr:cNvPr>
        <xdr:cNvSpPr txBox="1"/>
      </xdr:nvSpPr>
      <xdr:spPr>
        <a:xfrm>
          <a:off x="247650" y="9896476"/>
          <a:ext cx="6924675" cy="19050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0"/>
            <a:t> USGS Estimated Use of Water in the United States in 2005  </a:t>
          </a:r>
          <a:r>
            <a:rPr lang="en-US" sz="1100" b="1" i="1">
              <a:solidFill>
                <a:schemeClr val="accent6">
                  <a:lumMod val="50000"/>
                </a:schemeClr>
              </a:solidFill>
            </a:rPr>
            <a:t>Labeled</a:t>
          </a:r>
          <a:r>
            <a:rPr lang="en-US" sz="1100" b="1" i="1" baseline="0">
              <a:solidFill>
                <a:schemeClr val="accent6">
                  <a:lumMod val="50000"/>
                </a:schemeClr>
              </a:solidFill>
            </a:rPr>
            <a:t> in the data as USGS 2005</a:t>
          </a:r>
          <a:endParaRPr lang="en-US" sz="1100" b="0">
            <a:solidFill>
              <a:schemeClr val="accent6">
                <a:lumMod val="50000"/>
              </a:schemeClr>
            </a:solidFill>
          </a:endParaRPr>
        </a:p>
        <a:p>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a:t> </a:t>
          </a:r>
          <a:r>
            <a:rPr lang="en-US" sz="1100" b="0" i="0" baseline="0">
              <a:solidFill>
                <a:schemeClr val="dk1"/>
              </a:solidFill>
              <a:effectLst/>
              <a:latin typeface="+mn-lt"/>
              <a:ea typeface="+mn-ea"/>
              <a:cs typeface="+mn-cs"/>
            </a:rPr>
            <a:t>http://water.usgs.gov/watuse/data/2005/index.html</a:t>
          </a:r>
        </a:p>
        <a:p>
          <a:pPr marL="0" marR="0" indent="0" defTabSz="914400" eaLnBrk="1" fontAlgn="auto" latinLnBrk="0" hangingPunct="1">
            <a:lnSpc>
              <a:spcPct val="100000"/>
            </a:lnSpc>
            <a:spcBef>
              <a:spcPts val="0"/>
            </a:spcBef>
            <a:spcAft>
              <a:spcPts val="0"/>
            </a:spcAft>
            <a:buClrTx/>
            <a:buSzTx/>
            <a:buFontTx/>
            <a:buNone/>
            <a:tabLst/>
            <a:defRPr/>
          </a:pPr>
          <a:endParaRPr lang="en-US" sz="1100" b="1"/>
        </a:p>
        <a:p>
          <a:r>
            <a:rPr lang="en-US" sz="1100" b="1"/>
            <a:t>Database 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database depicts estimated water usage in the United States at the County level.  The database includes information on public supply, domestic water use, industrial water use, thermoelectric water use (total, once-through and recirculation), mining water use, livestock water use   irrigation water use, and total water use.</a:t>
          </a:r>
          <a:endParaRPr lang="en-US" sz="1100" b="1" baseline="0"/>
        </a:p>
      </xdr:txBody>
    </xdr:sp>
    <xdr:clientData/>
  </xdr:twoCellAnchor>
  <xdr:twoCellAnchor>
    <xdr:from>
      <xdr:col>0</xdr:col>
      <xdr:colOff>285750</xdr:colOff>
      <xdr:row>83</xdr:row>
      <xdr:rowOff>19050</xdr:rowOff>
    </xdr:from>
    <xdr:to>
      <xdr:col>11</xdr:col>
      <xdr:colOff>262890</xdr:colOff>
      <xdr:row>94</xdr:row>
      <xdr:rowOff>38100</xdr:rowOff>
    </xdr:to>
    <xdr:sp macro="" textlink="">
      <xdr:nvSpPr>
        <xdr:cNvPr id="9" name="TextBox 8">
          <a:hlinkClick xmlns:r="http://schemas.openxmlformats.org/officeDocument/2006/relationships" r:id="rId6"/>
        </xdr:cNvPr>
        <xdr:cNvSpPr txBox="1"/>
      </xdr:nvSpPr>
      <xdr:spPr>
        <a:xfrm>
          <a:off x="285750" y="15097125"/>
          <a:ext cx="6682740" cy="2009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2005 Interim State</a:t>
          </a:r>
          <a:r>
            <a:rPr lang="en-US" sz="1100" b="0" baseline="0"/>
            <a:t> Population Projections  </a:t>
          </a:r>
          <a:r>
            <a:rPr lang="en-US" sz="1100" b="1" i="1" baseline="0">
              <a:solidFill>
                <a:schemeClr val="accent6">
                  <a:lumMod val="50000"/>
                </a:schemeClr>
              </a:solidFill>
            </a:rPr>
            <a:t>Labeled in data as 2030 Population</a:t>
          </a:r>
          <a:endParaRPr lang="en-US" sz="1100" b="1" baseline="0">
            <a:solidFill>
              <a:schemeClr val="accent6">
                <a:lumMod val="50000"/>
              </a:schemeClr>
            </a:solidFill>
          </a:endParaRPr>
        </a:p>
        <a:p>
          <a:endParaRPr lang="en-US" sz="1100" b="0" baseline="0"/>
        </a:p>
        <a:p>
          <a:r>
            <a:rPr lang="en-US" sz="1100" b="1" baseline="0"/>
            <a:t>Weblink: </a:t>
          </a:r>
          <a:r>
            <a:rPr lang="en-US" sz="1100" b="0" baseline="0"/>
            <a:t>http://www.census.gov/population/projections/data/state/projectionsagesex.html</a:t>
          </a:r>
        </a:p>
        <a:p>
          <a:endParaRPr lang="en-US" sz="1100" b="0" baseline="0"/>
        </a:p>
        <a:p>
          <a:r>
            <a:rPr lang="en-US" sz="1100" b="1" baseline="0"/>
            <a:t>Description of Source:</a:t>
          </a:r>
          <a:r>
            <a:rPr lang="en-US" sz="1100" b="0" baseline="0"/>
            <a:t> From the website:" The state population projections associated with this release were produced by the Population Division as an interim product consistent with the </a:t>
          </a:r>
          <a:r>
            <a:rPr lang="en-US" sz="1100" b="0" u="sng" baseline="0"/>
            <a:t>2004 Interim National Population Projections</a:t>
          </a:r>
          <a:r>
            <a:rPr lang="en-US" sz="1100" b="0" u="none" baseline="0"/>
            <a:t> released in March 2004.  The projections were produced for eac of the 50 states and the district of Columbia by age and sex for the years 2001 to 2030, based on Census 2000 results, and the general assumption that recent state-specific trends in fertility, mortality, domestic migrations, and internation migration will continue."</a:t>
          </a:r>
          <a:endParaRPr lang="en-US" sz="1100" b="1" baseline="0"/>
        </a:p>
      </xdr:txBody>
    </xdr:sp>
    <xdr:clientData/>
  </xdr:twoCellAnchor>
  <xdr:twoCellAnchor>
    <xdr:from>
      <xdr:col>12</xdr:col>
      <xdr:colOff>371475</xdr:colOff>
      <xdr:row>2</xdr:row>
      <xdr:rowOff>142875</xdr:rowOff>
    </xdr:from>
    <xdr:to>
      <xdr:col>23</xdr:col>
      <xdr:colOff>590550</xdr:colOff>
      <xdr:row>19</xdr:row>
      <xdr:rowOff>76200</xdr:rowOff>
    </xdr:to>
    <xdr:sp macro="" textlink="">
      <xdr:nvSpPr>
        <xdr:cNvPr id="10" name="TextBox 9">
          <a:hlinkClick xmlns:r="http://schemas.openxmlformats.org/officeDocument/2006/relationships" r:id="rId7"/>
        </xdr:cNvPr>
        <xdr:cNvSpPr txBox="1"/>
      </xdr:nvSpPr>
      <xdr:spPr>
        <a:xfrm>
          <a:off x="7686675" y="561975"/>
          <a:ext cx="6924675" cy="30099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a:t>
          </a:r>
          <a:r>
            <a:rPr lang="en-US" sz="1100" b="0" baseline="0">
              <a:solidFill>
                <a:schemeClr val="dk1"/>
              </a:solidFill>
              <a:effectLst/>
              <a:latin typeface="+mn-lt"/>
              <a:ea typeface="+mn-ea"/>
              <a:cs typeface="+mn-cs"/>
            </a:rPr>
            <a:t>Reilly, T.E., Dennehy, K.F., Alley, W.M., and Cunningham, W.L., 2008, Ground-Water Availability in the United States:  U.S.  Geological Survey Circular 1323, 70 p   </a:t>
          </a:r>
          <a:r>
            <a:rPr lang="en-US" sz="1100" b="1" i="1">
              <a:solidFill>
                <a:schemeClr val="accent6">
                  <a:lumMod val="50000"/>
                </a:schemeClr>
              </a:solidFill>
            </a:rPr>
            <a:t>Labeled</a:t>
          </a:r>
          <a:r>
            <a:rPr lang="en-US" sz="1100" b="1" i="1" baseline="0">
              <a:solidFill>
                <a:schemeClr val="accent6">
                  <a:lumMod val="50000"/>
                </a:schemeClr>
              </a:solidFill>
            </a:rPr>
            <a:t> in the data as USGS Groundwater</a:t>
          </a:r>
        </a:p>
        <a:p>
          <a:endParaRPr lang="en-US" sz="1100" b="0">
            <a:solidFill>
              <a:schemeClr val="accent6">
                <a:lumMod val="50000"/>
              </a:schemeClr>
            </a:solidFill>
          </a:endParaRPr>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the forward:  "Ground water is among the Nation's most important natural resources.  It provides half our drinking water and is essential to the vitality of agriculture and industry, as well as to the health of rivers, wetlands, and estuaries throughout the country.  Large-scale development of ground-water resources with accompanying declines in ground-water levels and other effects of pumping has led to concerns about the future availability of ground water to meet domestic, agricultural, industrial, and environmental needs.  The challenges in determining ground-water availability are many.  This report examines what is known about the Nation's ground-water availability and outlines a program of study by the U.S. Geological Survey Ground-Water Resources Program to improve our understanding of ground-water availability in major aquifers across the water resources, while providing the building blocks for a national assessment.  The report is written for a wide audience interested or involved in the management, protection, and sustainable use of the Nation's water resources."</a:t>
          </a:r>
          <a:endParaRPr lang="en-US" sz="1100" b="1" baseline="0"/>
        </a:p>
      </xdr:txBody>
    </xdr:sp>
    <xdr:clientData/>
  </xdr:twoCellAnchor>
  <xdr:twoCellAnchor>
    <xdr:from>
      <xdr:col>12</xdr:col>
      <xdr:colOff>361950</xdr:colOff>
      <xdr:row>20</xdr:row>
      <xdr:rowOff>114300</xdr:rowOff>
    </xdr:from>
    <xdr:to>
      <xdr:col>23</xdr:col>
      <xdr:colOff>581025</xdr:colOff>
      <xdr:row>30</xdr:row>
      <xdr:rowOff>85725</xdr:rowOff>
    </xdr:to>
    <xdr:sp macro="" textlink="">
      <xdr:nvSpPr>
        <xdr:cNvPr id="11" name="TextBox 10">
          <a:hlinkClick xmlns:r="http://schemas.openxmlformats.org/officeDocument/2006/relationships" r:id="rId8"/>
        </xdr:cNvPr>
        <xdr:cNvSpPr txBox="1"/>
      </xdr:nvSpPr>
      <xdr:spPr>
        <a:xfrm>
          <a:off x="7677150" y="3790950"/>
          <a:ext cx="6924675" cy="178117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a:t>
          </a:r>
          <a:r>
            <a:rPr lang="en-US" sz="1100" b="0" baseline="0">
              <a:solidFill>
                <a:schemeClr val="dk1"/>
              </a:solidFill>
              <a:effectLst/>
              <a:latin typeface="+mn-lt"/>
              <a:ea typeface="+mn-ea"/>
              <a:cs typeface="+mn-cs"/>
            </a:rPr>
            <a:t>US Fish &amp; Wildlife Species Reports, Environmental Conservation Online System  </a:t>
          </a:r>
          <a:r>
            <a:rPr lang="en-US" sz="1100" b="1" i="1">
              <a:solidFill>
                <a:schemeClr val="accent6">
                  <a:lumMod val="50000"/>
                </a:schemeClr>
              </a:solidFill>
            </a:rPr>
            <a:t>Labeled</a:t>
          </a:r>
          <a:r>
            <a:rPr lang="en-US" sz="1100" b="1" i="1" baseline="0">
              <a:solidFill>
                <a:schemeClr val="accent6">
                  <a:lumMod val="50000"/>
                </a:schemeClr>
              </a:solidFill>
            </a:rPr>
            <a:t> in the data as Species</a:t>
          </a:r>
        </a:p>
        <a:p>
          <a:endParaRPr lang="en-US" sz="1100" b="1" i="1" baseline="0">
            <a:solidFill>
              <a:schemeClr val="accent6">
                <a:lumMod val="50000"/>
              </a:schemeClr>
            </a:solidFill>
          </a:endParaRPr>
        </a:p>
        <a:p>
          <a:r>
            <a:rPr lang="en-US" sz="1100" b="1" i="0" baseline="0">
              <a:solidFill>
                <a:sysClr val="windowText" lastClr="000000"/>
              </a:solidFill>
            </a:rPr>
            <a:t>Website: </a:t>
          </a:r>
          <a:r>
            <a:rPr lang="en-US" sz="1100" b="0" i="0" u="none" strike="noStrike">
              <a:solidFill>
                <a:schemeClr val="dk1"/>
              </a:solidFill>
              <a:effectLst/>
              <a:latin typeface="+mn-lt"/>
              <a:ea typeface="+mn-ea"/>
              <a:cs typeface="+mn-cs"/>
            </a:rPr>
            <a:t>http://www.fws.gov/endangered/</a:t>
          </a:r>
          <a:r>
            <a:rPr lang="en-US"/>
            <a:t> </a:t>
          </a:r>
          <a:endParaRPr lang="en-US" sz="1100" b="1" i="0" baseline="0">
            <a:solidFill>
              <a:sysClr val="windowText" lastClr="000000"/>
            </a:solidFill>
          </a:endParaRPr>
        </a:p>
        <a:p>
          <a:endParaRPr lang="en-US" sz="1100" b="0">
            <a:solidFill>
              <a:schemeClr val="accent6">
                <a:lumMod val="50000"/>
              </a:schemeClr>
            </a:solidFill>
          </a:endParaRPr>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website allows the user to obtain information on endangered and threatened species by state and by county.  The number of endangered and threatened species was downloaded by county.</a:t>
          </a:r>
          <a:endParaRPr lang="en-US" sz="1100" b="1" baseline="0"/>
        </a:p>
      </xdr:txBody>
    </xdr:sp>
    <xdr:clientData/>
  </xdr:twoCellAnchor>
  <xdr:twoCellAnchor>
    <xdr:from>
      <xdr:col>12</xdr:col>
      <xdr:colOff>352425</xdr:colOff>
      <xdr:row>31</xdr:row>
      <xdr:rowOff>171450</xdr:rowOff>
    </xdr:from>
    <xdr:to>
      <xdr:col>23</xdr:col>
      <xdr:colOff>568833</xdr:colOff>
      <xdr:row>43</xdr:row>
      <xdr:rowOff>125730</xdr:rowOff>
    </xdr:to>
    <xdr:sp macro="" textlink="">
      <xdr:nvSpPr>
        <xdr:cNvPr id="12" name="TextBox 11">
          <a:hlinkClick xmlns:r="http://schemas.openxmlformats.org/officeDocument/2006/relationships" r:id="rId9"/>
        </xdr:cNvPr>
        <xdr:cNvSpPr txBox="1"/>
      </xdr:nvSpPr>
      <xdr:spPr>
        <a:xfrm>
          <a:off x="7667625" y="5838825"/>
          <a:ext cx="6922008" cy="2125980"/>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USGS Estimated Use of Water in the United States in 2005</a:t>
          </a:r>
          <a:r>
            <a:rPr lang="en-US" sz="1100" b="0" baseline="0"/>
            <a:t>  </a:t>
          </a:r>
          <a:r>
            <a:rPr lang="en-US" sz="1100" b="1" i="1" baseline="0">
              <a:solidFill>
                <a:schemeClr val="accent6">
                  <a:lumMod val="50000"/>
                </a:schemeClr>
              </a:solidFill>
            </a:rPr>
            <a:t>Labeled in data as USGS 2005</a:t>
          </a:r>
        </a:p>
        <a:p>
          <a:endParaRPr lang="en-US" sz="1100" b="1" i="1" baseline="0">
            <a:solidFill>
              <a:schemeClr val="accent6">
                <a:lumMod val="50000"/>
              </a:schemeClr>
            </a:solidFill>
          </a:endParaRPr>
        </a:p>
        <a:p>
          <a:r>
            <a:rPr lang="en-US" sz="1100" b="1" i="0" baseline="0">
              <a:solidFill>
                <a:sysClr val="windowText" lastClr="000000"/>
              </a:solidFill>
            </a:rPr>
            <a:t>Website Link:  </a:t>
          </a:r>
          <a:r>
            <a:rPr lang="en-US" sz="1100" b="0" i="0">
              <a:solidFill>
                <a:schemeClr val="dk1"/>
              </a:solidFill>
              <a:effectLst/>
              <a:latin typeface="+mn-lt"/>
              <a:ea typeface="+mn-ea"/>
              <a:cs typeface="+mn-cs"/>
            </a:rPr>
            <a:t>http://water.usgs.gov/watuse/data/2005/index.html</a:t>
          </a:r>
          <a:endParaRPr lang="en-US">
            <a:effectLst/>
          </a:endParaRPr>
        </a:p>
        <a:p>
          <a:endParaRPr lang="en-US" sz="1100" b="0" i="0" baseline="0"/>
        </a:p>
        <a:p>
          <a:pPr marL="0" indent="0"/>
          <a:r>
            <a:rPr lang="en-US" sz="1100" b="1" i="0" baseline="0"/>
            <a:t>Pdf Link:</a:t>
          </a:r>
          <a:r>
            <a:rPr lang="en-US" sz="1100" b="0" i="0" baseline="0"/>
            <a:t>  </a:t>
          </a:r>
          <a:r>
            <a:rPr lang="en-US" sz="1100" b="0" i="1">
              <a:solidFill>
                <a:sysClr val="windowText" lastClr="000000"/>
              </a:solidFill>
              <a:latin typeface="+mn-lt"/>
              <a:ea typeface="+mn-ea"/>
              <a:cs typeface="+mn-cs"/>
            </a:rPr>
            <a:t>Click anywhere in this box to link to source.</a:t>
          </a:r>
        </a:p>
        <a:p>
          <a:endParaRPr lang="en-US" sz="1100" i="1">
            <a:solidFill>
              <a:schemeClr val="dk1"/>
            </a:solidFill>
            <a:latin typeface="+mn-lt"/>
            <a:ea typeface="+mn-ea"/>
            <a:cs typeface="+mn-cs"/>
          </a:endParaRPr>
        </a:p>
        <a:p>
          <a:r>
            <a:rPr lang="en-US" sz="1100" b="1"/>
            <a:t>Description</a:t>
          </a:r>
          <a:r>
            <a:rPr lang="en-US" sz="1100" b="1" baseline="0"/>
            <a:t> of Source:</a:t>
          </a:r>
          <a:r>
            <a:rPr lang="en-US" sz="1100" b="0" baseline="0"/>
            <a:t>  This database depicts estimated water usage in the United States at the county level.  The database include information on public supply, commercial water use, domestic water use, industrial water use, thermoelectric water use (all fuel types, fossil fuels, geothermal and nuclear), mining water use, livestock water use (total, stock and animal specialties), irrigation water use, hydroelectric power water use, wastewater treatment and reservoir evaporation.</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274320</xdr:colOff>
      <xdr:row>1</xdr:row>
      <xdr:rowOff>167640</xdr:rowOff>
    </xdr:from>
    <xdr:to>
      <xdr:col>11</xdr:col>
      <xdr:colOff>483870</xdr:colOff>
      <xdr:row>13</xdr:row>
      <xdr:rowOff>70485</xdr:rowOff>
    </xdr:to>
    <xdr:sp macro="" textlink="">
      <xdr:nvSpPr>
        <xdr:cNvPr id="2" name="TextBox 1">
          <a:hlinkClick xmlns:r="http://schemas.openxmlformats.org/officeDocument/2006/relationships" r:id="rId1"/>
        </xdr:cNvPr>
        <xdr:cNvSpPr txBox="1"/>
      </xdr:nvSpPr>
      <xdr:spPr>
        <a:xfrm>
          <a:off x="274320" y="403860"/>
          <a:ext cx="6915150" cy="209740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National Elevation Dataset (NED), U.S. Geological</a:t>
          </a:r>
          <a:r>
            <a:rPr lang="en-US" sz="1100" b="0" baseline="0"/>
            <a:t> Survey, Geospatial  Data Presentation Form: raster digital data  </a:t>
          </a:r>
          <a:r>
            <a:rPr lang="en-US" sz="1100" b="1" i="1" baseline="0">
              <a:solidFill>
                <a:schemeClr val="accent6">
                  <a:lumMod val="50000"/>
                </a:schemeClr>
              </a:solidFill>
            </a:rPr>
            <a:t>Labeled in data as USGS Elevation</a:t>
          </a:r>
          <a:endParaRPr lang="en-US" sz="1100" b="0" baseline="0"/>
        </a:p>
        <a:p>
          <a:r>
            <a:rPr lang="en-US" sz="1100" b="1" baseline="0"/>
            <a:t>Website:</a:t>
          </a:r>
          <a:r>
            <a:rPr lang="en-US" sz="1100" b="0" baseline="0"/>
            <a:t> http://cumulus.cr.usgs.gov/webappcontent/neddownloadtool/NEDDownloadToolDMS.html</a:t>
          </a:r>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"The National Elevation Dataset (NED) is the primary elevation data product produced and distributed by the USGS.  The NED provides the best available public domain raster elevation data of the conterminous United States, Alaska,  Hawaii and territorial islands in a seamless format.  The NED is derived from diverse source data, processed to a common coordinate system of unit of verticle measure.  All NED data are distributed in geographic coordinates in units of decimal degrees, and in comformance with the North American Datum of 1983 (NAD 83).  All elevation values are provided in units of meters, and are referenced to the North American Verticle Datum of 1988 (MAVD 88) over the conterminous United States."</a:t>
          </a:r>
          <a:endParaRPr lang="en-US" sz="1100" b="1"/>
        </a:p>
      </xdr:txBody>
    </xdr:sp>
    <xdr:clientData/>
  </xdr:twoCellAnchor>
  <xdr:twoCellAnchor>
    <xdr:from>
      <xdr:col>0</xdr:col>
      <xdr:colOff>259080</xdr:colOff>
      <xdr:row>14</xdr:row>
      <xdr:rowOff>137160</xdr:rowOff>
    </xdr:from>
    <xdr:to>
      <xdr:col>11</xdr:col>
      <xdr:colOff>468630</xdr:colOff>
      <xdr:row>22</xdr:row>
      <xdr:rowOff>148591</xdr:rowOff>
    </xdr:to>
    <xdr:sp macro="" textlink="">
      <xdr:nvSpPr>
        <xdr:cNvPr id="3" name="TextBox 2">
          <a:hlinkClick xmlns:r="http://schemas.openxmlformats.org/officeDocument/2006/relationships" r:id="rId2"/>
        </xdr:cNvPr>
        <xdr:cNvSpPr txBox="1"/>
      </xdr:nvSpPr>
      <xdr:spPr>
        <a:xfrm>
          <a:off x="259080" y="2750820"/>
          <a:ext cx="6915150" cy="1474471"/>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Source:</a:t>
          </a:r>
          <a:r>
            <a:rPr lang="en-US" sz="1100" b="0"/>
            <a:t> Watershed</a:t>
          </a:r>
          <a:r>
            <a:rPr lang="en-US" sz="1100" b="0" baseline="0"/>
            <a:t> Boundary Dataset (WBD), Natural Resources and Conservation Service.  </a:t>
          </a:r>
          <a:r>
            <a:rPr lang="en-US" sz="1100" b="1" i="1" baseline="0">
              <a:solidFill>
                <a:schemeClr val="accent6">
                  <a:lumMod val="50000"/>
                </a:schemeClr>
              </a:solidFill>
              <a:effectLst/>
              <a:latin typeface="+mn-lt"/>
              <a:ea typeface="+mn-ea"/>
              <a:cs typeface="+mn-cs"/>
            </a:rPr>
            <a:t>Labeled in data as NRCS HUC 8</a:t>
          </a:r>
          <a:endParaRPr lang="en-US" sz="1100" b="0" baseline="0"/>
        </a:p>
        <a:p>
          <a:r>
            <a:rPr lang="en-US" sz="1100" b="1" baseline="0"/>
            <a:t>Website:</a:t>
          </a:r>
          <a:r>
            <a:rPr lang="en-US" sz="1100" b="0" baseline="0"/>
            <a:t> ftp://ftp.ftw.nrcs.usda.gov/wbd</a:t>
          </a:r>
        </a:p>
        <a:p>
          <a:r>
            <a:rPr lang="en-US" sz="1100" b="1" baseline="0"/>
            <a:t>Link:</a:t>
          </a:r>
          <a:r>
            <a:rPr lang="en-US" sz="1100" b="0" baseline="0"/>
            <a:t> </a:t>
          </a:r>
          <a:r>
            <a:rPr lang="en-US" sz="1100" b="0" i="1" baseline="0"/>
            <a:t>Click anywhere in this box to connect to source.</a:t>
          </a:r>
          <a:endParaRPr lang="en-US" sz="1100" b="1" baseline="0"/>
        </a:p>
        <a:p>
          <a:endParaRPr lang="en-US" sz="1100" b="0" baseline="0"/>
        </a:p>
        <a:p>
          <a:r>
            <a:rPr lang="en-US" sz="1100" b="1" baseline="0"/>
            <a:t>Description of Source:</a:t>
          </a:r>
          <a:r>
            <a:rPr lang="en-US" sz="1100" b="0" baseline="0"/>
            <a:t> This dataset is a complete digital hydrologic unit boundary layer to the Subbasin (8-digit) 4th level for the entire United States.  This dataset consists of geo-referenced digital data and associated attributes and provide a uniquely identified and uniform method of subdividing large drainage areas.</a:t>
          </a:r>
          <a:endParaRPr lang="en-US" sz="1100" b="1"/>
        </a:p>
      </xdr:txBody>
    </xdr:sp>
    <xdr:clientData/>
  </xdr:twoCellAnchor>
  <xdr:twoCellAnchor>
    <xdr:from>
      <xdr:col>0</xdr:col>
      <xdr:colOff>259080</xdr:colOff>
      <xdr:row>24</xdr:row>
      <xdr:rowOff>76200</xdr:rowOff>
    </xdr:from>
    <xdr:to>
      <xdr:col>11</xdr:col>
      <xdr:colOff>533400</xdr:colOff>
      <xdr:row>34</xdr:row>
      <xdr:rowOff>114300</xdr:rowOff>
    </xdr:to>
    <xdr:sp macro="" textlink="">
      <xdr:nvSpPr>
        <xdr:cNvPr id="4" name="TextBox 3">
          <a:hlinkClick xmlns:r="http://schemas.openxmlformats.org/officeDocument/2006/relationships" r:id="rId3"/>
        </xdr:cNvPr>
        <xdr:cNvSpPr txBox="1"/>
      </xdr:nvSpPr>
      <xdr:spPr>
        <a:xfrm>
          <a:off x="259080" y="4518660"/>
          <a:ext cx="6979920" cy="18669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1" baseline="0"/>
            <a:t> </a:t>
          </a:r>
          <a:r>
            <a:rPr lang="en-US" sz="1100" b="0"/>
            <a:t>USGS</a:t>
          </a:r>
          <a:r>
            <a:rPr lang="en-US" sz="1100"/>
            <a:t> website for Estimated Mean Annual Natural Ground-Water</a:t>
          </a:r>
          <a:r>
            <a:rPr lang="en-US" sz="1100" baseline="0"/>
            <a:t> Recharge in the Conterminous United States  </a:t>
          </a:r>
          <a:r>
            <a:rPr lang="en-US" sz="1100" b="1" i="1" baseline="0">
              <a:solidFill>
                <a:schemeClr val="accent6">
                  <a:lumMod val="50000"/>
                </a:schemeClr>
              </a:solidFill>
            </a:rPr>
            <a:t>Labeled in data as USGS Recharge</a:t>
          </a:r>
          <a:endParaRPr lang="en-US" sz="1100" baseline="0"/>
        </a:p>
        <a:p>
          <a:endParaRPr lang="en-US" sz="1100" baseline="0"/>
        </a:p>
        <a:p>
          <a:r>
            <a:rPr lang="en-US" sz="1100" b="1" baseline="0"/>
            <a:t>Website:</a:t>
          </a:r>
          <a:r>
            <a:rPr lang="en-US" sz="1100" b="0" baseline="0"/>
            <a:t> http://water.usgs.gov/lookup/getspatial?rech48grd</a:t>
          </a:r>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"This 1-kilometer resolution raster (grid) dataset is an index of mean annual natural ground-water recharge.  The dataset was created by multiplying a grid of base-flow index (BFI) values by a grid of mean annual runoff values derived from a 1951-80 mean annual runoff contour map.  Mean annual runoff is long-term average streamflow expressed on a per-unit-area basis."</a:t>
          </a:r>
          <a:endParaRPr lang="en-US" sz="1100" b="1"/>
        </a:p>
      </xdr:txBody>
    </xdr:sp>
    <xdr:clientData/>
  </xdr:twoCellAnchor>
  <xdr:twoCellAnchor>
    <xdr:from>
      <xdr:col>0</xdr:col>
      <xdr:colOff>295275</xdr:colOff>
      <xdr:row>36</xdr:row>
      <xdr:rowOff>19049</xdr:rowOff>
    </xdr:from>
    <xdr:to>
      <xdr:col>11</xdr:col>
      <xdr:colOff>569595</xdr:colOff>
      <xdr:row>49</xdr:row>
      <xdr:rowOff>9525</xdr:rowOff>
    </xdr:to>
    <xdr:sp macro="" textlink="">
      <xdr:nvSpPr>
        <xdr:cNvPr id="5" name="TextBox 4">
          <a:hlinkClick xmlns:r="http://schemas.openxmlformats.org/officeDocument/2006/relationships" r:id="rId4"/>
        </xdr:cNvPr>
        <xdr:cNvSpPr txBox="1"/>
      </xdr:nvSpPr>
      <xdr:spPr>
        <a:xfrm>
          <a:off x="295275" y="6591299"/>
          <a:ext cx="6979920" cy="2343151"/>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1" baseline="0"/>
            <a:t> </a:t>
          </a:r>
          <a:r>
            <a:rPr lang="en-US" sz="1100" b="0"/>
            <a:t>2010 Census</a:t>
          </a:r>
          <a:r>
            <a:rPr lang="en-US" sz="1100" b="0" baseline="0"/>
            <a:t> Blocks, U.S. Department of Commerce, U.S. Census Bureau, Geography Division  </a:t>
          </a:r>
          <a:r>
            <a:rPr lang="en-US" sz="1100" b="1" i="1" baseline="0">
              <a:solidFill>
                <a:schemeClr val="accent6">
                  <a:lumMod val="50000"/>
                </a:schemeClr>
              </a:solidFill>
            </a:rPr>
            <a:t>Labeled in data as USCB 2010 Population</a:t>
          </a:r>
          <a:endParaRPr lang="en-US" sz="1100" baseline="0"/>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1" baseline="0"/>
            <a:t>Website:</a:t>
          </a:r>
          <a:r>
            <a:rPr lang="en-US" sz="1100" b="0" baseline="0"/>
            <a:t> </a:t>
          </a:r>
          <a:r>
            <a:rPr lang="en-US" sz="1100" b="0" baseline="0">
              <a:solidFill>
                <a:schemeClr val="dk1"/>
              </a:solidFill>
              <a:effectLst/>
              <a:latin typeface="+mn-lt"/>
              <a:ea typeface="+mn-ea"/>
              <a:cs typeface="+mn-cs"/>
            </a:rPr>
            <a:t>http://www.census.gov/geo/www/tiger/tgrshp2010/pophu.html</a:t>
          </a:r>
          <a:endParaRPr lang="en-US">
            <a:effectLst/>
          </a:endParaRPr>
        </a:p>
        <a:p>
          <a:endParaRPr lang="en-US" sz="1100" b="0" baseline="0"/>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 The purpose of this file is to provide the geography for the 2010 Census Blocks along with their 2010 housing unit count and population.  Census Blocks are statistical areas bounded on all sides by visible features, such as streets, roads, streams, and railroad tracks, and/or by nonvisible data from the decennial census."  The shapefiles were downloaded by states and added to an ArcMap document.  The polygons were then converted to points using the centroid to represent the centers of the various census blocks.</a:t>
          </a:r>
          <a:endParaRPr lang="en-US" sz="1100" b="1"/>
        </a:p>
      </xdr:txBody>
    </xdr:sp>
    <xdr:clientData/>
  </xdr:twoCellAnchor>
  <xdr:twoCellAnchor>
    <xdr:from>
      <xdr:col>0</xdr:col>
      <xdr:colOff>285750</xdr:colOff>
      <xdr:row>50</xdr:row>
      <xdr:rowOff>85725</xdr:rowOff>
    </xdr:from>
    <xdr:to>
      <xdr:col>11</xdr:col>
      <xdr:colOff>495300</xdr:colOff>
      <xdr:row>63</xdr:row>
      <xdr:rowOff>38100</xdr:rowOff>
    </xdr:to>
    <xdr:sp macro="" textlink="">
      <xdr:nvSpPr>
        <xdr:cNvPr id="6" name="TextBox 5">
          <a:hlinkClick xmlns:r="http://schemas.openxmlformats.org/officeDocument/2006/relationships" r:id="rId5"/>
        </xdr:cNvPr>
        <xdr:cNvSpPr txBox="1"/>
      </xdr:nvSpPr>
      <xdr:spPr>
        <a:xfrm>
          <a:off x="285750" y="9191625"/>
          <a:ext cx="6915150" cy="230505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Principal</a:t>
          </a:r>
          <a:r>
            <a:rPr lang="en-US" sz="1100" b="0" baseline="0"/>
            <a:t> Aquifers of the 48 Conterminous United States, Hawaii, and Puerto Rico, and the U.S. Virgin Islands  </a:t>
          </a:r>
          <a:r>
            <a:rPr lang="en-US" sz="1100" b="1" i="1" baseline="0">
              <a:solidFill>
                <a:schemeClr val="accent6">
                  <a:lumMod val="50000"/>
                </a:schemeClr>
              </a:solidFill>
            </a:rPr>
            <a:t>Labeled in data as USGS Aquifers</a:t>
          </a:r>
        </a:p>
        <a:p>
          <a:endParaRPr lang="en-US" sz="1100" b="0" baseline="0"/>
        </a:p>
        <a:p>
          <a:r>
            <a:rPr lang="en-US" sz="1100" b="1" baseline="0"/>
            <a:t>Website:</a:t>
          </a:r>
          <a:r>
            <a:rPr lang="en-US" sz="1100" b="0" baseline="0"/>
            <a:t> </a:t>
          </a:r>
          <a:r>
            <a:rPr lang="en-US" sz="1100" b="0" i="0" baseline="0">
              <a:solidFill>
                <a:schemeClr val="dk1"/>
              </a:solidFill>
              <a:effectLst/>
              <a:latin typeface="+mn-lt"/>
              <a:ea typeface="+mn-ea"/>
              <a:cs typeface="+mn-cs"/>
            </a:rPr>
            <a:t>http://water.usgs.gov/GIS/metadata/usgswrd/XML/aquifers_us.xml</a:t>
          </a:r>
          <a:endParaRPr lang="en-US">
            <a:effectLst/>
          </a:endParaRPr>
        </a:p>
        <a:p>
          <a:endParaRPr lang="en-US" sz="1100" b="1" baseline="0"/>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baseline="0">
              <a:solidFill>
                <a:schemeClr val="dk1"/>
              </a:solidFill>
              <a:effectLst/>
              <a:latin typeface="+mn-lt"/>
              <a:ea typeface="+mn-ea"/>
              <a:cs typeface="+mn-cs"/>
            </a:rPr>
            <a:t>From metadata: "This map layer contains the shallowest principal aquifers of the conterminous United States, Hawaii, Puerto Rico, and the U.S. Virgin Islands, portrayed as polygons.  The map layer was developed as part of the effort to produce the maps published at 1:2,500,000 in the printed series 'Ground Water Atlas of the United States'.  The published maps contain base and cultural features not included in these data.  This is a replacement for the July 1998 map layer called Principal Aquifers of the 48 Conterminous United States."</a:t>
          </a:r>
          <a:endParaRPr lang="en-US">
            <a:effectLst/>
          </a:endParaRPr>
        </a:p>
      </xdr:txBody>
    </xdr:sp>
    <xdr:clientData/>
  </xdr:twoCellAnchor>
  <xdr:twoCellAnchor>
    <xdr:from>
      <xdr:col>12</xdr:col>
      <xdr:colOff>285750</xdr:colOff>
      <xdr:row>1</xdr:row>
      <xdr:rowOff>171450</xdr:rowOff>
    </xdr:from>
    <xdr:to>
      <xdr:col>23</xdr:col>
      <xdr:colOff>495300</xdr:colOff>
      <xdr:row>20</xdr:row>
      <xdr:rowOff>95250</xdr:rowOff>
    </xdr:to>
    <xdr:sp macro="" textlink="">
      <xdr:nvSpPr>
        <xdr:cNvPr id="9" name="TextBox 8">
          <a:hlinkClick xmlns:r="http://schemas.openxmlformats.org/officeDocument/2006/relationships" r:id="rId6"/>
        </xdr:cNvPr>
        <xdr:cNvSpPr txBox="1"/>
      </xdr:nvSpPr>
      <xdr:spPr>
        <a:xfrm>
          <a:off x="7600950" y="409575"/>
          <a:ext cx="6915150" cy="33623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USDA, National Agricultural Statistics</a:t>
          </a:r>
          <a:r>
            <a:rPr lang="en-US" sz="1100" b="0" baseline="0"/>
            <a:t> Service, 2010 </a:t>
          </a:r>
          <a:r>
            <a:rPr lang="en-US" sz="1100" b="1" i="1" baseline="0">
              <a:solidFill>
                <a:schemeClr val="accent6">
                  <a:lumMod val="50000"/>
                </a:schemeClr>
              </a:solidFill>
            </a:rPr>
            <a:t>Labeled in data as CropScape</a:t>
          </a:r>
        </a:p>
        <a:p>
          <a:endParaRPr lang="en-US" sz="1100" b="0" baseline="0"/>
        </a:p>
        <a:p>
          <a:r>
            <a:rPr lang="en-US" sz="1100" b="1" baseline="0"/>
            <a:t>Website:</a:t>
          </a:r>
          <a:r>
            <a:rPr lang="en-US" sz="1100" b="0" baseline="0"/>
            <a:t> http://nassgeodata.gmu.edu/CropScape/</a:t>
          </a:r>
        </a:p>
        <a:p>
          <a:endParaRPr lang="en-US" sz="1100" b="0" baseline="0"/>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"The USDA, NASS Cropland Data Layer (CDL) is a raster, geo-referenced, crop-specific land cover data layer.  The 2010 CDL has a ground resolution of 30 meters.  The CDL is produced using satellite imagery from the Landsat 5 TM sensor, Landsat 7 ETM+ sensor, and the Indian Remote Sensing RESOURCESAT-1 (IRS-P6) Advanced Wide Field Sensor (AWiFS) collected during the current growing season.  Some CDL states used additional satellite imagery and ancillary inputs to supplement and improve the classification.  These additional sources can include the United States Geological Survey (USGS) National Elevation Dataset (NED), the USGS National Land Cover Database 2001 (NLCD 2001), and the National Aeronautics and Space Administration (NASA) Moderate Resolution Imaging Spectroradiometer (MODIS) 250 meter 16 day Normalized Difference Vegetation Index (NDVI) composites.  </a:t>
          </a:r>
        </a:p>
        <a:p>
          <a:r>
            <a:rPr lang="en-US" sz="1100" b="0" i="0" baseline="0"/>
            <a:t>Agricultural training and validation data are derived from the Farm Service Agency (FSA) Common Land Unit (CLU) Program.  The NLCD 2001 is used as non-agricultural training and validation data.</a:t>
          </a:r>
          <a:r>
            <a:rPr lang="en-US" sz="1100" b="1" i="0" baseline="0"/>
            <a:t>"</a:t>
          </a:r>
          <a:endParaRPr lang="en-US" sz="1100" b="0" i="0" baseline="0"/>
        </a:p>
      </xdr:txBody>
    </xdr:sp>
    <xdr:clientData/>
  </xdr:twoCellAnchor>
  <xdr:twoCellAnchor>
    <xdr:from>
      <xdr:col>12</xdr:col>
      <xdr:colOff>285750</xdr:colOff>
      <xdr:row>22</xdr:row>
      <xdr:rowOff>9525</xdr:rowOff>
    </xdr:from>
    <xdr:to>
      <xdr:col>23</xdr:col>
      <xdr:colOff>495300</xdr:colOff>
      <xdr:row>40</xdr:row>
      <xdr:rowOff>114300</xdr:rowOff>
    </xdr:to>
    <xdr:sp macro="" textlink="">
      <xdr:nvSpPr>
        <xdr:cNvPr id="10" name="TextBox 9">
          <a:hlinkClick xmlns:r="http://schemas.openxmlformats.org/officeDocument/2006/relationships" r:id="rId7"/>
        </xdr:cNvPr>
        <xdr:cNvSpPr txBox="1"/>
      </xdr:nvSpPr>
      <xdr:spPr>
        <a:xfrm>
          <a:off x="7600950" y="4048125"/>
          <a:ext cx="6915150" cy="336232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Idaho Water Rights</a:t>
          </a:r>
          <a:r>
            <a:rPr lang="en-US" sz="1100" b="0" baseline="0"/>
            <a:t> and Water Rights Permits, Points of Use  </a:t>
          </a:r>
          <a:r>
            <a:rPr lang="en-US" sz="1100" b="1" i="1" baseline="0">
              <a:solidFill>
                <a:schemeClr val="accent6">
                  <a:lumMod val="50000"/>
                </a:schemeClr>
              </a:solidFill>
            </a:rPr>
            <a:t>Labeled in data as water rights</a:t>
          </a:r>
        </a:p>
        <a:p>
          <a:endParaRPr lang="en-US" sz="1100" b="0" baseline="0"/>
        </a:p>
        <a:p>
          <a:r>
            <a:rPr lang="en-US" sz="1100" b="1" baseline="0"/>
            <a:t>Website:</a:t>
          </a:r>
          <a:r>
            <a:rPr lang="en-US" sz="1100" b="0" baseline="0"/>
            <a:t> http://www.idwr.idaho.gov/GeographicInfo/GISdata/water_rights.htm</a:t>
          </a:r>
        </a:p>
        <a:p>
          <a:endParaRPr lang="en-US" sz="1100" b="0" baseline="0"/>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"Shapefiles for Water Rights (WR) developed from GCDB QQ for Place of Use (POU) or GCDB QQ/QQQ centroids for Points of Diversion (POD).  Irrigation POU and PODs are screen digitized from GCDB-registered Aerial Photos or GPS location.  WR can be in one of more of five processes or states; Application new WR or transfer, Permit (water use is allowed to develop), License (Idaho Department of Water Resources has approved final configuration and amounts), Claim (WR has been claimed in an adjudication), Recommendation (what Idaho Department of Water Resources recommends to the court.  A recommendation, when approved by the court, supercedes its License). "  This shapefile represents genera/specific locations of water rights in Idaho.</a:t>
          </a:r>
        </a:p>
        <a:p>
          <a:endParaRPr lang="en-US" sz="1100" b="0" i="0" baseline="0"/>
        </a:p>
        <a:p>
          <a:r>
            <a:rPr lang="en-US" sz="1100" b="0" i="0" baseline="0"/>
            <a:t>Weblink for metadata is here:  http://www.idwr.idaho.gov/ftp/gisdata/Spatial/Projects/SpokaneRathdrum/WaterRights/Idaho/idpou_shp.shp.xml</a:t>
          </a:r>
        </a:p>
      </xdr:txBody>
    </xdr:sp>
    <xdr:clientData/>
  </xdr:twoCellAnchor>
  <xdr:twoCellAnchor>
    <xdr:from>
      <xdr:col>12</xdr:col>
      <xdr:colOff>323850</xdr:colOff>
      <xdr:row>42</xdr:row>
      <xdr:rowOff>47626</xdr:rowOff>
    </xdr:from>
    <xdr:to>
      <xdr:col>23</xdr:col>
      <xdr:colOff>533400</xdr:colOff>
      <xdr:row>55</xdr:row>
      <xdr:rowOff>57151</xdr:rowOff>
    </xdr:to>
    <xdr:sp macro="" textlink="">
      <xdr:nvSpPr>
        <xdr:cNvPr id="11" name="TextBox 10">
          <a:hlinkClick xmlns:r="http://schemas.openxmlformats.org/officeDocument/2006/relationships" r:id="rId8"/>
        </xdr:cNvPr>
        <xdr:cNvSpPr txBox="1"/>
      </xdr:nvSpPr>
      <xdr:spPr>
        <a:xfrm>
          <a:off x="7639050" y="7705726"/>
          <a:ext cx="6915150" cy="2362200"/>
        </a:xfrm>
        <a:prstGeom prst="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16200000" scaled="1"/>
          <a:tileRect/>
        </a:gra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Consumptive Irrigation, Idaho Department</a:t>
          </a:r>
          <a:r>
            <a:rPr lang="en-US" sz="1100" b="0" baseline="0"/>
            <a:t> of Water Resources  </a:t>
          </a:r>
          <a:r>
            <a:rPr lang="en-US" sz="1100" b="1" i="1" baseline="0">
              <a:solidFill>
                <a:schemeClr val="accent6">
                  <a:lumMod val="50000"/>
                </a:schemeClr>
              </a:solidFill>
            </a:rPr>
            <a:t>Labeled in data as Consumptive Irrigation</a:t>
          </a:r>
        </a:p>
        <a:p>
          <a:endParaRPr lang="en-US" sz="1100" b="0" baseline="0"/>
        </a:p>
        <a:p>
          <a:r>
            <a:rPr lang="en-US" sz="1100" b="1" baseline="0"/>
            <a:t>Website:</a:t>
          </a:r>
          <a:r>
            <a:rPr lang="en-US" sz="1100" b="0" baseline="0"/>
            <a:t> http://www.idwr.idaho.gov/GeographicInfo/GISdata/irrigation.htm</a:t>
          </a:r>
        </a:p>
        <a:p>
          <a:endParaRPr lang="en-US" sz="1100" b="0" baseline="0"/>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"This is the official map of consumptive use irrigation and field headgate requirements for use in water right adjudications and for water right licenses, permits, and transfers.  The purpose of the map is to provide consistent standards in a simple format.  Consumptive irrigation requirement is based on the most water-consumptive crop in the area, generally rounded to the next highest .5 acre-foot/year/acre.  The field headgate requirement is the consumptive irrigation requirements divided by the irrigation application efficiency (which is typically 70% to 75% for a modern irrigation system), rounded to the nearest .5 acre-foot/year/acre.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251460</xdr:colOff>
      <xdr:row>2</xdr:row>
      <xdr:rowOff>7620</xdr:rowOff>
    </xdr:from>
    <xdr:to>
      <xdr:col>9</xdr:col>
      <xdr:colOff>4572</xdr:colOff>
      <xdr:row>32</xdr:row>
      <xdr:rowOff>15240</xdr:rowOff>
    </xdr:to>
    <xdr:sp macro="" textlink="">
      <xdr:nvSpPr>
        <xdr:cNvPr id="2" name="Rounded Rectangle 1"/>
        <xdr:cNvSpPr/>
      </xdr:nvSpPr>
      <xdr:spPr>
        <a:xfrm>
          <a:off x="251460" y="426720"/>
          <a:ext cx="5239512" cy="54940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a:t>Physical Supply</a:t>
          </a:r>
        </a:p>
        <a:p>
          <a:pPr algn="l"/>
          <a:endParaRPr lang="en-US" sz="1100" b="0"/>
        </a:p>
      </xdr:txBody>
    </xdr:sp>
    <xdr:clientData/>
  </xdr:twoCellAnchor>
  <xdr:twoCellAnchor>
    <xdr:from>
      <xdr:col>9</xdr:col>
      <xdr:colOff>419100</xdr:colOff>
      <xdr:row>2</xdr:row>
      <xdr:rowOff>15240</xdr:rowOff>
    </xdr:from>
    <xdr:to>
      <xdr:col>18</xdr:col>
      <xdr:colOff>175260</xdr:colOff>
      <xdr:row>32</xdr:row>
      <xdr:rowOff>24384</xdr:rowOff>
    </xdr:to>
    <xdr:sp macro="" textlink="">
      <xdr:nvSpPr>
        <xdr:cNvPr id="3" name="Rounded Rectangle 2"/>
        <xdr:cNvSpPr/>
      </xdr:nvSpPr>
      <xdr:spPr>
        <a:xfrm>
          <a:off x="5905500" y="434340"/>
          <a:ext cx="5242560" cy="549554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400" b="1"/>
            <a:t>Physical Supply</a:t>
          </a:r>
        </a:p>
        <a:p>
          <a:pPr algn="l"/>
          <a:r>
            <a:rPr lang="en-US" sz="1400" b="0"/>
            <a:t>1.  NRCS HUC</a:t>
          </a:r>
          <a:r>
            <a:rPr lang="en-US" sz="1400" b="0" baseline="0"/>
            <a:t> 8, USGS Elevation and USGS streamgages were added to an ArcMap dataframe.  The elevation tiles were mosaiced into 1 raster file using the mosaic tool and the streamgages were represented as points using the latitudes and longitudes provided in the spreadsheet.</a:t>
          </a:r>
        </a:p>
        <a:p>
          <a:pPr algn="l"/>
          <a:endParaRPr lang="en-US" sz="1400" b="0" baseline="0"/>
        </a:p>
        <a:p>
          <a:pPr algn="l"/>
          <a:r>
            <a:rPr lang="en-US" sz="1400" b="0" baseline="0"/>
            <a:t>2.  Visual analysis was used to determine which streamgage best represented a watershed.  The streamgages selected are those found on or near large tributaries and are closest to the terminus or end point of a watershed.  This is point where the water leaves the HUC and either enters into another, or terminates in a body of water such as an ocean or lake.  There are a few exceptions to this rule in which the watersheds appear to be isolated and do not have an end with a destination.  This usually results in a lake or playa (dry lake) appearing in the lowest elevations of the HUC.</a:t>
          </a:r>
        </a:p>
        <a:p>
          <a:pPr algn="l"/>
          <a:endParaRPr lang="en-US" sz="1400" b="0" baseline="0"/>
        </a:p>
        <a:p>
          <a:pPr algn="l"/>
          <a:r>
            <a:rPr lang="en-US" sz="1400" b="0" baseline="0"/>
            <a:t>3.  The streamflow values and selected percentiles are provided in cubic feet per second (cfs) in the original data.  These values were converted to acre-feet per year (AFY).</a:t>
          </a:r>
          <a:endParaRPr lang="en-US" sz="1400" b="0"/>
        </a:p>
      </xdr:txBody>
    </xdr:sp>
    <xdr:clientData/>
  </xdr:twoCellAnchor>
  <xdr:twoCellAnchor editAs="oneCell">
    <xdr:from>
      <xdr:col>1</xdr:col>
      <xdr:colOff>76200</xdr:colOff>
      <xdr:row>4</xdr:row>
      <xdr:rowOff>76200</xdr:rowOff>
    </xdr:from>
    <xdr:to>
      <xdr:col>8</xdr:col>
      <xdr:colOff>24217</xdr:colOff>
      <xdr:row>32</xdr:row>
      <xdr:rowOff>83820</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861060"/>
          <a:ext cx="4215217" cy="512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274320</xdr:colOff>
      <xdr:row>32</xdr:row>
      <xdr:rowOff>22860</xdr:rowOff>
    </xdr:from>
    <xdr:to>
      <xdr:col>14</xdr:col>
      <xdr:colOff>45720</xdr:colOff>
      <xdr:row>59</xdr:row>
      <xdr:rowOff>106680</xdr:rowOff>
    </xdr:to>
    <xdr:sp macro="" textlink="">
      <xdr:nvSpPr>
        <xdr:cNvPr id="2" name="Rounded Rectangle 1"/>
        <xdr:cNvSpPr/>
      </xdr:nvSpPr>
      <xdr:spPr>
        <a:xfrm>
          <a:off x="274320" y="5509260"/>
          <a:ext cx="8305800" cy="50215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2000" b="1" i="0" u="sng"/>
            <a:t>M&amp;I</a:t>
          </a:r>
        </a:p>
        <a:p>
          <a:pPr algn="l"/>
          <a:r>
            <a:rPr lang="en-US" sz="1200" b="0" i="0" u="none"/>
            <a:t>a.  In</a:t>
          </a:r>
          <a:r>
            <a:rPr lang="en-US" sz="1200" b="0" i="0" u="none" baseline="0"/>
            <a:t> this step, the USGS 2005 water use data was used to calculate the volume of water withdrawals in acre-feet per year for Public Supply, Domestic Use, and Industrial Use.  In addition, the population listed in the spreadsheet was used to determine the approximate water use per capita by county.</a:t>
          </a:r>
        </a:p>
        <a:p>
          <a:pPr algn="l"/>
          <a:endParaRPr lang="en-US" sz="1200" b="0" i="0" u="none" baseline="0"/>
        </a:p>
        <a:p>
          <a:pPr algn="l"/>
          <a:r>
            <a:rPr lang="en-US" sz="1200" b="0" i="0" u="none" baseline="0"/>
            <a:t>b.  Next, the USCB 2010 Population shapefile and ArcMap were used to determine the 2010 population by HUC 8 and County.</a:t>
          </a:r>
        </a:p>
        <a:p>
          <a:pPr algn="l"/>
          <a:endParaRPr lang="en-US" sz="1200" b="0" i="0" u="none" baseline="0"/>
        </a:p>
        <a:p>
          <a:pPr algn="l"/>
          <a:r>
            <a:rPr lang="en-US" sz="1200" b="0" i="0" u="none" baseline="0"/>
            <a:t>c.  In Step a, the withdrawals and usage per person are for the year 2005.  In order to obtain an estimate of withdrawals for 2010, the 2005 per capita usage estimate was applied to the 2010 population by HUC 8 and County.  The values were then aggregated by HUC 8.</a:t>
          </a:r>
        </a:p>
        <a:p>
          <a:pPr algn="l"/>
          <a:endParaRPr lang="en-US" sz="1200" b="0" i="0" u="none" baseline="0"/>
        </a:p>
        <a:p>
          <a:pPr algn="l"/>
          <a:r>
            <a:rPr lang="en-US" sz="1200" b="0" i="0" u="none" baseline="0"/>
            <a:t>d.  Up to this point, the volume estimates are all for withdrawals.  In order to obtain estimates for consumptive use, the USGS 1995 water use data was utilized.  Ratios of Consumptive Use to Withdrawals were calculated for the Public Supply, Domestic and Industrial Use sectors.</a:t>
          </a:r>
        </a:p>
        <a:p>
          <a:pPr algn="l"/>
          <a:endParaRPr lang="en-US" sz="1200" b="0" i="0" u="none" baseline="0"/>
        </a:p>
        <a:p>
          <a:pPr algn="l"/>
          <a:r>
            <a:rPr lang="en-US" sz="1200" b="0" i="0" u="none" baseline="0"/>
            <a:t>e.  The ratios were then applied to the withdrawal volumes calulated in step c to obtain estimated consumptive use in acre-feet per year for Public Supply, Domestic and Industrial water use.</a:t>
          </a:r>
        </a:p>
        <a:p>
          <a:pPr algn="l"/>
          <a:endParaRPr lang="en-US" sz="1200" b="0" i="0" u="none" baseline="0"/>
        </a:p>
        <a:p>
          <a:pPr algn="l"/>
          <a:r>
            <a:rPr lang="en-US" sz="1200" b="0" i="0" u="none" baseline="0"/>
            <a:t>f.  Lastly, the values of the 3 sectors were summed to obtain the 2010 M&amp;I Consumptive use in acre-feet per year by HUC 8.</a:t>
          </a:r>
        </a:p>
      </xdr:txBody>
    </xdr:sp>
    <xdr:clientData/>
  </xdr:twoCellAnchor>
  <xdr:twoCellAnchor>
    <xdr:from>
      <xdr:col>0</xdr:col>
      <xdr:colOff>274320</xdr:colOff>
      <xdr:row>3</xdr:row>
      <xdr:rowOff>91440</xdr:rowOff>
    </xdr:from>
    <xdr:to>
      <xdr:col>14</xdr:col>
      <xdr:colOff>45720</xdr:colOff>
      <xdr:row>31</xdr:row>
      <xdr:rowOff>22860</xdr:rowOff>
    </xdr:to>
    <xdr:grpSp>
      <xdr:nvGrpSpPr>
        <xdr:cNvPr id="5" name="Group 4"/>
        <xdr:cNvGrpSpPr/>
      </xdr:nvGrpSpPr>
      <xdr:grpSpPr>
        <a:xfrm>
          <a:off x="274320" y="755469"/>
          <a:ext cx="8305800" cy="5113020"/>
          <a:chOff x="487680" y="274320"/>
          <a:chExt cx="8305800" cy="5052060"/>
        </a:xfrm>
      </xdr:grpSpPr>
      <xdr:sp macro="" textlink="">
        <xdr:nvSpPr>
          <xdr:cNvPr id="4" name="Rounded Rectangle 3"/>
          <xdr:cNvSpPr/>
        </xdr:nvSpPr>
        <xdr:spPr>
          <a:xfrm>
            <a:off x="487680" y="274320"/>
            <a:ext cx="8305800" cy="50215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200" b="0" i="0" u="none" baseline="0"/>
          </a:p>
        </xdr:txBody>
      </xdr:sp>
      <xdr:pic>
        <xdr:nvPicPr>
          <xdr:cNvPr id="716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5481" y="304800"/>
            <a:ext cx="5592138" cy="502158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20</xdr:col>
      <xdr:colOff>94343</xdr:colOff>
      <xdr:row>3</xdr:row>
      <xdr:rowOff>87084</xdr:rowOff>
    </xdr:from>
    <xdr:to>
      <xdr:col>33</xdr:col>
      <xdr:colOff>475343</xdr:colOff>
      <xdr:row>58</xdr:row>
      <xdr:rowOff>152401</xdr:rowOff>
    </xdr:to>
    <xdr:sp macro="" textlink="">
      <xdr:nvSpPr>
        <xdr:cNvPr id="7" name="Rounded Rectangle 6"/>
        <xdr:cNvSpPr/>
      </xdr:nvSpPr>
      <xdr:spPr>
        <a:xfrm>
          <a:off x="12286343" y="751113"/>
          <a:ext cx="8305800" cy="1024345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r>
            <a:rPr lang="en-US" sz="2000" b="1" i="0" u="sng"/>
            <a:t>Agriculture</a:t>
          </a:r>
        </a:p>
        <a:p>
          <a:pPr algn="l"/>
          <a:r>
            <a:rPr lang="en-US" sz="1200" b="0" i="0" u="none" baseline="0"/>
            <a:t>a.  The Cropscape data was downloaded in raster format by county from the website.  The raster files were edited to only include these Landcover Values:</a:t>
          </a:r>
        </a:p>
        <a:p>
          <a:pPr algn="l"/>
          <a:r>
            <a:rPr lang="en-US" sz="1200" b="0" i="0" u="none" baseline="0"/>
            <a:t>	* 1 - Corn				* 52 - Lentils		</a:t>
          </a:r>
        </a:p>
        <a:p>
          <a:pPr algn="l"/>
          <a:r>
            <a:rPr lang="en-US" sz="1200" b="0" i="0" u="none" baseline="0"/>
            <a:t>	* 4 - Sorghum				* 53 - Peas</a:t>
          </a:r>
        </a:p>
        <a:p>
          <a:pPr algn="l"/>
          <a:r>
            <a:rPr lang="en-US" sz="1200" b="0" i="0" u="none" baseline="0"/>
            <a:t>	* 5 - Soybeans				* 56 - Hops</a:t>
          </a:r>
        </a:p>
        <a:p>
          <a:pPr algn="l"/>
          <a:r>
            <a:rPr lang="en-US" sz="1200" b="0" i="0" u="none" baseline="0"/>
            <a:t>	* 6 - Sunflower			* 57 - Herbs</a:t>
          </a:r>
        </a:p>
        <a:p>
          <a:pPr algn="l"/>
          <a:r>
            <a:rPr lang="en-US" sz="1200" b="0" i="0" u="none" baseline="0"/>
            <a:t>	* 12 - Sweet Corn			* 58 - Clover/Wildflowers</a:t>
          </a:r>
        </a:p>
        <a:p>
          <a:pPr algn="l"/>
          <a:r>
            <a:rPr lang="en-US" sz="1200" b="0" i="0" u="none" baseline="0"/>
            <a:t>	* 13 - Pop or Orn Corn			* 59 - Sod/Grass Seed</a:t>
          </a:r>
        </a:p>
        <a:p>
          <a:pPr algn="l"/>
          <a:r>
            <a:rPr lang="en-US" sz="1200" b="0" i="0" u="none" baseline="0"/>
            <a:t>	* 14 - Mint				* 61 - Fallow/Idle Cropland</a:t>
          </a:r>
        </a:p>
        <a:p>
          <a:pPr algn="l"/>
          <a:r>
            <a:rPr lang="en-US" sz="1200" b="0" i="0" u="none" baseline="0"/>
            <a:t>	* 21 - Barley				* 66 - Cherries</a:t>
          </a:r>
        </a:p>
        <a:p>
          <a:pPr algn="l"/>
          <a:r>
            <a:rPr lang="en-US" sz="1200" b="0" i="0" u="none" baseline="0"/>
            <a:t>	* 22 - Durum Wheat			* 67 - Peaches</a:t>
          </a:r>
        </a:p>
        <a:p>
          <a:pPr algn="l"/>
          <a:r>
            <a:rPr lang="en-US" sz="1200" b="0" i="0" u="none" baseline="0"/>
            <a:t>	* 23 - Spring Wheat			* 68 - Apples</a:t>
          </a:r>
        </a:p>
        <a:p>
          <a:pPr algn="l"/>
          <a:r>
            <a:rPr lang="en-US" sz="1200" b="0" i="0" u="none" baseline="0"/>
            <a:t>	* 24 - Winter Wheat			* 69 - Grapes</a:t>
          </a:r>
        </a:p>
        <a:p>
          <a:pPr algn="l"/>
          <a:r>
            <a:rPr lang="en-US" sz="1200" b="0" i="0" u="none" baseline="0"/>
            <a:t>	* 27 - Rye				* 71 - Other Tree Crops</a:t>
          </a:r>
        </a:p>
        <a:p>
          <a:pPr algn="l"/>
          <a:r>
            <a:rPr lang="en-US" sz="1200" b="0" i="0" u="none" baseline="0"/>
            <a:t>	* 28 - Oats				* 181 - Pasture/Hay</a:t>
          </a:r>
        </a:p>
        <a:p>
          <a:pPr algn="l"/>
          <a:r>
            <a:rPr lang="en-US" sz="1200" b="0" i="0" u="none" baseline="0"/>
            <a:t>	* 30 - Spelts				* 205 - Triticale</a:t>
          </a:r>
        </a:p>
        <a:p>
          <a:pPr algn="l"/>
          <a:r>
            <a:rPr lang="en-US" sz="1200" b="0" i="0" u="none" baseline="0"/>
            <a:t>	* 31 - Canola				* 206 - Carrots</a:t>
          </a:r>
        </a:p>
        <a:p>
          <a:pPr algn="l"/>
          <a:r>
            <a:rPr lang="en-US" sz="1200" b="0" i="0" u="none" baseline="0"/>
            <a:t>	* 32 - Flaxseed			* 207 - Asparagus</a:t>
          </a:r>
        </a:p>
        <a:p>
          <a:pPr algn="l"/>
          <a:r>
            <a:rPr lang="en-US" sz="1200" b="0" i="0" u="none" baseline="0"/>
            <a:t>	* 33 - Safflower			* 210 - Prunes</a:t>
          </a:r>
        </a:p>
        <a:p>
          <a:pPr algn="l"/>
          <a:r>
            <a:rPr lang="en-US" sz="1200" b="0" i="0" u="none" baseline="0"/>
            <a:t>	* 34 - Rape Seed			* 216 - Peppers</a:t>
          </a:r>
        </a:p>
        <a:p>
          <a:pPr algn="l"/>
          <a:r>
            <a:rPr lang="en-US" sz="1200" b="0" i="0" u="none" baseline="0"/>
            <a:t>	* 35 - Mustard				* 218 - Nectarines</a:t>
          </a:r>
        </a:p>
        <a:p>
          <a:pPr algn="l"/>
          <a:r>
            <a:rPr lang="en-US" sz="1200" b="0" i="0" u="none" baseline="0"/>
            <a:t>	* 36 - Alfalfa				* 219 - Greens</a:t>
          </a:r>
        </a:p>
        <a:p>
          <a:pPr algn="l"/>
          <a:r>
            <a:rPr lang="en-US" sz="1200" b="0" i="0" u="none" baseline="0"/>
            <a:t>	* 37 - Other Hay/Non Alfalfa			* 220 - Plums</a:t>
          </a:r>
        </a:p>
        <a:p>
          <a:pPr algn="l"/>
          <a:r>
            <a:rPr lang="en-US" sz="1200" b="0" i="0" u="none" baseline="0"/>
            <a:t>	* 38 - Camelina			* 223 - Apricots</a:t>
          </a:r>
        </a:p>
        <a:p>
          <a:pPr algn="l"/>
          <a:r>
            <a:rPr lang="en-US" sz="1200" b="0" i="0" u="none" baseline="0"/>
            <a:t>	* 41 - Sugarbeets			* 227 - Lettuce</a:t>
          </a:r>
        </a:p>
        <a:p>
          <a:pPr algn="l"/>
          <a:r>
            <a:rPr lang="en-US" sz="1200" b="0" i="0" u="none" baseline="0"/>
            <a:t>	* 42 - Dry Beans			* 229 - Pumpkins</a:t>
          </a:r>
        </a:p>
        <a:p>
          <a:pPr algn="l"/>
          <a:r>
            <a:rPr lang="en-US" sz="1200" b="0" i="0" u="none" baseline="0"/>
            <a:t>	* 43 - Potatoes			* 243 - Cabbage</a:t>
          </a:r>
        </a:p>
        <a:p>
          <a:pPr algn="l"/>
          <a:r>
            <a:rPr lang="en-US" sz="1200" b="0" i="0" u="none" baseline="0"/>
            <a:t>	* 44 - Other Crops			* 246 - Radishes</a:t>
          </a:r>
        </a:p>
        <a:p>
          <a:pPr algn="l"/>
          <a:r>
            <a:rPr lang="en-US" sz="1200" b="0" i="0" u="none" baseline="0"/>
            <a:t>	* 47 - Miscellaneous Vegatables and Fruits		* 247 - Turnips</a:t>
          </a:r>
        </a:p>
        <a:p>
          <a:pPr algn="l"/>
          <a:r>
            <a:rPr lang="en-US" sz="1200" b="0" i="0" u="none" baseline="0"/>
            <a:t>	* 48 - Watermelons			* 250 - Cranberries</a:t>
          </a:r>
        </a:p>
        <a:p>
          <a:pPr algn="l"/>
          <a:r>
            <a:rPr lang="en-US" sz="1200" b="0" i="0" u="none" baseline="0"/>
            <a:t>	* 49 - Onions</a:t>
          </a:r>
        </a:p>
        <a:p>
          <a:pPr algn="l"/>
          <a:r>
            <a:rPr lang="en-US" sz="1200" b="0" i="0" u="none" baseline="0"/>
            <a:t>	</a:t>
          </a:r>
        </a:p>
        <a:p>
          <a:pPr algn="l"/>
          <a:r>
            <a:rPr lang="en-US" sz="1200" b="0" i="0" u="none" baseline="0"/>
            <a:t>b.  The edited Cropscape files were then converted to vector polygons and dissolved by Landcover grid code.</a:t>
          </a:r>
        </a:p>
        <a:p>
          <a:pPr algn="l"/>
          <a:endParaRPr lang="en-US" sz="1200" b="0" i="0" u="none" baseline="0"/>
        </a:p>
        <a:p>
          <a:pPr algn="l"/>
          <a:r>
            <a:rPr lang="en-US" sz="1200" b="0" i="0" u="none" baseline="0"/>
            <a:t>c.  Next, these Cropscape polygons were intersected with the 2 Water Rights point of use polygons to obtain shapefiles of cropland in areas of water rights and permitted water rights.</a:t>
          </a:r>
        </a:p>
        <a:p>
          <a:pPr algn="l"/>
          <a:r>
            <a:rPr lang="en-US" sz="1200" b="0" i="0" u="none" baseline="0"/>
            <a:t>	* The water rights polygons were first edited to include only the "Irrigation" and "Irrigation From Storage" values under the "Water Use" field.</a:t>
          </a:r>
        </a:p>
        <a:p>
          <a:pPr algn="l"/>
          <a:endParaRPr lang="en-US" sz="1200" b="0" i="0" u="none" baseline="0"/>
        </a:p>
        <a:p>
          <a:pPr algn="l"/>
          <a:r>
            <a:rPr lang="en-US" sz="1200" b="0" i="0" u="none" baseline="0"/>
            <a:t>d.  Then, each set of shapefiles were intersected with the Consumptive Irrigation shapefile and the NRCS HUC 8 shapefiles to result in cropland in water rights and permitted water rights point of use areas.  These polygons included information on consumptive use in acre-feet per acre per year and the HUC 8 designation.</a:t>
          </a:r>
        </a:p>
        <a:p>
          <a:pPr algn="l"/>
          <a:endParaRPr lang="en-US" sz="1200" b="0" i="0" u="none" baseline="0"/>
        </a:p>
        <a:p>
          <a:pPr algn="l"/>
          <a:r>
            <a:rPr lang="en-US" sz="1200" b="0" i="0" u="none" baseline="0"/>
            <a:t>e.  Lastly, ArcMap was used to calculate the area in acres for the resulting polygons and to determine the total consumptive use by HUC 8.</a:t>
          </a:r>
        </a:p>
      </xdr:txBody>
    </xdr:sp>
    <xdr:clientData/>
  </xdr:twoCellAnchor>
  <xdr:twoCellAnchor>
    <xdr:from>
      <xdr:col>34</xdr:col>
      <xdr:colOff>174171</xdr:colOff>
      <xdr:row>3</xdr:row>
      <xdr:rowOff>130628</xdr:rowOff>
    </xdr:from>
    <xdr:to>
      <xdr:col>67</xdr:col>
      <xdr:colOff>593271</xdr:colOff>
      <xdr:row>52</xdr:row>
      <xdr:rowOff>34470</xdr:rowOff>
    </xdr:to>
    <xdr:grpSp>
      <xdr:nvGrpSpPr>
        <xdr:cNvPr id="6" name="Group 5"/>
        <xdr:cNvGrpSpPr/>
      </xdr:nvGrpSpPr>
      <xdr:grpSpPr>
        <a:xfrm>
          <a:off x="20900571" y="794657"/>
          <a:ext cx="20535900" cy="8971642"/>
          <a:chOff x="18897600" y="664029"/>
          <a:chExt cx="20535900" cy="8971642"/>
        </a:xfrm>
      </xdr:grpSpPr>
      <xdr:sp macro="" textlink="">
        <xdr:nvSpPr>
          <xdr:cNvPr id="8" name="Rounded Rectangle 7"/>
          <xdr:cNvSpPr/>
        </xdr:nvSpPr>
        <xdr:spPr>
          <a:xfrm>
            <a:off x="18897600" y="664029"/>
            <a:ext cx="2514600" cy="4609011"/>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 Thermoelectric</a:t>
            </a:r>
          </a:p>
          <a:p>
            <a:pPr algn="ctr"/>
            <a:endParaRPr lang="en-US" sz="1100" b="1" u="sng"/>
          </a:p>
          <a:p>
            <a:pPr algn="ctr"/>
            <a:endParaRPr lang="en-US" sz="1100" b="1" u="sng"/>
          </a:p>
          <a:p>
            <a:pPr algn="l"/>
            <a:endParaRPr lang="en-US" sz="1100" b="0" u="none"/>
          </a:p>
          <a:p>
            <a:pPr algn="l"/>
            <a:r>
              <a:rPr lang="en-US" sz="1100" b="0" u="none"/>
              <a:t>a.</a:t>
            </a:r>
            <a:r>
              <a:rPr lang="en-US" sz="1100" b="0" u="none" baseline="0"/>
              <a:t>  ArcMap was used to identify the location and corresponding HUC 8s listed in the Powerplant Data document.</a:t>
            </a:r>
          </a:p>
          <a:p>
            <a:pPr algn="l"/>
            <a:endParaRPr lang="en-US" sz="1100" b="0" u="none" baseline="0"/>
          </a:p>
          <a:p>
            <a:pPr algn="l"/>
            <a:r>
              <a:rPr lang="en-US" sz="1100" b="0" u="none" baseline="0"/>
              <a:t>b.  The calculated withdrawals and consumption listed in the document were originally provided in millions of gallons per year.  These values were converted to acre-feet per year.</a:t>
            </a:r>
          </a:p>
          <a:p>
            <a:pPr algn="l"/>
            <a:endParaRPr lang="en-US" sz="1100" b="0" u="none" baseline="0"/>
          </a:p>
          <a:p>
            <a:pPr algn="l"/>
            <a:r>
              <a:rPr lang="en-US" sz="1100" b="0" u="none" baseline="0"/>
              <a:t>c.  Lastly, the water use values were aggregated by HUC 8 and the medium scenario consumptive use values were selected to represent consumptive use for powerplants in the WECC study area.</a:t>
            </a:r>
            <a:endParaRPr lang="en-US" sz="1100" b="0" u="none"/>
          </a:p>
        </xdr:txBody>
      </xdr:sp>
      <xdr:grpSp>
        <xdr:nvGrpSpPr>
          <xdr:cNvPr id="12" name="Group 11"/>
          <xdr:cNvGrpSpPr/>
        </xdr:nvGrpSpPr>
        <xdr:grpSpPr>
          <a:xfrm>
            <a:off x="25603200" y="664029"/>
            <a:ext cx="13830300" cy="8971642"/>
            <a:chOff x="22555200" y="12009120"/>
            <a:chExt cx="13906500" cy="8867140"/>
          </a:xfrm>
        </xdr:grpSpPr>
        <xdr:sp macro="" textlink="">
          <xdr:nvSpPr>
            <xdr:cNvPr id="13" name="Rounded Rectangle 12"/>
            <xdr:cNvSpPr/>
          </xdr:nvSpPr>
          <xdr:spPr>
            <a:xfrm>
              <a:off x="22555200" y="12009120"/>
              <a:ext cx="13906500" cy="886714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Thermoelectric Data Dictionary</a:t>
              </a:r>
            </a:p>
          </xdr:txBody>
        </xdr:sp>
        <xdr:pic>
          <xdr:nvPicPr>
            <xdr:cNvPr id="14"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93400" y="12664440"/>
              <a:ext cx="12915900" cy="804948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oup 14"/>
          <xdr:cNvGrpSpPr/>
        </xdr:nvGrpSpPr>
        <xdr:grpSpPr>
          <a:xfrm>
            <a:off x="22151341" y="679269"/>
            <a:ext cx="3177539" cy="4231277"/>
            <a:chOff x="1266824" y="65951100"/>
            <a:chExt cx="12001499" cy="9861550"/>
          </a:xfrm>
        </xdr:grpSpPr>
        <xdr:sp macro="" textlink="">
          <xdr:nvSpPr>
            <xdr:cNvPr id="16" name="Rounded Rectangle 15"/>
            <xdr:cNvSpPr/>
          </xdr:nvSpPr>
          <xdr:spPr>
            <a:xfrm>
              <a:off x="1266824" y="65951100"/>
              <a:ext cx="12001499" cy="98615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endParaRPr lang="en-US" sz="1100" b="1" u="sng"/>
            </a:p>
          </xdr:txBody>
        </xdr:sp>
        <xdr:pic>
          <xdr:nvPicPr>
            <xdr:cNvPr id="17"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86200" y="66979799"/>
              <a:ext cx="6273800" cy="838360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14</xdr:col>
      <xdr:colOff>457200</xdr:colOff>
      <xdr:row>3</xdr:row>
      <xdr:rowOff>97970</xdr:rowOff>
    </xdr:from>
    <xdr:to>
      <xdr:col>19</xdr:col>
      <xdr:colOff>533400</xdr:colOff>
      <xdr:row>75</xdr:row>
      <xdr:rowOff>54428</xdr:rowOff>
    </xdr:to>
    <xdr:grpSp>
      <xdr:nvGrpSpPr>
        <xdr:cNvPr id="3" name="Group 2"/>
        <xdr:cNvGrpSpPr/>
      </xdr:nvGrpSpPr>
      <xdr:grpSpPr>
        <a:xfrm>
          <a:off x="8991600" y="761999"/>
          <a:ext cx="3124200" cy="13280572"/>
          <a:chOff x="9753600" y="761999"/>
          <a:chExt cx="3124200" cy="13280572"/>
        </a:xfrm>
      </xdr:grpSpPr>
      <xdr:sp macro="" textlink="">
        <xdr:nvSpPr>
          <xdr:cNvPr id="19" name="Rounded Rectangle 18"/>
          <xdr:cNvSpPr/>
        </xdr:nvSpPr>
        <xdr:spPr>
          <a:xfrm>
            <a:off x="9753600" y="761999"/>
            <a:ext cx="3124200" cy="13280572"/>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endParaRPr lang="en-US" sz="1200" b="0" i="0" u="none" baseline="0"/>
          </a:p>
        </xdr:txBody>
      </xdr:sp>
      <xdr:pic>
        <xdr:nvPicPr>
          <xdr:cNvPr id="21"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47515" y="859973"/>
            <a:ext cx="2438400" cy="1308462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365760</xdr:colOff>
      <xdr:row>3</xdr:row>
      <xdr:rowOff>99060</xdr:rowOff>
    </xdr:from>
    <xdr:to>
      <xdr:col>8</xdr:col>
      <xdr:colOff>146685</xdr:colOff>
      <xdr:row>21</xdr:row>
      <xdr:rowOff>165735</xdr:rowOff>
    </xdr:to>
    <xdr:sp macro="" textlink="">
      <xdr:nvSpPr>
        <xdr:cNvPr id="2" name="Rounded Rectangle 1"/>
        <xdr:cNvSpPr/>
      </xdr:nvSpPr>
      <xdr:spPr>
        <a:xfrm>
          <a:off x="365760" y="754380"/>
          <a:ext cx="4657725" cy="335851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algn="ctr"/>
          <a:r>
            <a:rPr lang="en-US" sz="1100" b="1" u="sng"/>
            <a:t>Current Groundwater</a:t>
          </a:r>
        </a:p>
        <a:p>
          <a:pPr algn="ctr"/>
          <a:endParaRPr lang="en-US" sz="1100" b="1" u="sng"/>
        </a:p>
        <a:p>
          <a:pPr algn="l"/>
          <a:r>
            <a:rPr lang="en-US" sz="1100" b="0" u="none"/>
            <a:t>a.  ArcMap, the</a:t>
          </a:r>
          <a:r>
            <a:rPr lang="en-US" sz="1100" b="0" u="none" baseline="0"/>
            <a:t> US Aquifers shapefile and the USGS Aquifers document were used to assign groundwater pumping information for irrigation, public supply and industrial uses to the appropriate aquifers.</a:t>
          </a:r>
        </a:p>
        <a:p>
          <a:pPr algn="l"/>
          <a:endParaRPr lang="en-US" sz="1100" b="0" u="none" baseline="0"/>
        </a:p>
        <a:p>
          <a:pPr algn="l"/>
          <a:r>
            <a:rPr lang="en-US" sz="1100" b="0" u="none" baseline="0"/>
            <a:t>b.  Then, the NRCS HUC 8 and US Aquifers shapefiles were </a:t>
          </a:r>
          <a:r>
            <a:rPr lang="en-US" sz="1100" b="0" u="none"/>
            <a:t> used to calculate ratios of aquifer</a:t>
          </a:r>
          <a:r>
            <a:rPr lang="en-US" sz="1100" b="0" u="none" baseline="0"/>
            <a:t> area by </a:t>
          </a:r>
          <a:r>
            <a:rPr lang="en-US" sz="1100" b="0" u="none"/>
            <a:t>HUC 8 to total groundwater</a:t>
          </a:r>
          <a:r>
            <a:rPr lang="en-US" sz="1100" b="0" u="none" baseline="0"/>
            <a:t> aquifer area.  These ratios were applied to the total groundwater pumping estimates by aquifer to obtain groundwater pumping by aquifer and HUC 8.</a:t>
          </a:r>
        </a:p>
        <a:p>
          <a:pPr algn="l"/>
          <a:endParaRPr lang="en-US" sz="1100" b="0" u="none" baseline="0"/>
        </a:p>
        <a:p>
          <a:pPr algn="l"/>
          <a:r>
            <a:rPr lang="en-US" sz="1100" b="0" u="none" baseline="0"/>
            <a:t>c.  Lastly, the values were aggregated by HUC 8.</a:t>
          </a:r>
          <a:endParaRPr lang="en-US" sz="1100" b="0" u="none"/>
        </a:p>
      </xdr:txBody>
    </xdr:sp>
    <xdr:clientData/>
  </xdr:twoCellAnchor>
  <xdr:twoCellAnchor>
    <xdr:from>
      <xdr:col>8</xdr:col>
      <xdr:colOff>579120</xdr:colOff>
      <xdr:row>3</xdr:row>
      <xdr:rowOff>99060</xdr:rowOff>
    </xdr:from>
    <xdr:to>
      <xdr:col>16</xdr:col>
      <xdr:colOff>360045</xdr:colOff>
      <xdr:row>28</xdr:row>
      <xdr:rowOff>26670</xdr:rowOff>
    </xdr:to>
    <xdr:grpSp>
      <xdr:nvGrpSpPr>
        <xdr:cNvPr id="3" name="Group 2"/>
        <xdr:cNvGrpSpPr/>
      </xdr:nvGrpSpPr>
      <xdr:grpSpPr>
        <a:xfrm>
          <a:off x="5455920" y="754380"/>
          <a:ext cx="4657725" cy="4499610"/>
          <a:chOff x="5305425" y="514350"/>
          <a:chExt cx="4657725" cy="4499610"/>
        </a:xfrm>
      </xdr:grpSpPr>
      <xdr:sp macro="" textlink="">
        <xdr:nvSpPr>
          <xdr:cNvPr id="4" name="Rounded Rectangle 3"/>
          <xdr:cNvSpPr/>
        </xdr:nvSpPr>
        <xdr:spPr>
          <a:xfrm>
            <a:off x="5305425" y="514350"/>
            <a:ext cx="4657725" cy="449961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algn="ctr"/>
            <a:endParaRPr lang="en-US" sz="1100" b="0" u="none"/>
          </a:p>
        </xdr:txBody>
      </xdr:sp>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6980" y="655320"/>
            <a:ext cx="2758439" cy="418004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243840</xdr:colOff>
      <xdr:row>37</xdr:row>
      <xdr:rowOff>114300</xdr:rowOff>
    </xdr:from>
    <xdr:to>
      <xdr:col>16</xdr:col>
      <xdr:colOff>541020</xdr:colOff>
      <xdr:row>55</xdr:row>
      <xdr:rowOff>7620</xdr:rowOff>
    </xdr:to>
    <xdr:sp macro="" textlink="">
      <xdr:nvSpPr>
        <xdr:cNvPr id="2" name="Rounded Rectangle 1"/>
        <xdr:cNvSpPr/>
      </xdr:nvSpPr>
      <xdr:spPr>
        <a:xfrm>
          <a:off x="243840" y="6987540"/>
          <a:ext cx="10050780" cy="318516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800" b="1"/>
            <a:t>Future M&amp;I</a:t>
          </a:r>
        </a:p>
        <a:p>
          <a:pPr algn="l"/>
          <a:endParaRPr lang="en-US" sz="1100"/>
        </a:p>
        <a:p>
          <a:pPr algn="l"/>
          <a:endParaRPr lang="en-US" sz="1100"/>
        </a:p>
        <a:p>
          <a:pPr algn="l"/>
          <a:r>
            <a:rPr lang="en-US" sz="1100"/>
            <a:t>a.</a:t>
          </a:r>
          <a:r>
            <a:rPr lang="en-US" sz="1100" baseline="0"/>
            <a:t>  First, the ratios of HUC 8 to state Population for 2010 were calculated using the information found in the Water Use Current M&amp;I tab.</a:t>
          </a:r>
        </a:p>
        <a:p>
          <a:pPr algn="l"/>
          <a:endParaRPr lang="en-US" sz="1100" baseline="0"/>
        </a:p>
        <a:p>
          <a:pPr algn="l"/>
          <a:r>
            <a:rPr lang="en-US" sz="1100" baseline="0"/>
            <a:t>b.  Next, the ratios were applied to the 2030 state population projection provided in the 2030 Population information which resulted in the estimated 2030 population projections by HUC 8.</a:t>
          </a:r>
        </a:p>
        <a:p>
          <a:pPr algn="l"/>
          <a:endParaRPr lang="en-US" sz="1100" baseline="0"/>
        </a:p>
        <a:p>
          <a:pPr algn="l"/>
          <a:r>
            <a:rPr lang="en-US" sz="1100" baseline="0"/>
            <a:t>c.  Then, the consumptive use per capita was calculated using current population and consumptive use by HUC 8.  </a:t>
          </a:r>
        </a:p>
        <a:p>
          <a:pPr algn="l"/>
          <a:endParaRPr lang="en-US" sz="1100" baseline="0"/>
        </a:p>
        <a:p>
          <a:pPr algn="l"/>
          <a:r>
            <a:rPr lang="en-US" sz="1100" baseline="0"/>
            <a:t>d.  Lastly, this per capita use was applied by HUC 8 to the projected 2030 population by HUC 8.  This gave the estimated 2030 consumptive use for M&amp;I.  </a:t>
          </a:r>
        </a:p>
        <a:p>
          <a:pPr algn="l"/>
          <a:endParaRPr lang="en-US" sz="1100" baseline="0"/>
        </a:p>
        <a:p>
          <a:pPr algn="l"/>
          <a:r>
            <a:rPr lang="en-US" sz="1100" baseline="0"/>
            <a:t>Note:  The assumption made in this calculation is that the water use rate remains the same in both current and future scenarios.</a:t>
          </a:r>
          <a:endParaRPr lang="en-US" sz="1100"/>
        </a:p>
      </xdr:txBody>
    </xdr:sp>
    <xdr:clientData/>
  </xdr:twoCellAnchor>
  <xdr:twoCellAnchor>
    <xdr:from>
      <xdr:col>0</xdr:col>
      <xdr:colOff>297180</xdr:colOff>
      <xdr:row>2</xdr:row>
      <xdr:rowOff>160020</xdr:rowOff>
    </xdr:from>
    <xdr:to>
      <xdr:col>7</xdr:col>
      <xdr:colOff>563880</xdr:colOff>
      <xdr:row>33</xdr:row>
      <xdr:rowOff>99060</xdr:rowOff>
    </xdr:to>
    <xdr:grpSp>
      <xdr:nvGrpSpPr>
        <xdr:cNvPr id="4" name="Group 3"/>
        <xdr:cNvGrpSpPr/>
      </xdr:nvGrpSpPr>
      <xdr:grpSpPr>
        <a:xfrm>
          <a:off x="297180" y="632460"/>
          <a:ext cx="4533900" cy="5608320"/>
          <a:chOff x="297180" y="632460"/>
          <a:chExt cx="4533900" cy="5608320"/>
        </a:xfrm>
      </xdr:grpSpPr>
      <xdr:sp macro="" textlink="">
        <xdr:nvSpPr>
          <xdr:cNvPr id="3" name="Rounded Rectangle 2"/>
          <xdr:cNvSpPr/>
        </xdr:nvSpPr>
        <xdr:spPr>
          <a:xfrm>
            <a:off x="297180" y="632460"/>
            <a:ext cx="4533900" cy="56083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100"/>
          </a:p>
        </xdr:txBody>
      </xdr:sp>
      <xdr:pic>
        <xdr:nvPicPr>
          <xdr:cNvPr id="163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 y="792480"/>
            <a:ext cx="4130040" cy="536425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601980</xdr:colOff>
      <xdr:row>31</xdr:row>
      <xdr:rowOff>68580</xdr:rowOff>
    </xdr:to>
    <xdr:sp macro="" textlink="">
      <xdr:nvSpPr>
        <xdr:cNvPr id="2" name="Rounded Rectangle 1"/>
        <xdr:cNvSpPr/>
      </xdr:nvSpPr>
      <xdr:spPr>
        <a:xfrm>
          <a:off x="609600" y="601980"/>
          <a:ext cx="8526780" cy="51892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800" b="1" u="sng"/>
        </a:p>
      </xdr:txBody>
    </xdr:sp>
    <xdr:clientData/>
  </xdr:twoCellAnchor>
  <xdr:twoCellAnchor>
    <xdr:from>
      <xdr:col>1</xdr:col>
      <xdr:colOff>312420</xdr:colOff>
      <xdr:row>5</xdr:row>
      <xdr:rowOff>38100</xdr:rowOff>
    </xdr:from>
    <xdr:to>
      <xdr:col>7</xdr:col>
      <xdr:colOff>289560</xdr:colOff>
      <xdr:row>29</xdr:row>
      <xdr:rowOff>45720</xdr:rowOff>
    </xdr:to>
    <xdr:sp macro="" textlink="">
      <xdr:nvSpPr>
        <xdr:cNvPr id="3" name="Rounded Rectangle 2"/>
        <xdr:cNvSpPr/>
      </xdr:nvSpPr>
      <xdr:spPr>
        <a:xfrm>
          <a:off x="922020" y="1005840"/>
          <a:ext cx="3634740" cy="439674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137160</xdr:colOff>
      <xdr:row>5</xdr:row>
      <xdr:rowOff>68580</xdr:rowOff>
    </xdr:from>
    <xdr:to>
      <xdr:col>14</xdr:col>
      <xdr:colOff>118872</xdr:colOff>
      <xdr:row>29</xdr:row>
      <xdr:rowOff>77724</xdr:rowOff>
    </xdr:to>
    <xdr:sp macro="" textlink="">
      <xdr:nvSpPr>
        <xdr:cNvPr id="4" name="Rounded Rectangle 3"/>
        <xdr:cNvSpPr/>
      </xdr:nvSpPr>
      <xdr:spPr>
        <a:xfrm>
          <a:off x="5013960" y="1036320"/>
          <a:ext cx="3639312" cy="4398264"/>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n-US" sz="1100" b="1"/>
            <a:t>1.  First,</a:t>
          </a:r>
          <a:r>
            <a:rPr lang="en-US" sz="1100" b="1" baseline="0"/>
            <a:t> the USGS Recharge raster file was converted into points using the ArcMap program.  These points represented the average value at the center of a 1 square kilometer area. </a:t>
          </a:r>
        </a:p>
        <a:p>
          <a:pPr algn="l"/>
          <a:endParaRPr lang="en-US" sz="1100" b="1" baseline="0"/>
        </a:p>
        <a:p>
          <a:pPr algn="l"/>
          <a:r>
            <a:rPr lang="en-US" sz="1100" b="1" baseline="0"/>
            <a:t>2.  Next, the points were intersected with the NRCS HUC 8 shapefile to obtain the total estimated recharge in millimeters per square kilometer per year per HUC 8.</a:t>
          </a:r>
        </a:p>
        <a:p>
          <a:pPr algn="l"/>
          <a:endParaRPr lang="en-US" sz="1100" b="1" baseline="0"/>
        </a:p>
        <a:p>
          <a:pPr algn="l"/>
          <a:r>
            <a:rPr lang="en-US" sz="1100" b="1" baseline="0"/>
            <a:t>3.  Thirdly, the values of each point were multiplied by .81 to obtain the recharge in acre-feet per year per HUC 8.</a:t>
          </a:r>
        </a:p>
        <a:p>
          <a:pPr algn="l"/>
          <a:endParaRPr lang="en-US" sz="1100" b="1" baseline="0"/>
        </a:p>
        <a:p>
          <a:pPr algn="l"/>
          <a:r>
            <a:rPr lang="en-US" sz="1100" b="1" baseline="0"/>
            <a:t>4.  Lastly, the values of the points were aggregated (summed) by HUC 8 to obtain the Total recharge in AFY by HUC 8.</a:t>
          </a:r>
          <a:endParaRPr lang="en-US" sz="1100" b="1"/>
        </a:p>
      </xdr:txBody>
    </xdr:sp>
    <xdr:clientData/>
  </xdr:twoCellAnchor>
  <xdr:twoCellAnchor editAs="oneCell">
    <xdr:from>
      <xdr:col>2</xdr:col>
      <xdr:colOff>152400</xdr:colOff>
      <xdr:row>6</xdr:row>
      <xdr:rowOff>152400</xdr:rowOff>
    </xdr:from>
    <xdr:to>
      <xdr:col>7</xdr:col>
      <xdr:colOff>14073</xdr:colOff>
      <xdr:row>29</xdr:row>
      <xdr:rowOff>76200</xdr:rowOff>
    </xdr:to>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 y="1303020"/>
          <a:ext cx="2909673" cy="413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358140</xdr:colOff>
      <xdr:row>2</xdr:row>
      <xdr:rowOff>137160</xdr:rowOff>
    </xdr:from>
    <xdr:to>
      <xdr:col>15</xdr:col>
      <xdr:colOff>525780</xdr:colOff>
      <xdr:row>28</xdr:row>
      <xdr:rowOff>30480</xdr:rowOff>
    </xdr:to>
    <xdr:grpSp>
      <xdr:nvGrpSpPr>
        <xdr:cNvPr id="2" name="Group 1"/>
        <xdr:cNvGrpSpPr/>
      </xdr:nvGrpSpPr>
      <xdr:grpSpPr>
        <a:xfrm>
          <a:off x="358140" y="556260"/>
          <a:ext cx="9311640" cy="4648200"/>
          <a:chOff x="327660" y="548640"/>
          <a:chExt cx="9311640" cy="4648200"/>
        </a:xfrm>
      </xdr:grpSpPr>
      <xdr:sp macro="" textlink="">
        <xdr:nvSpPr>
          <xdr:cNvPr id="3" name="Rounded Rectangle 2"/>
          <xdr:cNvSpPr/>
        </xdr:nvSpPr>
        <xdr:spPr>
          <a:xfrm>
            <a:off x="327660" y="548640"/>
            <a:ext cx="9311640" cy="46482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4" name="Rounded Rectangle 3"/>
          <xdr:cNvSpPr/>
        </xdr:nvSpPr>
        <xdr:spPr>
          <a:xfrm>
            <a:off x="701040" y="89154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sp macro="" textlink="">
        <xdr:nvSpPr>
          <xdr:cNvPr id="5" name="Rounded Rectangle 4"/>
          <xdr:cNvSpPr/>
        </xdr:nvSpPr>
        <xdr:spPr>
          <a:xfrm>
            <a:off x="5074920" y="92202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200" b="1" u="sng"/>
              <a:t>Storage</a:t>
            </a:r>
          </a:p>
          <a:p>
            <a:pPr algn="l"/>
            <a:r>
              <a:rPr lang="en-US" sz="1200" b="1" u="none"/>
              <a:t>1.  The dams were added to an</a:t>
            </a:r>
            <a:r>
              <a:rPr lang="en-US" sz="1200" b="1" u="none" baseline="0"/>
              <a:t> ArcMap dataframe using the latitude and longitude provided.  A quick visual inspection was performed to ensure the dams were placed in the proper locations as described by the counties, rivers and cities associated with them.</a:t>
            </a:r>
          </a:p>
          <a:p>
            <a:pPr algn="l"/>
            <a:endParaRPr lang="en-US" sz="1200" b="1" u="none" baseline="0"/>
          </a:p>
          <a:p>
            <a:pPr algn="l"/>
            <a:r>
              <a:rPr lang="en-US" sz="1200" b="1" u="none" baseline="0"/>
              <a:t>2.   Next, the dam location points were intersected with the NRCS HUC 8 shapefile to assign a HUC 8 to each dam location.</a:t>
            </a:r>
          </a:p>
          <a:p>
            <a:pPr algn="l"/>
            <a:endParaRPr lang="en-US" sz="1200" b="1" u="none" baseline="0"/>
          </a:p>
          <a:p>
            <a:pPr algn="l"/>
            <a:r>
              <a:rPr lang="en-US" sz="1200" b="1" u="none" baseline="0"/>
              <a:t>3.  Lastly, the normal &amp; maximum storage and surface area values were aggregated by HUC 8 to obtain the total normal storage, maximum storage and surface area of reservoirs per HUC 8.</a:t>
            </a:r>
            <a:endParaRPr lang="en-US" sz="1200" b="1" u="none"/>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6840" y="1028700"/>
            <a:ext cx="2781300" cy="38112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22</xdr:col>
      <xdr:colOff>320040</xdr:colOff>
      <xdr:row>40</xdr:row>
      <xdr:rowOff>60959</xdr:rowOff>
    </xdr:to>
    <xdr:grpSp>
      <xdr:nvGrpSpPr>
        <xdr:cNvPr id="2" name="Group 1"/>
        <xdr:cNvGrpSpPr/>
      </xdr:nvGrpSpPr>
      <xdr:grpSpPr>
        <a:xfrm>
          <a:off x="609600" y="457200"/>
          <a:ext cx="13121640" cy="7010399"/>
          <a:chOff x="701040" y="449581"/>
          <a:chExt cx="13121640" cy="7010399"/>
        </a:xfrm>
      </xdr:grpSpPr>
      <xdr:sp macro="" textlink="">
        <xdr:nvSpPr>
          <xdr:cNvPr id="3" name="Rounded Rectangle 2"/>
          <xdr:cNvSpPr/>
        </xdr:nvSpPr>
        <xdr:spPr>
          <a:xfrm>
            <a:off x="5791200" y="449581"/>
            <a:ext cx="8031480" cy="395478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u="sng"/>
              <a:t>Species</a:t>
            </a:r>
            <a:endParaRPr lang="en-US" sz="1100" b="1" u="sng"/>
          </a:p>
          <a:p>
            <a:pPr algn="l"/>
            <a:endParaRPr lang="en-US" sz="1100"/>
          </a:p>
          <a:p>
            <a:pPr algn="l"/>
            <a:r>
              <a:rPr lang="en-US" sz="1100"/>
              <a:t>1</a:t>
            </a:r>
            <a:r>
              <a:rPr lang="en-US" sz="1200"/>
              <a:t>.  The Species</a:t>
            </a:r>
            <a:r>
              <a:rPr lang="en-US" sz="1200" baseline="0"/>
              <a:t> data was presented online by state and county.  The information was downloaded by both state and county.</a:t>
            </a:r>
          </a:p>
          <a:p>
            <a:pPr algn="l"/>
            <a:endParaRPr lang="en-US" sz="1200" baseline="0"/>
          </a:p>
          <a:p>
            <a:pPr algn="l"/>
            <a:r>
              <a:rPr lang="en-US" sz="1200" baseline="0"/>
              <a:t>2.  The data was placed into an Excel spreadsheet and sorted by Species, State and County.</a:t>
            </a:r>
          </a:p>
          <a:p>
            <a:pPr algn="l"/>
            <a:endParaRPr lang="en-US" sz="1200" baseline="0"/>
          </a:p>
          <a:p>
            <a:pPr algn="l"/>
            <a:r>
              <a:rPr lang="en-US" sz="1200" baseline="0"/>
              <a:t>3.  In ArcMap, the NRCS HUC 8 and Counties shapefiles were intersected to identify which HUC 8s coincided with which counties.</a:t>
            </a:r>
          </a:p>
          <a:p>
            <a:pPr algn="l"/>
            <a:endParaRPr lang="en-US" sz="1200" baseline="0"/>
          </a:p>
          <a:p>
            <a:pPr algn="l"/>
            <a:r>
              <a:rPr lang="en-US" sz="1200" baseline="0"/>
              <a:t>4.  In Excel, the species that occurred in each county were then assigned to each piece of HUC 8 that occurred within that county.</a:t>
            </a:r>
          </a:p>
          <a:p>
            <a:pPr algn="l"/>
            <a:endParaRPr lang="en-US" sz="1200" baseline="0"/>
          </a:p>
          <a:p>
            <a:pPr algn="l"/>
            <a:r>
              <a:rPr lang="en-US" sz="1200" baseline="0"/>
              <a:t>5.  Through sorting and editing, each species was counted only once for each county/HUC 8 combination.</a:t>
            </a:r>
          </a:p>
          <a:p>
            <a:pPr algn="l"/>
            <a:endParaRPr lang="en-US" sz="1200" baseline="0"/>
          </a:p>
          <a:p>
            <a:pPr algn="l"/>
            <a:r>
              <a:rPr lang="en-US" sz="1200" baseline="0"/>
              <a:t>6.  Lastly, the number of species occurring in each county/HUC 8 combination were aggregated by HUC 8.</a:t>
            </a:r>
            <a:endParaRPr lang="en-US" sz="1200"/>
          </a:p>
        </xdr:txBody>
      </xdr:sp>
      <xdr:grpSp>
        <xdr:nvGrpSpPr>
          <xdr:cNvPr id="4" name="Group 3"/>
          <xdr:cNvGrpSpPr/>
        </xdr:nvGrpSpPr>
        <xdr:grpSpPr>
          <a:xfrm>
            <a:off x="701040" y="449581"/>
            <a:ext cx="4251960" cy="7010399"/>
            <a:chOff x="701040" y="358141"/>
            <a:chExt cx="4251960" cy="7010399"/>
          </a:xfrm>
        </xdr:grpSpPr>
        <xdr:sp macro="" textlink="">
          <xdr:nvSpPr>
            <xdr:cNvPr id="5" name="Rounded Rectangle 4"/>
            <xdr:cNvSpPr/>
          </xdr:nvSpPr>
          <xdr:spPr>
            <a:xfrm>
              <a:off x="701040" y="449580"/>
              <a:ext cx="4251960" cy="691896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040" y="358141"/>
              <a:ext cx="3710892" cy="6675120"/>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7"/>
  <sheetViews>
    <sheetView topLeftCell="R1" zoomScaleNormal="100" workbookViewId="0">
      <selection activeCell="H11" sqref="H11"/>
    </sheetView>
  </sheetViews>
  <sheetFormatPr defaultRowHeight="14.4" x14ac:dyDescent="0.3"/>
  <cols>
    <col min="2" max="8" width="8.88671875" customWidth="1"/>
    <col min="9" max="12" width="15.77734375" customWidth="1"/>
    <col min="13" max="13" width="1.5546875" style="62" customWidth="1"/>
    <col min="14" max="15" width="8.88671875" customWidth="1"/>
    <col min="16" max="16" width="15.77734375" customWidth="1"/>
    <col min="17" max="17" width="1.5546875" style="62" customWidth="1"/>
    <col min="19" max="24" width="15.77734375" customWidth="1"/>
    <col min="25" max="25" width="57.44140625" customWidth="1"/>
    <col min="26" max="28" width="15.77734375" customWidth="1"/>
    <col min="29" max="29" width="25.6640625" customWidth="1"/>
  </cols>
  <sheetData>
    <row r="1" spans="1:29" ht="19.2" customHeight="1" thickTop="1" thickBot="1" x14ac:dyDescent="0.4">
      <c r="A1" s="148" t="s">
        <v>409</v>
      </c>
      <c r="B1" s="149"/>
      <c r="C1" s="149"/>
      <c r="D1" s="149"/>
      <c r="E1" s="149"/>
      <c r="F1" s="149"/>
      <c r="G1" s="150"/>
      <c r="H1" s="166" t="s">
        <v>431</v>
      </c>
      <c r="I1" s="167"/>
      <c r="J1" s="167"/>
      <c r="K1" s="167"/>
      <c r="L1" s="167"/>
      <c r="M1" s="167"/>
      <c r="N1" s="167"/>
      <c r="O1" s="167"/>
      <c r="P1" s="167"/>
      <c r="Q1" s="167"/>
      <c r="R1" s="167"/>
      <c r="S1" s="167"/>
      <c r="T1" s="167"/>
      <c r="U1" s="167"/>
      <c r="V1" s="167"/>
      <c r="W1" s="167"/>
      <c r="X1" s="168"/>
      <c r="Y1" s="154" t="s">
        <v>435</v>
      </c>
      <c r="Z1" s="155"/>
      <c r="AA1" s="155"/>
      <c r="AB1" s="156"/>
      <c r="AC1" s="160" t="s">
        <v>436</v>
      </c>
    </row>
    <row r="2" spans="1:29" s="129" customFormat="1" ht="16.8" customHeight="1" thickTop="1" thickBot="1" x14ac:dyDescent="0.35">
      <c r="A2" s="151"/>
      <c r="B2" s="152"/>
      <c r="C2" s="152"/>
      <c r="D2" s="152"/>
      <c r="E2" s="152"/>
      <c r="F2" s="152"/>
      <c r="G2" s="153"/>
      <c r="H2" s="162" t="s">
        <v>432</v>
      </c>
      <c r="I2" s="163"/>
      <c r="J2" s="163"/>
      <c r="K2" s="163"/>
      <c r="L2" s="164"/>
      <c r="M2" s="127"/>
      <c r="N2" s="162" t="s">
        <v>433</v>
      </c>
      <c r="O2" s="163"/>
      <c r="P2" s="164"/>
      <c r="Q2" s="127"/>
      <c r="R2" s="162" t="s">
        <v>434</v>
      </c>
      <c r="S2" s="163"/>
      <c r="T2" s="163"/>
      <c r="U2" s="163"/>
      <c r="V2" s="163"/>
      <c r="W2" s="163"/>
      <c r="X2" s="165"/>
      <c r="Y2" s="157"/>
      <c r="Z2" s="158"/>
      <c r="AA2" s="158"/>
      <c r="AB2" s="159"/>
      <c r="AC2" s="161"/>
    </row>
    <row r="3" spans="1:29" s="126" customFormat="1" ht="44.4" thickTop="1" thickBot="1" x14ac:dyDescent="0.35">
      <c r="A3" s="125" t="s">
        <v>3</v>
      </c>
      <c r="B3" s="138" t="s">
        <v>410</v>
      </c>
      <c r="C3" s="138" t="s">
        <v>426</v>
      </c>
      <c r="D3" s="138" t="s">
        <v>427</v>
      </c>
      <c r="E3" s="138" t="s">
        <v>428</v>
      </c>
      <c r="F3" s="138" t="s">
        <v>429</v>
      </c>
      <c r="G3" s="135" t="s">
        <v>430</v>
      </c>
      <c r="H3" s="125" t="s">
        <v>299</v>
      </c>
      <c r="I3" s="55" t="s">
        <v>300</v>
      </c>
      <c r="J3" s="55" t="s">
        <v>301</v>
      </c>
      <c r="K3" s="55" t="s">
        <v>302</v>
      </c>
      <c r="L3" s="51" t="s">
        <v>349</v>
      </c>
      <c r="M3" s="124"/>
      <c r="N3" s="125" t="s">
        <v>299</v>
      </c>
      <c r="O3" s="123" t="s">
        <v>3</v>
      </c>
      <c r="P3" s="128" t="s">
        <v>354</v>
      </c>
      <c r="Q3" s="124"/>
      <c r="R3" s="125" t="s">
        <v>3</v>
      </c>
      <c r="S3" s="55" t="s">
        <v>300</v>
      </c>
      <c r="T3" s="55" t="s">
        <v>363</v>
      </c>
      <c r="U3" s="55" t="s">
        <v>301</v>
      </c>
      <c r="V3" s="55" t="s">
        <v>366</v>
      </c>
      <c r="W3" s="55" t="s">
        <v>302</v>
      </c>
      <c r="X3" s="141" t="s">
        <v>368</v>
      </c>
      <c r="Y3" s="144" t="s">
        <v>395</v>
      </c>
      <c r="Z3" s="145" t="s">
        <v>403</v>
      </c>
      <c r="AA3" s="145" t="s">
        <v>404</v>
      </c>
      <c r="AB3" s="146" t="s">
        <v>405</v>
      </c>
      <c r="AC3" s="147" t="s">
        <v>383</v>
      </c>
    </row>
    <row r="4" spans="1:29" ht="15.6" thickTop="1" thickBot="1" x14ac:dyDescent="0.35">
      <c r="A4" s="75">
        <v>16010102</v>
      </c>
      <c r="B4" s="70">
        <v>10039500</v>
      </c>
      <c r="C4" s="70">
        <v>46</v>
      </c>
      <c r="D4" s="70">
        <v>84</v>
      </c>
      <c r="E4" s="70">
        <v>103</v>
      </c>
      <c r="F4" s="70">
        <v>132</v>
      </c>
      <c r="G4" s="71">
        <v>433.40199999999999</v>
      </c>
      <c r="H4" s="56" t="s">
        <v>303</v>
      </c>
      <c r="I4" s="46">
        <v>61.04</v>
      </c>
      <c r="J4" s="46">
        <v>5.3</v>
      </c>
      <c r="K4" s="46">
        <v>8.5299999999999994</v>
      </c>
      <c r="L4" s="64">
        <v>344727</v>
      </c>
      <c r="N4" s="56" t="s">
        <v>303</v>
      </c>
      <c r="O4" s="70">
        <v>17050101</v>
      </c>
      <c r="P4" s="71">
        <v>40</v>
      </c>
      <c r="R4" s="75">
        <v>16010102</v>
      </c>
      <c r="S4" s="46">
        <v>0.1</v>
      </c>
      <c r="T4" s="46">
        <v>0</v>
      </c>
      <c r="U4" s="46">
        <v>0.02</v>
      </c>
      <c r="V4" s="46">
        <v>0.01</v>
      </c>
      <c r="W4" s="46">
        <v>0</v>
      </c>
      <c r="X4" s="142">
        <v>0</v>
      </c>
      <c r="Y4" s="65" t="s">
        <v>402</v>
      </c>
      <c r="Z4" s="58">
        <v>1080</v>
      </c>
      <c r="AA4" s="58">
        <v>4550</v>
      </c>
      <c r="AB4" s="66">
        <v>65</v>
      </c>
      <c r="AC4" s="99">
        <v>1969624</v>
      </c>
    </row>
    <row r="5" spans="1:29" ht="15" thickTop="1" x14ac:dyDescent="0.3">
      <c r="A5" s="76">
        <v>16010201</v>
      </c>
      <c r="B5" s="59">
        <v>10046500</v>
      </c>
      <c r="C5" s="59">
        <v>0.6</v>
      </c>
      <c r="D5" s="59">
        <v>2.2000000000000002</v>
      </c>
      <c r="E5" s="59">
        <v>3.2</v>
      </c>
      <c r="F5" s="59">
        <v>4.8</v>
      </c>
      <c r="G5" s="72">
        <v>18.065000000000001</v>
      </c>
      <c r="H5" s="65" t="s">
        <v>304</v>
      </c>
      <c r="I5" s="58">
        <v>0.33</v>
      </c>
      <c r="J5" s="58">
        <v>0.28999999999999998</v>
      </c>
      <c r="K5" s="58">
        <v>0.06</v>
      </c>
      <c r="L5" s="66">
        <v>3591</v>
      </c>
      <c r="N5" s="65" t="s">
        <v>303</v>
      </c>
      <c r="O5" s="59">
        <v>17050103</v>
      </c>
      <c r="P5" s="72">
        <v>269</v>
      </c>
      <c r="R5" s="76">
        <v>16010201</v>
      </c>
      <c r="S5" s="58">
        <v>1.67</v>
      </c>
      <c r="T5" s="58">
        <v>0.83</v>
      </c>
      <c r="U5" s="58">
        <v>0.41</v>
      </c>
      <c r="V5" s="58">
        <v>0.08</v>
      </c>
      <c r="W5" s="58">
        <v>0</v>
      </c>
      <c r="X5" s="143">
        <v>0</v>
      </c>
      <c r="Y5" s="65" t="s">
        <v>400</v>
      </c>
      <c r="Z5" s="58">
        <v>223</v>
      </c>
      <c r="AA5" s="58">
        <v>810</v>
      </c>
      <c r="AB5" s="66">
        <v>44</v>
      </c>
    </row>
    <row r="6" spans="1:29" x14ac:dyDescent="0.3">
      <c r="A6" s="76">
        <v>16010202</v>
      </c>
      <c r="B6" s="59">
        <v>10092700</v>
      </c>
      <c r="C6" s="59">
        <v>125</v>
      </c>
      <c r="D6" s="59">
        <v>236</v>
      </c>
      <c r="E6" s="59">
        <v>300</v>
      </c>
      <c r="F6" s="59">
        <v>403</v>
      </c>
      <c r="G6" s="72">
        <v>1084.682</v>
      </c>
      <c r="H6" s="65" t="s">
        <v>305</v>
      </c>
      <c r="I6" s="58">
        <v>21.45</v>
      </c>
      <c r="J6" s="58">
        <v>3.17</v>
      </c>
      <c r="K6" s="58">
        <v>2.89</v>
      </c>
      <c r="L6" s="66">
        <v>78155</v>
      </c>
      <c r="N6" s="65" t="s">
        <v>303</v>
      </c>
      <c r="O6" s="59">
        <v>17050112</v>
      </c>
      <c r="P6" s="72">
        <v>19</v>
      </c>
      <c r="R6" s="76">
        <v>16010202</v>
      </c>
      <c r="S6" s="58">
        <v>1.99</v>
      </c>
      <c r="T6" s="58">
        <v>0.56999999999999995</v>
      </c>
      <c r="U6" s="58">
        <v>0.62</v>
      </c>
      <c r="V6" s="58">
        <v>0.11</v>
      </c>
      <c r="W6" s="58">
        <v>0</v>
      </c>
      <c r="X6" s="143">
        <v>0</v>
      </c>
      <c r="Y6" s="65" t="s">
        <v>398</v>
      </c>
      <c r="Z6" s="58">
        <v>78</v>
      </c>
      <c r="AA6" s="58">
        <v>264</v>
      </c>
      <c r="AB6" s="66">
        <v>35</v>
      </c>
    </row>
    <row r="7" spans="1:29" x14ac:dyDescent="0.3">
      <c r="A7" s="76">
        <v>16010203</v>
      </c>
      <c r="B7" s="59"/>
      <c r="C7" s="59">
        <v>0</v>
      </c>
      <c r="D7" s="59">
        <v>0</v>
      </c>
      <c r="E7" s="59">
        <v>0</v>
      </c>
      <c r="F7" s="59">
        <v>0</v>
      </c>
      <c r="G7" s="72">
        <v>0</v>
      </c>
      <c r="H7" s="65" t="s">
        <v>306</v>
      </c>
      <c r="I7" s="58">
        <v>1.9</v>
      </c>
      <c r="J7" s="58">
        <v>0.16</v>
      </c>
      <c r="K7" s="58">
        <v>0.02</v>
      </c>
      <c r="L7" s="66">
        <v>6176</v>
      </c>
      <c r="N7" s="65" t="s">
        <v>303</v>
      </c>
      <c r="O7" s="59">
        <v>17050114</v>
      </c>
      <c r="P7" s="72">
        <v>392037</v>
      </c>
      <c r="R7" s="76">
        <v>16010203</v>
      </c>
      <c r="S7" s="58">
        <v>7.0000000000000007E-2</v>
      </c>
      <c r="T7" s="58">
        <v>0</v>
      </c>
      <c r="U7" s="58">
        <v>0.02</v>
      </c>
      <c r="V7" s="58">
        <v>0</v>
      </c>
      <c r="W7" s="58">
        <v>0</v>
      </c>
      <c r="X7" s="143">
        <v>0</v>
      </c>
      <c r="Y7" s="65" t="s">
        <v>399</v>
      </c>
      <c r="Z7" s="58">
        <v>121</v>
      </c>
      <c r="AA7" s="58">
        <v>1206</v>
      </c>
      <c r="AB7" s="66">
        <v>13</v>
      </c>
    </row>
    <row r="8" spans="1:29" ht="15" thickBot="1" x14ac:dyDescent="0.35">
      <c r="A8" s="76">
        <v>16010204</v>
      </c>
      <c r="B8" s="59">
        <v>10125500</v>
      </c>
      <c r="C8" s="59">
        <v>14</v>
      </c>
      <c r="D8" s="59">
        <v>17</v>
      </c>
      <c r="E8" s="59">
        <v>19</v>
      </c>
      <c r="F8" s="59">
        <v>22</v>
      </c>
      <c r="G8" s="72">
        <v>64.367999999999995</v>
      </c>
      <c r="H8" s="65" t="s">
        <v>307</v>
      </c>
      <c r="I8" s="58">
        <v>1.55</v>
      </c>
      <c r="J8" s="58">
        <v>0.4</v>
      </c>
      <c r="K8" s="58">
        <v>0.35</v>
      </c>
      <c r="L8" s="66">
        <v>9218</v>
      </c>
      <c r="N8" s="65" t="s">
        <v>304</v>
      </c>
      <c r="O8" s="59">
        <v>17050124</v>
      </c>
      <c r="P8" s="72">
        <v>2265</v>
      </c>
      <c r="R8" s="76">
        <v>16010204</v>
      </c>
      <c r="S8" s="58">
        <v>0.13</v>
      </c>
      <c r="T8" s="58">
        <v>0</v>
      </c>
      <c r="U8" s="58">
        <v>0.41</v>
      </c>
      <c r="V8" s="58">
        <v>0.03</v>
      </c>
      <c r="W8" s="58">
        <v>0</v>
      </c>
      <c r="X8" s="143">
        <v>0</v>
      </c>
      <c r="Y8" s="67" t="s">
        <v>401</v>
      </c>
      <c r="Z8" s="68">
        <v>151</v>
      </c>
      <c r="AA8" s="68">
        <v>2900</v>
      </c>
      <c r="AB8" s="69">
        <v>24</v>
      </c>
    </row>
    <row r="9" spans="1:29" ht="15" thickTop="1" x14ac:dyDescent="0.3">
      <c r="A9" s="76">
        <v>16020309</v>
      </c>
      <c r="B9" s="59"/>
      <c r="C9" s="59">
        <v>0</v>
      </c>
      <c r="D9" s="59">
        <v>0</v>
      </c>
      <c r="E9" s="59">
        <v>0</v>
      </c>
      <c r="F9" s="59">
        <v>0</v>
      </c>
      <c r="G9" s="72">
        <v>0</v>
      </c>
      <c r="H9" s="65" t="s">
        <v>308</v>
      </c>
      <c r="I9" s="58">
        <v>7.02</v>
      </c>
      <c r="J9" s="58">
        <v>8.42</v>
      </c>
      <c r="K9" s="58">
        <v>4.72</v>
      </c>
      <c r="L9" s="66">
        <v>43739</v>
      </c>
      <c r="N9" s="65" t="s">
        <v>304</v>
      </c>
      <c r="O9" s="59">
        <v>17050201</v>
      </c>
      <c r="P9" s="72">
        <v>59</v>
      </c>
      <c r="R9" s="76">
        <v>16020309</v>
      </c>
      <c r="S9" s="58">
        <v>0.02</v>
      </c>
      <c r="T9" s="58">
        <v>0</v>
      </c>
      <c r="U9" s="58">
        <v>0.05</v>
      </c>
      <c r="V9" s="58">
        <v>0</v>
      </c>
      <c r="W9" s="58">
        <v>0</v>
      </c>
      <c r="X9" s="66">
        <v>0</v>
      </c>
    </row>
    <row r="10" spans="1:29" x14ac:dyDescent="0.3">
      <c r="A10" s="76">
        <v>17010101</v>
      </c>
      <c r="B10" s="59"/>
      <c r="C10" s="59">
        <v>0</v>
      </c>
      <c r="D10" s="59">
        <v>0</v>
      </c>
      <c r="E10" s="59">
        <v>0</v>
      </c>
      <c r="F10" s="59">
        <v>0</v>
      </c>
      <c r="G10" s="72">
        <v>0</v>
      </c>
      <c r="H10" s="65" t="s">
        <v>309</v>
      </c>
      <c r="I10" s="58">
        <v>10.24</v>
      </c>
      <c r="J10" s="58">
        <v>0.64</v>
      </c>
      <c r="K10" s="58">
        <v>1.52</v>
      </c>
      <c r="L10" s="66">
        <v>21166</v>
      </c>
      <c r="N10" s="65" t="s">
        <v>304</v>
      </c>
      <c r="O10" s="59">
        <v>17060210</v>
      </c>
      <c r="P10" s="72">
        <v>1651</v>
      </c>
      <c r="R10" s="76">
        <v>17010101</v>
      </c>
      <c r="S10" s="58">
        <v>0</v>
      </c>
      <c r="T10" s="58">
        <v>0</v>
      </c>
      <c r="U10" s="58">
        <v>0</v>
      </c>
      <c r="V10" s="58">
        <v>0</v>
      </c>
      <c r="W10" s="58">
        <v>0</v>
      </c>
      <c r="X10" s="66">
        <v>0</v>
      </c>
    </row>
    <row r="11" spans="1:29" x14ac:dyDescent="0.3">
      <c r="A11" s="76">
        <v>17010104</v>
      </c>
      <c r="B11" s="59">
        <v>12322000</v>
      </c>
      <c r="C11" s="59">
        <v>2690</v>
      </c>
      <c r="D11" s="59">
        <v>3530</v>
      </c>
      <c r="E11" s="59">
        <v>4310</v>
      </c>
      <c r="F11" s="59">
        <v>5380</v>
      </c>
      <c r="G11" s="72">
        <v>15765.865</v>
      </c>
      <c r="H11" s="65" t="s">
        <v>310</v>
      </c>
      <c r="I11" s="58">
        <v>0.8</v>
      </c>
      <c r="J11" s="58">
        <v>2.42</v>
      </c>
      <c r="K11" s="58">
        <v>0.01</v>
      </c>
      <c r="L11" s="66">
        <v>7535</v>
      </c>
      <c r="N11" s="65" t="s">
        <v>305</v>
      </c>
      <c r="O11" s="59">
        <v>16010202</v>
      </c>
      <c r="P11" s="72">
        <v>105</v>
      </c>
      <c r="R11" s="76">
        <v>17010104</v>
      </c>
      <c r="S11" s="58">
        <v>1.18</v>
      </c>
      <c r="T11" s="58">
        <v>0.09</v>
      </c>
      <c r="U11" s="58">
        <v>0.6</v>
      </c>
      <c r="V11" s="58">
        <v>7.0000000000000007E-2</v>
      </c>
      <c r="W11" s="58">
        <v>0</v>
      </c>
      <c r="X11" s="66">
        <v>0</v>
      </c>
    </row>
    <row r="12" spans="1:29" x14ac:dyDescent="0.3">
      <c r="A12" s="76">
        <v>17010105</v>
      </c>
      <c r="B12" s="59">
        <v>12307500</v>
      </c>
      <c r="C12" s="59">
        <v>77</v>
      </c>
      <c r="D12" s="59">
        <v>92</v>
      </c>
      <c r="E12" s="59">
        <v>108</v>
      </c>
      <c r="F12" s="59">
        <v>134</v>
      </c>
      <c r="G12" s="72">
        <v>884.03899999999999</v>
      </c>
      <c r="H12" s="65" t="s">
        <v>311</v>
      </c>
      <c r="I12" s="58">
        <v>2.37</v>
      </c>
      <c r="J12" s="58">
        <v>3.7</v>
      </c>
      <c r="K12" s="58">
        <v>0.97</v>
      </c>
      <c r="L12" s="66">
        <v>40908</v>
      </c>
      <c r="N12" s="65" t="s">
        <v>305</v>
      </c>
      <c r="O12" s="59">
        <v>17040208</v>
      </c>
      <c r="P12" s="72">
        <v>82734</v>
      </c>
      <c r="R12" s="76">
        <v>17010105</v>
      </c>
      <c r="S12" s="58">
        <v>0.16</v>
      </c>
      <c r="T12" s="58">
        <v>0</v>
      </c>
      <c r="U12" s="58">
        <v>0.08</v>
      </c>
      <c r="V12" s="58">
        <v>0.01</v>
      </c>
      <c r="W12" s="58">
        <v>0</v>
      </c>
      <c r="X12" s="66">
        <v>0</v>
      </c>
    </row>
    <row r="13" spans="1:29" x14ac:dyDescent="0.3">
      <c r="A13" s="76">
        <v>17010213</v>
      </c>
      <c r="B13" s="59">
        <v>12392000</v>
      </c>
      <c r="C13" s="59">
        <v>4286</v>
      </c>
      <c r="D13" s="59">
        <v>6030</v>
      </c>
      <c r="E13" s="59">
        <v>7180</v>
      </c>
      <c r="F13" s="59">
        <v>9150</v>
      </c>
      <c r="G13" s="72">
        <v>21931.753000000001</v>
      </c>
      <c r="H13" s="65" t="s">
        <v>312</v>
      </c>
      <c r="I13" s="58">
        <v>25.52</v>
      </c>
      <c r="J13" s="58">
        <v>5.58</v>
      </c>
      <c r="K13" s="58">
        <v>0.87</v>
      </c>
      <c r="L13" s="66">
        <v>91856</v>
      </c>
      <c r="N13" s="65" t="s">
        <v>306</v>
      </c>
      <c r="O13" s="59">
        <v>16010102</v>
      </c>
      <c r="P13" s="72">
        <v>135</v>
      </c>
      <c r="R13" s="76">
        <v>17010213</v>
      </c>
      <c r="S13" s="58">
        <v>0.23</v>
      </c>
      <c r="T13" s="58">
        <v>0</v>
      </c>
      <c r="U13" s="58">
        <v>0.13</v>
      </c>
      <c r="V13" s="58">
        <v>0.01</v>
      </c>
      <c r="W13" s="58">
        <v>0</v>
      </c>
      <c r="X13" s="66">
        <v>0</v>
      </c>
    </row>
    <row r="14" spans="1:29" x14ac:dyDescent="0.3">
      <c r="A14" s="76">
        <v>17010214</v>
      </c>
      <c r="B14" s="59">
        <v>12392300</v>
      </c>
      <c r="C14" s="59">
        <v>21</v>
      </c>
      <c r="D14" s="59">
        <v>30</v>
      </c>
      <c r="E14" s="59">
        <v>40</v>
      </c>
      <c r="F14" s="59">
        <v>57</v>
      </c>
      <c r="G14" s="72">
        <v>321.59800000000001</v>
      </c>
      <c r="H14" s="65" t="s">
        <v>313</v>
      </c>
      <c r="I14" s="58">
        <v>0.79</v>
      </c>
      <c r="J14" s="58">
        <v>1.88</v>
      </c>
      <c r="K14" s="58">
        <v>0.22</v>
      </c>
      <c r="L14" s="66">
        <v>10619</v>
      </c>
      <c r="N14" s="65" t="s">
        <v>306</v>
      </c>
      <c r="O14" s="59">
        <v>16010201</v>
      </c>
      <c r="P14" s="72">
        <v>5850</v>
      </c>
      <c r="R14" s="76">
        <v>17010214</v>
      </c>
      <c r="S14" s="58">
        <v>4.6900000000000004</v>
      </c>
      <c r="T14" s="58">
        <v>3.4</v>
      </c>
      <c r="U14" s="58">
        <v>2.5299999999999998</v>
      </c>
      <c r="V14" s="58">
        <v>0.28999999999999998</v>
      </c>
      <c r="W14" s="58">
        <v>0</v>
      </c>
      <c r="X14" s="66">
        <v>0</v>
      </c>
    </row>
    <row r="15" spans="1:29" x14ac:dyDescent="0.3">
      <c r="A15" s="76">
        <v>17010215</v>
      </c>
      <c r="B15" s="59">
        <v>12395000</v>
      </c>
      <c r="C15" s="59">
        <v>189</v>
      </c>
      <c r="D15" s="59">
        <v>264</v>
      </c>
      <c r="E15" s="59">
        <v>334</v>
      </c>
      <c r="F15" s="59">
        <v>461</v>
      </c>
      <c r="G15" s="72">
        <v>1647.8309999999999</v>
      </c>
      <c r="H15" s="65" t="s">
        <v>314</v>
      </c>
      <c r="I15" s="58">
        <v>0.66</v>
      </c>
      <c r="J15" s="58">
        <v>0.55000000000000004</v>
      </c>
      <c r="K15" s="58">
        <v>0</v>
      </c>
      <c r="L15" s="66">
        <v>2808</v>
      </c>
      <c r="N15" s="65" t="s">
        <v>307</v>
      </c>
      <c r="O15" s="59">
        <v>17010303</v>
      </c>
      <c r="P15" s="72">
        <v>2</v>
      </c>
      <c r="R15" s="76">
        <v>17010215</v>
      </c>
      <c r="S15" s="58">
        <v>0.46</v>
      </c>
      <c r="T15" s="58">
        <v>0</v>
      </c>
      <c r="U15" s="58">
        <v>0.26</v>
      </c>
      <c r="V15" s="58">
        <v>0.03</v>
      </c>
      <c r="W15" s="58">
        <v>0</v>
      </c>
      <c r="X15" s="66">
        <v>0</v>
      </c>
    </row>
    <row r="16" spans="1:29" x14ac:dyDescent="0.3">
      <c r="A16" s="76">
        <v>17010216</v>
      </c>
      <c r="B16" s="59">
        <v>12395500</v>
      </c>
      <c r="C16" s="59">
        <v>5116.6000000000004</v>
      </c>
      <c r="D16" s="59">
        <v>7250</v>
      </c>
      <c r="E16" s="59">
        <v>8640</v>
      </c>
      <c r="F16" s="59">
        <v>11200</v>
      </c>
      <c r="G16" s="72">
        <v>25042.862000000001</v>
      </c>
      <c r="H16" s="65" t="s">
        <v>315</v>
      </c>
      <c r="I16" s="58">
        <v>0.15</v>
      </c>
      <c r="J16" s="58">
        <v>0.1</v>
      </c>
      <c r="K16" s="58">
        <v>0</v>
      </c>
      <c r="L16" s="66">
        <v>1050</v>
      </c>
      <c r="N16" s="65" t="s">
        <v>307</v>
      </c>
      <c r="O16" s="59">
        <v>17010304</v>
      </c>
      <c r="P16" s="72">
        <v>8286</v>
      </c>
      <c r="R16" s="76">
        <v>17010216</v>
      </c>
      <c r="S16" s="58">
        <v>0.02</v>
      </c>
      <c r="T16" s="58">
        <v>0</v>
      </c>
      <c r="U16" s="58">
        <v>0.02</v>
      </c>
      <c r="V16" s="58">
        <v>0</v>
      </c>
      <c r="W16" s="58">
        <v>0</v>
      </c>
      <c r="X16" s="66">
        <v>0</v>
      </c>
    </row>
    <row r="17" spans="1:24" x14ac:dyDescent="0.3">
      <c r="A17" s="76">
        <v>17010301</v>
      </c>
      <c r="B17" s="59">
        <v>12413000</v>
      </c>
      <c r="C17" s="59">
        <v>172</v>
      </c>
      <c r="D17" s="59">
        <v>220</v>
      </c>
      <c r="E17" s="59">
        <v>249</v>
      </c>
      <c r="F17" s="59">
        <v>314</v>
      </c>
      <c r="G17" s="72">
        <v>1888.501</v>
      </c>
      <c r="H17" s="65" t="s">
        <v>316</v>
      </c>
      <c r="I17" s="58">
        <v>11.38</v>
      </c>
      <c r="J17" s="58">
        <v>8.16</v>
      </c>
      <c r="K17" s="58">
        <v>4.8600000000000003</v>
      </c>
      <c r="L17" s="66">
        <v>164593</v>
      </c>
      <c r="N17" s="65" t="s">
        <v>307</v>
      </c>
      <c r="O17" s="59">
        <v>17010306</v>
      </c>
      <c r="P17" s="72">
        <v>989</v>
      </c>
      <c r="R17" s="76">
        <v>17010301</v>
      </c>
      <c r="S17" s="58">
        <v>0.17</v>
      </c>
      <c r="T17" s="58">
        <v>0</v>
      </c>
      <c r="U17" s="58">
        <v>0.04</v>
      </c>
      <c r="V17" s="58">
        <v>0.01</v>
      </c>
      <c r="W17" s="58">
        <v>0</v>
      </c>
      <c r="X17" s="66">
        <v>0</v>
      </c>
    </row>
    <row r="18" spans="1:24" x14ac:dyDescent="0.3">
      <c r="A18" s="76">
        <v>17010302</v>
      </c>
      <c r="B18" s="59">
        <v>12413470</v>
      </c>
      <c r="C18" s="59">
        <v>73</v>
      </c>
      <c r="D18" s="59">
        <v>86</v>
      </c>
      <c r="E18" s="59">
        <v>98</v>
      </c>
      <c r="F18" s="59">
        <v>117</v>
      </c>
      <c r="G18" s="72">
        <v>516.10400000000004</v>
      </c>
      <c r="H18" s="65" t="s">
        <v>317</v>
      </c>
      <c r="I18" s="58">
        <v>1.87</v>
      </c>
      <c r="J18" s="58">
        <v>0.31</v>
      </c>
      <c r="K18" s="58">
        <v>6.1</v>
      </c>
      <c r="L18" s="66">
        <v>7131</v>
      </c>
      <c r="N18" s="65" t="s">
        <v>307</v>
      </c>
      <c r="O18" s="59">
        <v>17060109</v>
      </c>
      <c r="P18" s="72">
        <v>5</v>
      </c>
      <c r="R18" s="76">
        <v>17010302</v>
      </c>
      <c r="S18" s="58">
        <v>2.23</v>
      </c>
      <c r="T18" s="58">
        <v>2.4300000000000002</v>
      </c>
      <c r="U18" s="58">
        <v>0.39</v>
      </c>
      <c r="V18" s="58">
        <v>0.12</v>
      </c>
      <c r="W18" s="58">
        <v>0</v>
      </c>
      <c r="X18" s="66">
        <v>0</v>
      </c>
    </row>
    <row r="19" spans="1:24" x14ac:dyDescent="0.3">
      <c r="A19" s="76">
        <v>17010303</v>
      </c>
      <c r="B19" s="59">
        <v>12413860</v>
      </c>
      <c r="C19" s="59">
        <v>420</v>
      </c>
      <c r="D19" s="59">
        <v>457.5</v>
      </c>
      <c r="E19" s="59">
        <v>510</v>
      </c>
      <c r="F19" s="59">
        <v>580</v>
      </c>
      <c r="G19" s="72">
        <v>2666.8690000000001</v>
      </c>
      <c r="H19" s="65" t="s">
        <v>318</v>
      </c>
      <c r="I19" s="58">
        <v>3.47</v>
      </c>
      <c r="J19" s="58">
        <v>1.35</v>
      </c>
      <c r="K19" s="58">
        <v>3.86</v>
      </c>
      <c r="L19" s="66">
        <v>21324</v>
      </c>
      <c r="N19" s="65" t="s">
        <v>308</v>
      </c>
      <c r="O19" s="59">
        <v>17040206</v>
      </c>
      <c r="P19" s="72">
        <v>29707</v>
      </c>
      <c r="R19" s="76">
        <v>17010303</v>
      </c>
      <c r="S19" s="58">
        <v>4.17</v>
      </c>
      <c r="T19" s="58">
        <v>2.94</v>
      </c>
      <c r="U19" s="58">
        <v>1.1499999999999999</v>
      </c>
      <c r="V19" s="58">
        <v>0.21</v>
      </c>
      <c r="W19" s="58">
        <v>0</v>
      </c>
      <c r="X19" s="66">
        <v>0</v>
      </c>
    </row>
    <row r="20" spans="1:24" x14ac:dyDescent="0.3">
      <c r="A20" s="76">
        <v>17010304</v>
      </c>
      <c r="B20" s="59">
        <v>12414500</v>
      </c>
      <c r="C20" s="59">
        <v>250</v>
      </c>
      <c r="D20" s="59">
        <v>327</v>
      </c>
      <c r="E20" s="59">
        <v>374</v>
      </c>
      <c r="F20" s="59">
        <v>459</v>
      </c>
      <c r="G20" s="72">
        <v>2331.5929999999998</v>
      </c>
      <c r="H20" s="65" t="s">
        <v>319</v>
      </c>
      <c r="I20" s="58">
        <v>0.18</v>
      </c>
      <c r="J20" s="58">
        <v>7.0000000000000007E-2</v>
      </c>
      <c r="K20" s="58">
        <v>0.27</v>
      </c>
      <c r="L20" s="66">
        <v>943</v>
      </c>
      <c r="N20" s="65" t="s">
        <v>308</v>
      </c>
      <c r="O20" s="59">
        <v>17040207</v>
      </c>
      <c r="P20" s="72">
        <v>13560</v>
      </c>
      <c r="R20" s="76">
        <v>17010304</v>
      </c>
      <c r="S20" s="58">
        <v>0.86</v>
      </c>
      <c r="T20" s="58">
        <v>0.39</v>
      </c>
      <c r="U20" s="58">
        <v>0.55000000000000004</v>
      </c>
      <c r="V20" s="58">
        <v>0.06</v>
      </c>
      <c r="W20" s="58">
        <v>0.34</v>
      </c>
      <c r="X20" s="66">
        <v>0.03</v>
      </c>
    </row>
    <row r="21" spans="1:24" x14ac:dyDescent="0.3">
      <c r="A21" s="76">
        <v>17010305</v>
      </c>
      <c r="B21" s="59">
        <v>12419000</v>
      </c>
      <c r="C21" s="59">
        <v>164.12</v>
      </c>
      <c r="D21" s="59">
        <v>644</v>
      </c>
      <c r="E21" s="59">
        <v>900</v>
      </c>
      <c r="F21" s="59">
        <v>1260</v>
      </c>
      <c r="G21" s="72">
        <v>6217.0469999999996</v>
      </c>
      <c r="H21" s="65" t="s">
        <v>320</v>
      </c>
      <c r="I21" s="58">
        <v>1.17</v>
      </c>
      <c r="J21" s="58">
        <v>0.35</v>
      </c>
      <c r="K21" s="58">
        <v>0.11</v>
      </c>
      <c r="L21" s="66">
        <v>8373</v>
      </c>
      <c r="N21" s="65" t="s">
        <v>308</v>
      </c>
      <c r="O21" s="59">
        <v>17040208</v>
      </c>
      <c r="P21" s="72">
        <v>2310</v>
      </c>
      <c r="R21" s="76">
        <v>17010305</v>
      </c>
      <c r="S21" s="58">
        <v>13.7</v>
      </c>
      <c r="T21" s="58">
        <v>1.53</v>
      </c>
      <c r="U21" s="58">
        <v>1.61</v>
      </c>
      <c r="V21" s="58">
        <v>0.56000000000000005</v>
      </c>
      <c r="W21" s="58">
        <v>0</v>
      </c>
      <c r="X21" s="66">
        <v>0</v>
      </c>
    </row>
    <row r="22" spans="1:24" x14ac:dyDescent="0.3">
      <c r="A22" s="76">
        <v>17010306</v>
      </c>
      <c r="B22" s="59">
        <v>12422950</v>
      </c>
      <c r="C22" s="59">
        <v>0.16</v>
      </c>
      <c r="D22" s="59">
        <v>0.35</v>
      </c>
      <c r="E22" s="59">
        <v>0.52</v>
      </c>
      <c r="F22" s="59">
        <v>0.74</v>
      </c>
      <c r="G22" s="72">
        <v>81.256</v>
      </c>
      <c r="H22" s="65" t="s">
        <v>321</v>
      </c>
      <c r="I22" s="58">
        <v>0.57999999999999996</v>
      </c>
      <c r="J22" s="58">
        <v>0.52</v>
      </c>
      <c r="K22" s="58">
        <v>0</v>
      </c>
      <c r="L22" s="66">
        <v>4077</v>
      </c>
      <c r="N22" s="65" t="s">
        <v>308</v>
      </c>
      <c r="O22" s="59">
        <v>17040218</v>
      </c>
      <c r="P22" s="72">
        <v>30</v>
      </c>
      <c r="R22" s="76">
        <v>17010306</v>
      </c>
      <c r="S22" s="58">
        <v>0.19</v>
      </c>
      <c r="T22" s="58">
        <v>0</v>
      </c>
      <c r="U22" s="58">
        <v>0.09</v>
      </c>
      <c r="V22" s="58">
        <v>0.01</v>
      </c>
      <c r="W22" s="58">
        <v>0</v>
      </c>
      <c r="X22" s="66">
        <v>0</v>
      </c>
    </row>
    <row r="23" spans="1:24" x14ac:dyDescent="0.3">
      <c r="A23" s="76">
        <v>17010308</v>
      </c>
      <c r="B23" s="59"/>
      <c r="C23" s="59">
        <v>0</v>
      </c>
      <c r="D23" s="59">
        <v>0</v>
      </c>
      <c r="E23" s="59">
        <v>0</v>
      </c>
      <c r="F23" s="59">
        <v>0</v>
      </c>
      <c r="G23" s="72">
        <v>0</v>
      </c>
      <c r="H23" s="65" t="s">
        <v>322</v>
      </c>
      <c r="I23" s="58">
        <v>5.32</v>
      </c>
      <c r="J23" s="58">
        <v>1.44</v>
      </c>
      <c r="K23" s="58">
        <v>0.46</v>
      </c>
      <c r="L23" s="66">
        <v>28634</v>
      </c>
      <c r="N23" s="65" t="s">
        <v>309</v>
      </c>
      <c r="O23" s="59">
        <v>17040209</v>
      </c>
      <c r="P23" s="72">
        <v>53</v>
      </c>
      <c r="R23" s="76">
        <v>17010308</v>
      </c>
      <c r="S23" s="58">
        <v>0.22</v>
      </c>
      <c r="T23" s="58">
        <v>0</v>
      </c>
      <c r="U23" s="58">
        <v>0.12</v>
      </c>
      <c r="V23" s="58">
        <v>0.01</v>
      </c>
      <c r="W23" s="58">
        <v>0</v>
      </c>
      <c r="X23" s="66">
        <v>0</v>
      </c>
    </row>
    <row r="24" spans="1:24" x14ac:dyDescent="0.3">
      <c r="A24" s="76">
        <v>17040104</v>
      </c>
      <c r="B24" s="59">
        <v>13037000</v>
      </c>
      <c r="C24" s="59">
        <v>2120</v>
      </c>
      <c r="D24" s="59">
        <v>2422.5</v>
      </c>
      <c r="E24" s="59">
        <v>2685</v>
      </c>
      <c r="F24" s="59">
        <v>3020</v>
      </c>
      <c r="G24" s="72">
        <v>8343.7379999999994</v>
      </c>
      <c r="H24" s="65" t="s">
        <v>323</v>
      </c>
      <c r="I24" s="58">
        <v>4.57</v>
      </c>
      <c r="J24" s="58">
        <v>1.39</v>
      </c>
      <c r="K24" s="58">
        <v>0.01</v>
      </c>
      <c r="L24" s="66">
        <v>12371</v>
      </c>
      <c r="N24" s="65" t="s">
        <v>309</v>
      </c>
      <c r="O24" s="59">
        <v>17040219</v>
      </c>
      <c r="P24" s="72">
        <v>19477</v>
      </c>
      <c r="R24" s="76">
        <v>17040104</v>
      </c>
      <c r="S24" s="58">
        <v>0.26</v>
      </c>
      <c r="T24" s="58">
        <v>0</v>
      </c>
      <c r="U24" s="58">
        <v>0.03</v>
      </c>
      <c r="V24" s="58">
        <v>0.01</v>
      </c>
      <c r="W24" s="58">
        <v>0</v>
      </c>
      <c r="X24" s="66">
        <v>0</v>
      </c>
    </row>
    <row r="25" spans="1:24" x14ac:dyDescent="0.3">
      <c r="A25" s="76">
        <v>17040105</v>
      </c>
      <c r="B25" s="59">
        <v>13028500</v>
      </c>
      <c r="C25" s="59">
        <v>266</v>
      </c>
      <c r="D25" s="59">
        <v>339</v>
      </c>
      <c r="E25" s="59">
        <v>381</v>
      </c>
      <c r="F25" s="59">
        <v>423.2</v>
      </c>
      <c r="G25" s="72">
        <v>702.33900000000006</v>
      </c>
      <c r="H25" s="65" t="s">
        <v>324</v>
      </c>
      <c r="I25" s="58">
        <v>1.93</v>
      </c>
      <c r="J25" s="58">
        <v>2.13</v>
      </c>
      <c r="K25" s="58">
        <v>0</v>
      </c>
      <c r="L25" s="66">
        <v>12242</v>
      </c>
      <c r="N25" s="65" t="s">
        <v>309</v>
      </c>
      <c r="O25" s="59">
        <v>17040220</v>
      </c>
      <c r="P25" s="72">
        <v>5</v>
      </c>
      <c r="R25" s="76">
        <v>17040105</v>
      </c>
      <c r="S25" s="58">
        <v>0.06</v>
      </c>
      <c r="T25" s="58">
        <v>0</v>
      </c>
      <c r="U25" s="58">
        <v>0.02</v>
      </c>
      <c r="V25" s="58">
        <v>0</v>
      </c>
      <c r="W25" s="58">
        <v>0</v>
      </c>
      <c r="X25" s="66">
        <v>0</v>
      </c>
    </row>
    <row r="26" spans="1:24" x14ac:dyDescent="0.3">
      <c r="A26" s="76">
        <v>17040201</v>
      </c>
      <c r="B26" s="59">
        <v>13057160</v>
      </c>
      <c r="C26" s="59">
        <v>2940</v>
      </c>
      <c r="D26" s="59">
        <v>3320</v>
      </c>
      <c r="E26" s="59">
        <v>4000</v>
      </c>
      <c r="F26" s="59">
        <v>4722</v>
      </c>
      <c r="G26" s="72">
        <v>8773.7630000000008</v>
      </c>
      <c r="H26" s="65" t="s">
        <v>325</v>
      </c>
      <c r="I26" s="58">
        <v>0.92</v>
      </c>
      <c r="J26" s="58">
        <v>1.1599999999999999</v>
      </c>
      <c r="K26" s="58">
        <v>0.22</v>
      </c>
      <c r="L26" s="66">
        <v>16273</v>
      </c>
      <c r="N26" s="65" t="s">
        <v>309</v>
      </c>
      <c r="O26" s="59">
        <v>17040221</v>
      </c>
      <c r="P26" s="72">
        <v>1816</v>
      </c>
      <c r="R26" s="76">
        <v>17040201</v>
      </c>
      <c r="S26" s="58">
        <v>21.41</v>
      </c>
      <c r="T26" s="58">
        <v>10.45</v>
      </c>
      <c r="U26" s="58">
        <v>3.66</v>
      </c>
      <c r="V26" s="58">
        <v>0.82</v>
      </c>
      <c r="W26" s="58">
        <v>1.36</v>
      </c>
      <c r="X26" s="66">
        <v>7.0000000000000007E-2</v>
      </c>
    </row>
    <row r="27" spans="1:24" x14ac:dyDescent="0.3">
      <c r="A27" s="76">
        <v>17040202</v>
      </c>
      <c r="B27" s="59">
        <v>13044000</v>
      </c>
      <c r="C27" s="59">
        <v>353</v>
      </c>
      <c r="D27" s="59">
        <v>409</v>
      </c>
      <c r="E27" s="59">
        <v>602</v>
      </c>
      <c r="F27" s="59">
        <v>718</v>
      </c>
      <c r="G27" s="72">
        <v>1002.005</v>
      </c>
      <c r="H27" s="65" t="s">
        <v>326</v>
      </c>
      <c r="I27" s="58">
        <v>1.79</v>
      </c>
      <c r="J27" s="58">
        <v>1.1000000000000001</v>
      </c>
      <c r="K27" s="58">
        <v>2.29</v>
      </c>
      <c r="L27" s="66">
        <v>14461</v>
      </c>
      <c r="N27" s="65" t="s">
        <v>309</v>
      </c>
      <c r="O27" s="59">
        <v>17060201</v>
      </c>
      <c r="P27" s="72">
        <v>25</v>
      </c>
      <c r="R27" s="76">
        <v>17040202</v>
      </c>
      <c r="S27" s="58">
        <v>7.0000000000000007E-2</v>
      </c>
      <c r="T27" s="58">
        <v>0</v>
      </c>
      <c r="U27" s="58">
        <v>0.03</v>
      </c>
      <c r="V27" s="58">
        <v>0</v>
      </c>
      <c r="W27" s="58">
        <v>0</v>
      </c>
      <c r="X27" s="66">
        <v>0</v>
      </c>
    </row>
    <row r="28" spans="1:24" x14ac:dyDescent="0.3">
      <c r="A28" s="76">
        <v>17040203</v>
      </c>
      <c r="B28" s="59">
        <v>13056500</v>
      </c>
      <c r="C28" s="59">
        <v>447</v>
      </c>
      <c r="D28" s="59">
        <v>721</v>
      </c>
      <c r="E28" s="59">
        <v>940</v>
      </c>
      <c r="F28" s="59">
        <v>1240</v>
      </c>
      <c r="G28" s="72">
        <v>2107.3130000000001</v>
      </c>
      <c r="H28" s="65" t="s">
        <v>327</v>
      </c>
      <c r="I28" s="58">
        <v>0.96</v>
      </c>
      <c r="J28" s="58">
        <v>1.6</v>
      </c>
      <c r="K28" s="58">
        <v>0.02</v>
      </c>
      <c r="L28" s="66">
        <v>15697</v>
      </c>
      <c r="N28" s="65" t="s">
        <v>310</v>
      </c>
      <c r="O28" s="59">
        <v>17050111</v>
      </c>
      <c r="P28" s="72">
        <v>3</v>
      </c>
      <c r="R28" s="76">
        <v>17040203</v>
      </c>
      <c r="S28" s="58">
        <v>1.55</v>
      </c>
      <c r="T28" s="58">
        <v>0.09</v>
      </c>
      <c r="U28" s="58">
        <v>0.75</v>
      </c>
      <c r="V28" s="58">
        <v>0.1</v>
      </c>
      <c r="W28" s="58">
        <v>0</v>
      </c>
      <c r="X28" s="66">
        <v>0</v>
      </c>
    </row>
    <row r="29" spans="1:24" x14ac:dyDescent="0.3">
      <c r="A29" s="76">
        <v>17040204</v>
      </c>
      <c r="B29" s="59">
        <v>13055300</v>
      </c>
      <c r="C29" s="59">
        <v>7.5250000000000004</v>
      </c>
      <c r="D29" s="59">
        <v>12</v>
      </c>
      <c r="E29" s="59">
        <v>18</v>
      </c>
      <c r="F29" s="59">
        <v>50</v>
      </c>
      <c r="G29" s="72">
        <v>178.04</v>
      </c>
      <c r="H29" s="65" t="s">
        <v>328</v>
      </c>
      <c r="I29" s="58">
        <v>1.61</v>
      </c>
      <c r="J29" s="58">
        <v>4.8899999999999997</v>
      </c>
      <c r="K29" s="58">
        <v>0.88</v>
      </c>
      <c r="L29" s="66">
        <v>21580</v>
      </c>
      <c r="N29" s="65" t="s">
        <v>310</v>
      </c>
      <c r="O29" s="59">
        <v>17050112</v>
      </c>
      <c r="P29" s="72">
        <v>3397</v>
      </c>
      <c r="R29" s="76">
        <v>17040204</v>
      </c>
      <c r="S29" s="58">
        <v>2.65</v>
      </c>
      <c r="T29" s="58">
        <v>1.61</v>
      </c>
      <c r="U29" s="58">
        <v>1.57</v>
      </c>
      <c r="V29" s="58">
        <v>0.19</v>
      </c>
      <c r="W29" s="58">
        <v>1.53</v>
      </c>
      <c r="X29" s="66">
        <v>0.08</v>
      </c>
    </row>
    <row r="30" spans="1:24" x14ac:dyDescent="0.3">
      <c r="A30" s="76">
        <v>17040205</v>
      </c>
      <c r="B30" s="59">
        <v>13058500</v>
      </c>
      <c r="C30" s="59">
        <v>3</v>
      </c>
      <c r="D30" s="59">
        <v>5</v>
      </c>
      <c r="E30" s="59">
        <v>7.7</v>
      </c>
      <c r="F30" s="59">
        <v>22</v>
      </c>
      <c r="G30" s="72">
        <v>91.474000000000004</v>
      </c>
      <c r="H30" s="65" t="s">
        <v>329</v>
      </c>
      <c r="I30" s="58">
        <v>2.4300000000000002</v>
      </c>
      <c r="J30" s="58">
        <v>2.0699999999999998</v>
      </c>
      <c r="K30" s="58">
        <v>2.0699999999999998</v>
      </c>
      <c r="L30" s="66">
        <v>19638</v>
      </c>
      <c r="N30" s="65" t="s">
        <v>310</v>
      </c>
      <c r="O30" s="59">
        <v>17050114</v>
      </c>
      <c r="P30" s="72">
        <v>12</v>
      </c>
      <c r="R30" s="76">
        <v>17040205</v>
      </c>
      <c r="S30" s="58">
        <v>0.26</v>
      </c>
      <c r="T30" s="58">
        <v>0</v>
      </c>
      <c r="U30" s="58">
        <v>7.0000000000000007E-2</v>
      </c>
      <c r="V30" s="58">
        <v>0.01</v>
      </c>
      <c r="W30" s="58">
        <v>0</v>
      </c>
      <c r="X30" s="66">
        <v>0</v>
      </c>
    </row>
    <row r="31" spans="1:24" x14ac:dyDescent="0.3">
      <c r="A31" s="76">
        <v>17040206</v>
      </c>
      <c r="B31" s="59">
        <v>13069500</v>
      </c>
      <c r="C31" s="59">
        <v>178.93</v>
      </c>
      <c r="D31" s="59">
        <v>621</v>
      </c>
      <c r="E31" s="59">
        <v>1110</v>
      </c>
      <c r="F31" s="59">
        <v>1760</v>
      </c>
      <c r="G31" s="72">
        <v>4803.241</v>
      </c>
      <c r="H31" s="65" t="s">
        <v>330</v>
      </c>
      <c r="I31" s="58">
        <v>27.34</v>
      </c>
      <c r="J31" s="58">
        <v>5.56</v>
      </c>
      <c r="K31" s="58">
        <v>0.9</v>
      </c>
      <c r="L31" s="66">
        <v>127668</v>
      </c>
      <c r="N31" s="65" t="s">
        <v>310</v>
      </c>
      <c r="O31" s="59">
        <v>17050120</v>
      </c>
      <c r="P31" s="72">
        <v>557</v>
      </c>
      <c r="R31" s="76">
        <v>17040206</v>
      </c>
      <c r="S31" s="58">
        <v>4.96</v>
      </c>
      <c r="T31" s="58">
        <v>1.81</v>
      </c>
      <c r="U31" s="58">
        <v>4.55</v>
      </c>
      <c r="V31" s="58">
        <v>0.43</v>
      </c>
      <c r="W31" s="58">
        <v>3.96</v>
      </c>
      <c r="X31" s="66">
        <v>0.2</v>
      </c>
    </row>
    <row r="32" spans="1:24" x14ac:dyDescent="0.3">
      <c r="A32" s="76">
        <v>17040207</v>
      </c>
      <c r="B32" s="59">
        <v>13068500</v>
      </c>
      <c r="C32" s="59">
        <v>0</v>
      </c>
      <c r="D32" s="59">
        <v>3</v>
      </c>
      <c r="E32" s="59">
        <v>14</v>
      </c>
      <c r="F32" s="59">
        <v>44</v>
      </c>
      <c r="G32" s="72">
        <v>154.38399999999999</v>
      </c>
      <c r="H32" s="65" t="s">
        <v>331</v>
      </c>
      <c r="I32" s="58">
        <v>4.8600000000000003</v>
      </c>
      <c r="J32" s="58">
        <v>1.97</v>
      </c>
      <c r="K32" s="58">
        <v>0.17</v>
      </c>
      <c r="L32" s="66">
        <v>34714</v>
      </c>
      <c r="N32" s="65" t="s">
        <v>310</v>
      </c>
      <c r="O32" s="59">
        <v>17050121</v>
      </c>
      <c r="P32" s="72">
        <v>1348</v>
      </c>
      <c r="R32" s="76">
        <v>17040207</v>
      </c>
      <c r="S32" s="58">
        <v>0.45</v>
      </c>
      <c r="T32" s="58">
        <v>0</v>
      </c>
      <c r="U32" s="58">
        <v>0.44</v>
      </c>
      <c r="V32" s="58">
        <v>0.04</v>
      </c>
      <c r="W32" s="58">
        <v>1.17</v>
      </c>
      <c r="X32" s="66">
        <v>7.0000000000000007E-2</v>
      </c>
    </row>
    <row r="33" spans="1:24" x14ac:dyDescent="0.3">
      <c r="A33" s="76">
        <v>17040208</v>
      </c>
      <c r="B33" s="59">
        <v>13075910</v>
      </c>
      <c r="C33" s="59">
        <v>68.680000000000007</v>
      </c>
      <c r="D33" s="59">
        <v>114</v>
      </c>
      <c r="E33" s="59">
        <v>164</v>
      </c>
      <c r="F33" s="59">
        <v>218</v>
      </c>
      <c r="G33" s="72">
        <v>421.68700000000001</v>
      </c>
      <c r="H33" s="65" t="s">
        <v>332</v>
      </c>
      <c r="I33" s="58">
        <v>0.65</v>
      </c>
      <c r="J33" s="58">
        <v>0.7</v>
      </c>
      <c r="K33" s="58">
        <v>0.04</v>
      </c>
      <c r="L33" s="66">
        <v>7909</v>
      </c>
      <c r="N33" s="65" t="s">
        <v>310</v>
      </c>
      <c r="O33" s="59">
        <v>17050122</v>
      </c>
      <c r="P33" s="72">
        <v>1706</v>
      </c>
      <c r="R33" s="76">
        <v>17040208</v>
      </c>
      <c r="S33" s="58">
        <v>19.809999999999999</v>
      </c>
      <c r="T33" s="58">
        <v>6.2</v>
      </c>
      <c r="U33" s="58">
        <v>2.92</v>
      </c>
      <c r="V33" s="58">
        <v>0.79</v>
      </c>
      <c r="W33" s="58">
        <v>8.09</v>
      </c>
      <c r="X33" s="66">
        <v>0.4</v>
      </c>
    </row>
    <row r="34" spans="1:24" x14ac:dyDescent="0.3">
      <c r="A34" s="76">
        <v>17040209</v>
      </c>
      <c r="B34" s="59">
        <v>13086500</v>
      </c>
      <c r="C34" s="59">
        <v>0</v>
      </c>
      <c r="D34" s="59">
        <v>0</v>
      </c>
      <c r="E34" s="59">
        <v>0</v>
      </c>
      <c r="F34" s="59">
        <v>0</v>
      </c>
      <c r="G34" s="72">
        <v>1128.085</v>
      </c>
      <c r="H34" s="65" t="s">
        <v>333</v>
      </c>
      <c r="I34" s="58">
        <v>0.34</v>
      </c>
      <c r="J34" s="58">
        <v>0.4</v>
      </c>
      <c r="K34" s="58">
        <v>0.04</v>
      </c>
      <c r="L34" s="66">
        <v>3750</v>
      </c>
      <c r="N34" s="65" t="s">
        <v>310</v>
      </c>
      <c r="O34" s="59">
        <v>17050123</v>
      </c>
      <c r="P34" s="72">
        <v>5</v>
      </c>
      <c r="R34" s="76">
        <v>17040209</v>
      </c>
      <c r="S34" s="58">
        <v>4.4800000000000004</v>
      </c>
      <c r="T34" s="58">
        <v>2.99</v>
      </c>
      <c r="U34" s="58">
        <v>2.48</v>
      </c>
      <c r="V34" s="58">
        <v>0.25</v>
      </c>
      <c r="W34" s="58">
        <v>7.08</v>
      </c>
      <c r="X34" s="66">
        <v>0.42</v>
      </c>
    </row>
    <row r="35" spans="1:24" x14ac:dyDescent="0.3">
      <c r="A35" s="76">
        <v>17040210</v>
      </c>
      <c r="B35" s="59">
        <v>13079901</v>
      </c>
      <c r="C35" s="59">
        <v>0.2</v>
      </c>
      <c r="D35" s="59">
        <v>0.24</v>
      </c>
      <c r="E35" s="59">
        <v>0.42</v>
      </c>
      <c r="F35" s="59">
        <v>0.63</v>
      </c>
      <c r="G35" s="72">
        <v>10.96</v>
      </c>
      <c r="H35" s="65" t="s">
        <v>334</v>
      </c>
      <c r="I35" s="58">
        <v>0.82</v>
      </c>
      <c r="J35" s="58">
        <v>0.69</v>
      </c>
      <c r="K35" s="58">
        <v>1.53</v>
      </c>
      <c r="L35" s="66">
        <v>4545</v>
      </c>
      <c r="N35" s="65" t="s">
        <v>311</v>
      </c>
      <c r="O35" s="59">
        <v>17010104</v>
      </c>
      <c r="P35" s="72">
        <v>463</v>
      </c>
      <c r="R35" s="76">
        <v>17040210</v>
      </c>
      <c r="S35" s="58">
        <v>0.22</v>
      </c>
      <c r="T35" s="58">
        <v>0</v>
      </c>
      <c r="U35" s="58">
        <v>0.09</v>
      </c>
      <c r="V35" s="58">
        <v>0.01</v>
      </c>
      <c r="W35" s="58">
        <v>0</v>
      </c>
      <c r="X35" s="66">
        <v>0</v>
      </c>
    </row>
    <row r="36" spans="1:24" x14ac:dyDescent="0.3">
      <c r="A36" s="76">
        <v>17040211</v>
      </c>
      <c r="B36" s="59">
        <v>13084000</v>
      </c>
      <c r="C36" s="59">
        <v>22</v>
      </c>
      <c r="D36" s="59">
        <v>25</v>
      </c>
      <c r="E36" s="59">
        <v>26</v>
      </c>
      <c r="F36" s="59">
        <v>30</v>
      </c>
      <c r="G36" s="72">
        <v>83.292000000000002</v>
      </c>
      <c r="H36" s="65" t="s">
        <v>335</v>
      </c>
      <c r="I36" s="58">
        <v>4.74</v>
      </c>
      <c r="J36" s="58">
        <v>3.95</v>
      </c>
      <c r="K36" s="58">
        <v>1.8</v>
      </c>
      <c r="L36" s="66">
        <v>30975</v>
      </c>
      <c r="N36" s="65" t="s">
        <v>311</v>
      </c>
      <c r="O36" s="59">
        <v>17010213</v>
      </c>
      <c r="P36" s="72">
        <v>1619</v>
      </c>
      <c r="R36" s="76">
        <v>17040211</v>
      </c>
      <c r="S36" s="58">
        <v>0.45</v>
      </c>
      <c r="T36" s="58">
        <v>0</v>
      </c>
      <c r="U36" s="58">
        <v>0.17</v>
      </c>
      <c r="V36" s="58">
        <v>0.02</v>
      </c>
      <c r="W36" s="58">
        <v>0</v>
      </c>
      <c r="X36" s="66">
        <v>0</v>
      </c>
    </row>
    <row r="37" spans="1:24" x14ac:dyDescent="0.3">
      <c r="A37" s="76">
        <v>17040212</v>
      </c>
      <c r="B37" s="59">
        <v>13153776</v>
      </c>
      <c r="C37" s="59">
        <v>5770</v>
      </c>
      <c r="D37" s="59">
        <v>6050</v>
      </c>
      <c r="E37" s="59">
        <v>6350</v>
      </c>
      <c r="F37" s="59">
        <v>6750</v>
      </c>
      <c r="G37" s="72">
        <v>9695.6319999999996</v>
      </c>
      <c r="H37" s="65" t="s">
        <v>355</v>
      </c>
      <c r="I37" s="58">
        <v>1.96</v>
      </c>
      <c r="J37" s="58">
        <v>1.41</v>
      </c>
      <c r="K37" s="58">
        <v>3.36</v>
      </c>
      <c r="L37" s="66">
        <v>19014</v>
      </c>
      <c r="N37" s="65" t="s">
        <v>311</v>
      </c>
      <c r="O37" s="59">
        <v>17010214</v>
      </c>
      <c r="P37" s="72">
        <v>33160</v>
      </c>
      <c r="R37" s="76">
        <v>17040212</v>
      </c>
      <c r="S37" s="58">
        <v>21.32</v>
      </c>
      <c r="T37" s="58">
        <v>11.88</v>
      </c>
      <c r="U37" s="58">
        <v>5.17</v>
      </c>
      <c r="V37" s="58">
        <v>1.1100000000000001</v>
      </c>
      <c r="W37" s="58">
        <v>3.88</v>
      </c>
      <c r="X37" s="66">
        <v>0.34</v>
      </c>
    </row>
    <row r="38" spans="1:24" x14ac:dyDescent="0.3">
      <c r="A38" s="76">
        <v>17040213</v>
      </c>
      <c r="B38" s="59">
        <v>13108150</v>
      </c>
      <c r="C38" s="59">
        <v>28</v>
      </c>
      <c r="D38" s="59">
        <v>47</v>
      </c>
      <c r="E38" s="59">
        <v>67</v>
      </c>
      <c r="F38" s="59">
        <v>101</v>
      </c>
      <c r="G38" s="72">
        <v>157.11600000000001</v>
      </c>
      <c r="H38" s="65" t="s">
        <v>336</v>
      </c>
      <c r="I38" s="58">
        <v>10.38</v>
      </c>
      <c r="J38" s="58">
        <v>0.53</v>
      </c>
      <c r="K38" s="58">
        <v>6.25</v>
      </c>
      <c r="L38" s="66">
        <v>37931</v>
      </c>
      <c r="N38" s="65" t="s">
        <v>311</v>
      </c>
      <c r="O38" s="59">
        <v>17010215</v>
      </c>
      <c r="P38" s="72">
        <v>3623</v>
      </c>
      <c r="R38" s="76">
        <v>17040213</v>
      </c>
      <c r="S38" s="58">
        <v>0.02</v>
      </c>
      <c r="T38" s="58">
        <v>0</v>
      </c>
      <c r="U38" s="58">
        <v>0.01</v>
      </c>
      <c r="V38" s="58">
        <v>0</v>
      </c>
      <c r="W38" s="58">
        <v>0</v>
      </c>
      <c r="X38" s="66">
        <v>0</v>
      </c>
    </row>
    <row r="39" spans="1:24" x14ac:dyDescent="0.3">
      <c r="A39" s="76">
        <v>17040214</v>
      </c>
      <c r="B39" s="59">
        <v>13112000</v>
      </c>
      <c r="C39" s="59">
        <v>0</v>
      </c>
      <c r="D39" s="59">
        <v>0</v>
      </c>
      <c r="E39" s="59">
        <v>0</v>
      </c>
      <c r="F39" s="59">
        <v>0</v>
      </c>
      <c r="G39" s="72">
        <v>37.957999999999998</v>
      </c>
      <c r="H39" s="65" t="s">
        <v>337</v>
      </c>
      <c r="I39" s="58">
        <v>0.48</v>
      </c>
      <c r="J39" s="58">
        <v>0.44</v>
      </c>
      <c r="K39" s="58">
        <v>0</v>
      </c>
      <c r="L39" s="66">
        <v>4209</v>
      </c>
      <c r="N39" s="65" t="s">
        <v>311</v>
      </c>
      <c r="O39" s="59">
        <v>17010216</v>
      </c>
      <c r="P39" s="72">
        <v>1321</v>
      </c>
      <c r="R39" s="76">
        <v>17040214</v>
      </c>
      <c r="S39" s="58">
        <v>0.13</v>
      </c>
      <c r="T39" s="58">
        <v>0</v>
      </c>
      <c r="U39" s="58">
        <v>0.08</v>
      </c>
      <c r="V39" s="58">
        <v>0.01</v>
      </c>
      <c r="W39" s="58">
        <v>0</v>
      </c>
      <c r="X39" s="66">
        <v>0</v>
      </c>
    </row>
    <row r="40" spans="1:24" x14ac:dyDescent="0.3">
      <c r="A40" s="76">
        <v>17040215</v>
      </c>
      <c r="B40" s="59">
        <v>13116500</v>
      </c>
      <c r="C40" s="59">
        <v>18</v>
      </c>
      <c r="D40" s="59">
        <v>27</v>
      </c>
      <c r="E40" s="59">
        <v>31</v>
      </c>
      <c r="F40" s="59">
        <v>38</v>
      </c>
      <c r="G40" s="72">
        <v>59.808</v>
      </c>
      <c r="H40" s="65" t="s">
        <v>338</v>
      </c>
      <c r="I40" s="58">
        <v>0.72</v>
      </c>
      <c r="J40" s="58">
        <v>1.46</v>
      </c>
      <c r="K40" s="58">
        <v>0.03</v>
      </c>
      <c r="L40" s="66">
        <v>11073</v>
      </c>
      <c r="N40" s="65" t="s">
        <v>311</v>
      </c>
      <c r="O40" s="59">
        <v>17010308</v>
      </c>
      <c r="P40" s="72">
        <v>691</v>
      </c>
      <c r="R40" s="76">
        <v>17040215</v>
      </c>
      <c r="S40" s="58">
        <v>0.1</v>
      </c>
      <c r="T40" s="58">
        <v>0</v>
      </c>
      <c r="U40" s="58">
        <v>0.14000000000000001</v>
      </c>
      <c r="V40" s="58">
        <v>0.01</v>
      </c>
      <c r="W40" s="58">
        <v>0</v>
      </c>
      <c r="X40" s="66">
        <v>0</v>
      </c>
    </row>
    <row r="41" spans="1:24" x14ac:dyDescent="0.3">
      <c r="A41" s="76">
        <v>17040216</v>
      </c>
      <c r="B41" s="59">
        <v>13117030</v>
      </c>
      <c r="C41" s="59">
        <v>35</v>
      </c>
      <c r="D41" s="59">
        <v>38</v>
      </c>
      <c r="E41" s="59">
        <v>40</v>
      </c>
      <c r="F41" s="59">
        <v>42</v>
      </c>
      <c r="G41" s="72">
        <v>52.457999999999998</v>
      </c>
      <c r="H41" s="65" t="s">
        <v>339</v>
      </c>
      <c r="I41" s="58">
        <v>2.58</v>
      </c>
      <c r="J41" s="58">
        <v>1.47</v>
      </c>
      <c r="K41" s="58">
        <v>0.88</v>
      </c>
      <c r="L41" s="66">
        <v>22197</v>
      </c>
      <c r="N41" s="65" t="s">
        <v>312</v>
      </c>
      <c r="O41" s="59">
        <v>17040104</v>
      </c>
      <c r="P41" s="72">
        <v>761</v>
      </c>
      <c r="R41" s="76">
        <v>17040216</v>
      </c>
      <c r="S41" s="58">
        <v>0</v>
      </c>
      <c r="T41" s="58">
        <v>0</v>
      </c>
      <c r="U41" s="58">
        <v>0</v>
      </c>
      <c r="V41" s="58">
        <v>0</v>
      </c>
      <c r="W41" s="58">
        <v>0</v>
      </c>
      <c r="X41" s="66">
        <v>0</v>
      </c>
    </row>
    <row r="42" spans="1:24" x14ac:dyDescent="0.3">
      <c r="A42" s="76">
        <v>17040217</v>
      </c>
      <c r="B42" s="59">
        <v>13119000</v>
      </c>
      <c r="C42" s="59">
        <v>0</v>
      </c>
      <c r="D42" s="59">
        <v>21</v>
      </c>
      <c r="E42" s="59">
        <v>28</v>
      </c>
      <c r="F42" s="59">
        <v>37</v>
      </c>
      <c r="G42" s="72">
        <v>75.421000000000006</v>
      </c>
      <c r="H42" s="65" t="s">
        <v>340</v>
      </c>
      <c r="I42" s="58">
        <v>1.01</v>
      </c>
      <c r="J42" s="58">
        <v>0.66</v>
      </c>
      <c r="K42" s="58">
        <v>1.67</v>
      </c>
      <c r="L42" s="66">
        <v>7753</v>
      </c>
      <c r="N42" s="65" t="s">
        <v>312</v>
      </c>
      <c r="O42" s="59">
        <v>17040105</v>
      </c>
      <c r="P42" s="72">
        <v>76</v>
      </c>
      <c r="R42" s="76">
        <v>17040217</v>
      </c>
      <c r="S42" s="58">
        <v>0.02</v>
      </c>
      <c r="T42" s="58">
        <v>0</v>
      </c>
      <c r="U42" s="58">
        <v>0.02</v>
      </c>
      <c r="V42" s="58">
        <v>0</v>
      </c>
      <c r="W42" s="58">
        <v>0</v>
      </c>
      <c r="X42" s="66">
        <v>0</v>
      </c>
    </row>
    <row r="43" spans="1:24" x14ac:dyDescent="0.3">
      <c r="A43" s="76">
        <v>17040218</v>
      </c>
      <c r="B43" s="59">
        <v>13132565</v>
      </c>
      <c r="C43" s="59">
        <v>0</v>
      </c>
      <c r="D43" s="59">
        <v>0</v>
      </c>
      <c r="E43" s="59">
        <v>0</v>
      </c>
      <c r="F43" s="59">
        <v>0</v>
      </c>
      <c r="G43" s="72">
        <v>28.969000000000001</v>
      </c>
      <c r="H43" s="65" t="s">
        <v>341</v>
      </c>
      <c r="I43" s="58">
        <v>1.26</v>
      </c>
      <c r="J43" s="58">
        <v>1.5</v>
      </c>
      <c r="K43" s="58">
        <v>0.04</v>
      </c>
      <c r="L43" s="66">
        <v>13157</v>
      </c>
      <c r="N43" s="65" t="s">
        <v>312</v>
      </c>
      <c r="O43" s="59">
        <v>17040201</v>
      </c>
      <c r="P43" s="72">
        <v>9023</v>
      </c>
      <c r="R43" s="76">
        <v>17040218</v>
      </c>
      <c r="S43" s="58">
        <v>0.24</v>
      </c>
      <c r="T43" s="58">
        <v>0.02</v>
      </c>
      <c r="U43" s="58">
        <v>0.24</v>
      </c>
      <c r="V43" s="58">
        <v>0.02</v>
      </c>
      <c r="W43" s="58">
        <v>0</v>
      </c>
      <c r="X43" s="66">
        <v>0</v>
      </c>
    </row>
    <row r="44" spans="1:24" x14ac:dyDescent="0.3">
      <c r="A44" s="76">
        <v>17040219</v>
      </c>
      <c r="B44" s="59">
        <v>13153500</v>
      </c>
      <c r="C44" s="59">
        <v>73</v>
      </c>
      <c r="D44" s="59">
        <v>79</v>
      </c>
      <c r="E44" s="59">
        <v>82</v>
      </c>
      <c r="F44" s="59">
        <v>86</v>
      </c>
      <c r="G44" s="72">
        <v>299.459</v>
      </c>
      <c r="H44" s="65" t="s">
        <v>342</v>
      </c>
      <c r="I44" s="58">
        <v>1.06</v>
      </c>
      <c r="J44" s="58">
        <v>0.8</v>
      </c>
      <c r="K44" s="58">
        <v>0</v>
      </c>
      <c r="L44" s="66">
        <v>7467</v>
      </c>
      <c r="N44" s="65" t="s">
        <v>312</v>
      </c>
      <c r="O44" s="59">
        <v>17040205</v>
      </c>
      <c r="P44" s="72">
        <v>6252</v>
      </c>
      <c r="R44" s="76">
        <v>17040219</v>
      </c>
      <c r="S44" s="58">
        <v>3.08</v>
      </c>
      <c r="T44" s="58">
        <v>1.94</v>
      </c>
      <c r="U44" s="58">
        <v>1.31</v>
      </c>
      <c r="V44" s="58">
        <v>0.11</v>
      </c>
      <c r="W44" s="58">
        <v>0.01</v>
      </c>
      <c r="X44" s="66">
        <v>0</v>
      </c>
    </row>
    <row r="45" spans="1:24" x14ac:dyDescent="0.3">
      <c r="A45" s="76">
        <v>17040220</v>
      </c>
      <c r="B45" s="59">
        <v>13141500</v>
      </c>
      <c r="C45" s="59">
        <v>1.7</v>
      </c>
      <c r="D45" s="59">
        <v>2.2999999999999998</v>
      </c>
      <c r="E45" s="59">
        <v>2.9</v>
      </c>
      <c r="F45" s="59">
        <v>4.7</v>
      </c>
      <c r="G45" s="72">
        <v>167.762</v>
      </c>
      <c r="H45" s="65" t="s">
        <v>343</v>
      </c>
      <c r="I45" s="58">
        <v>14.19</v>
      </c>
      <c r="J45" s="58">
        <v>4.93</v>
      </c>
      <c r="K45" s="58">
        <v>4.67</v>
      </c>
      <c r="L45" s="66">
        <v>69419</v>
      </c>
      <c r="N45" s="65" t="s">
        <v>312</v>
      </c>
      <c r="O45" s="59">
        <v>17040206</v>
      </c>
      <c r="P45" s="72">
        <v>43682</v>
      </c>
      <c r="R45" s="76">
        <v>17040220</v>
      </c>
      <c r="S45" s="58">
        <v>0.05</v>
      </c>
      <c r="T45" s="58">
        <v>0</v>
      </c>
      <c r="U45" s="58">
        <v>0.05</v>
      </c>
      <c r="V45" s="58">
        <v>0</v>
      </c>
      <c r="W45" s="58">
        <v>0</v>
      </c>
      <c r="X45" s="66">
        <v>0</v>
      </c>
    </row>
    <row r="46" spans="1:24" x14ac:dyDescent="0.3">
      <c r="A46" s="76">
        <v>17040221</v>
      </c>
      <c r="B46" s="59">
        <v>13152000</v>
      </c>
      <c r="C46" s="59">
        <v>0</v>
      </c>
      <c r="D46" s="59">
        <v>0.2</v>
      </c>
      <c r="E46" s="59">
        <v>0.5</v>
      </c>
      <c r="F46" s="59">
        <v>2.2000000000000002</v>
      </c>
      <c r="G46" s="72">
        <v>130.643</v>
      </c>
      <c r="H46" s="65" t="s">
        <v>344</v>
      </c>
      <c r="I46" s="58">
        <v>1.24</v>
      </c>
      <c r="J46" s="58">
        <v>0.3</v>
      </c>
      <c r="K46" s="58">
        <v>0.05</v>
      </c>
      <c r="L46" s="66">
        <v>8332</v>
      </c>
      <c r="N46" s="65" t="s">
        <v>312</v>
      </c>
      <c r="O46" s="59">
        <v>17040207</v>
      </c>
      <c r="P46" s="72">
        <v>44434</v>
      </c>
      <c r="R46" s="76">
        <v>17040221</v>
      </c>
      <c r="S46" s="58">
        <v>0.74</v>
      </c>
      <c r="T46" s="58">
        <v>0.12</v>
      </c>
      <c r="U46" s="58">
        <v>0.61</v>
      </c>
      <c r="V46" s="58">
        <v>0.06</v>
      </c>
      <c r="W46" s="58">
        <v>2.86</v>
      </c>
      <c r="X46" s="66">
        <v>0.14000000000000001</v>
      </c>
    </row>
    <row r="47" spans="1:24" ht="15" thickBot="1" x14ac:dyDescent="0.35">
      <c r="A47" s="76">
        <v>17050101</v>
      </c>
      <c r="B47" s="59">
        <v>13171000</v>
      </c>
      <c r="C47" s="59">
        <v>2</v>
      </c>
      <c r="D47" s="59">
        <v>5.4</v>
      </c>
      <c r="E47" s="59">
        <v>16</v>
      </c>
      <c r="F47" s="59">
        <v>56</v>
      </c>
      <c r="G47" s="72">
        <v>414.18599999999998</v>
      </c>
      <c r="H47" s="67" t="s">
        <v>345</v>
      </c>
      <c r="I47" s="68">
        <v>0.83</v>
      </c>
      <c r="J47" s="68">
        <v>0.65</v>
      </c>
      <c r="K47" s="68">
        <v>0.47</v>
      </c>
      <c r="L47" s="69">
        <v>10098</v>
      </c>
      <c r="N47" s="65" t="s">
        <v>313</v>
      </c>
      <c r="O47" s="59">
        <v>17010104</v>
      </c>
      <c r="P47" s="72">
        <v>10018</v>
      </c>
      <c r="R47" s="76">
        <v>17050101</v>
      </c>
      <c r="S47" s="58">
        <v>1.93</v>
      </c>
      <c r="T47" s="58">
        <v>0.61</v>
      </c>
      <c r="U47" s="58">
        <v>1.67</v>
      </c>
      <c r="V47" s="58">
        <v>0.17</v>
      </c>
      <c r="W47" s="58">
        <v>0</v>
      </c>
      <c r="X47" s="66">
        <v>0</v>
      </c>
    </row>
    <row r="48" spans="1:24" ht="15" thickTop="1" x14ac:dyDescent="0.3">
      <c r="A48" s="76">
        <v>17050102</v>
      </c>
      <c r="B48" s="59">
        <v>13168500</v>
      </c>
      <c r="C48" s="59">
        <v>37</v>
      </c>
      <c r="D48" s="59">
        <v>55</v>
      </c>
      <c r="E48" s="59">
        <v>65</v>
      </c>
      <c r="F48" s="59">
        <v>84</v>
      </c>
      <c r="G48" s="72">
        <v>376.036</v>
      </c>
      <c r="N48" s="65" t="s">
        <v>313</v>
      </c>
      <c r="O48" s="59">
        <v>17010105</v>
      </c>
      <c r="P48" s="72">
        <v>925</v>
      </c>
      <c r="R48" s="76">
        <v>17050102</v>
      </c>
      <c r="S48" s="58">
        <v>0.03</v>
      </c>
      <c r="T48" s="58">
        <v>0</v>
      </c>
      <c r="U48" s="58">
        <v>0.04</v>
      </c>
      <c r="V48" s="58">
        <v>0</v>
      </c>
      <c r="W48" s="58">
        <v>0</v>
      </c>
      <c r="X48" s="66">
        <v>0</v>
      </c>
    </row>
    <row r="49" spans="1:24" x14ac:dyDescent="0.3">
      <c r="A49" s="76">
        <v>17050103</v>
      </c>
      <c r="B49" s="59">
        <v>13172500</v>
      </c>
      <c r="C49" s="59">
        <v>5300</v>
      </c>
      <c r="D49" s="59">
        <v>6290</v>
      </c>
      <c r="E49" s="59">
        <v>6760</v>
      </c>
      <c r="F49" s="59">
        <v>7390</v>
      </c>
      <c r="G49" s="72">
        <v>10927.663</v>
      </c>
      <c r="N49" s="65" t="s">
        <v>313</v>
      </c>
      <c r="O49" s="59">
        <v>17010214</v>
      </c>
      <c r="P49" s="72">
        <v>29</v>
      </c>
      <c r="R49" s="76">
        <v>17050103</v>
      </c>
      <c r="S49" s="58">
        <v>0.62</v>
      </c>
      <c r="T49" s="58">
        <v>0.04</v>
      </c>
      <c r="U49" s="58">
        <v>0.66</v>
      </c>
      <c r="V49" s="58">
        <v>0.06</v>
      </c>
      <c r="W49" s="58">
        <v>0</v>
      </c>
      <c r="X49" s="66">
        <v>0</v>
      </c>
    </row>
    <row r="50" spans="1:24" x14ac:dyDescent="0.3">
      <c r="A50" s="76">
        <v>17050104</v>
      </c>
      <c r="B50" s="59"/>
      <c r="C50" s="59">
        <v>0</v>
      </c>
      <c r="D50" s="59">
        <v>0</v>
      </c>
      <c r="E50" s="59">
        <v>0</v>
      </c>
      <c r="F50" s="59">
        <v>0</v>
      </c>
      <c r="G50" s="72">
        <v>0</v>
      </c>
      <c r="N50" s="65" t="s">
        <v>314</v>
      </c>
      <c r="O50" s="59">
        <v>17040209</v>
      </c>
      <c r="P50" s="72">
        <v>11</v>
      </c>
      <c r="R50" s="76">
        <v>17050104</v>
      </c>
      <c r="S50" s="58">
        <v>0.03</v>
      </c>
      <c r="T50" s="58">
        <v>0</v>
      </c>
      <c r="U50" s="58">
        <v>0.06</v>
      </c>
      <c r="V50" s="58">
        <v>0</v>
      </c>
      <c r="W50" s="58">
        <v>0</v>
      </c>
      <c r="X50" s="66">
        <v>0</v>
      </c>
    </row>
    <row r="51" spans="1:24" x14ac:dyDescent="0.3">
      <c r="A51" s="76">
        <v>17050105</v>
      </c>
      <c r="B51" s="59"/>
      <c r="C51" s="59">
        <v>0</v>
      </c>
      <c r="D51" s="59">
        <v>0</v>
      </c>
      <c r="E51" s="59">
        <v>0</v>
      </c>
      <c r="F51" s="59">
        <v>0</v>
      </c>
      <c r="G51" s="72">
        <v>0</v>
      </c>
      <c r="N51" s="65" t="s">
        <v>314</v>
      </c>
      <c r="O51" s="59">
        <v>17040217</v>
      </c>
      <c r="P51" s="72">
        <v>333</v>
      </c>
      <c r="R51" s="76">
        <v>17050105</v>
      </c>
      <c r="S51" s="58">
        <v>0</v>
      </c>
      <c r="T51" s="58">
        <v>0</v>
      </c>
      <c r="U51" s="58">
        <v>0</v>
      </c>
      <c r="V51" s="58">
        <v>0</v>
      </c>
      <c r="W51" s="58">
        <v>0</v>
      </c>
      <c r="X51" s="66">
        <v>0</v>
      </c>
    </row>
    <row r="52" spans="1:24" x14ac:dyDescent="0.3">
      <c r="A52" s="76">
        <v>17050106</v>
      </c>
      <c r="B52" s="59"/>
      <c r="C52" s="59">
        <v>0</v>
      </c>
      <c r="D52" s="59">
        <v>0</v>
      </c>
      <c r="E52" s="59">
        <v>0</v>
      </c>
      <c r="F52" s="59">
        <v>0</v>
      </c>
      <c r="G52" s="72">
        <v>0</v>
      </c>
      <c r="N52" s="65" t="s">
        <v>314</v>
      </c>
      <c r="O52" s="59">
        <v>17040218</v>
      </c>
      <c r="P52" s="72">
        <v>2547</v>
      </c>
      <c r="R52" s="76">
        <v>17050106</v>
      </c>
      <c r="S52" s="58">
        <v>0</v>
      </c>
      <c r="T52" s="58">
        <v>0</v>
      </c>
      <c r="U52" s="58">
        <v>0</v>
      </c>
      <c r="V52" s="58">
        <v>0</v>
      </c>
      <c r="W52" s="58">
        <v>0</v>
      </c>
      <c r="X52" s="66">
        <v>0</v>
      </c>
    </row>
    <row r="53" spans="1:24" x14ac:dyDescent="0.3">
      <c r="A53" s="76">
        <v>17050107</v>
      </c>
      <c r="B53" s="59"/>
      <c r="C53" s="59">
        <v>0</v>
      </c>
      <c r="D53" s="59">
        <v>0</v>
      </c>
      <c r="E53" s="59">
        <v>0</v>
      </c>
      <c r="F53" s="59">
        <v>0</v>
      </c>
      <c r="G53" s="72">
        <v>0</v>
      </c>
      <c r="N53" s="65" t="s">
        <v>315</v>
      </c>
      <c r="O53" s="59">
        <v>17040219</v>
      </c>
      <c r="P53" s="72">
        <v>79</v>
      </c>
      <c r="R53" s="76">
        <v>17050107</v>
      </c>
      <c r="S53" s="58">
        <v>0</v>
      </c>
      <c r="T53" s="58">
        <v>0</v>
      </c>
      <c r="U53" s="58">
        <v>0</v>
      </c>
      <c r="V53" s="58">
        <v>0</v>
      </c>
      <c r="W53" s="58">
        <v>0</v>
      </c>
      <c r="X53" s="66">
        <v>0</v>
      </c>
    </row>
    <row r="54" spans="1:24" x14ac:dyDescent="0.3">
      <c r="A54" s="76">
        <v>17050108</v>
      </c>
      <c r="B54" s="59">
        <v>13178000</v>
      </c>
      <c r="C54" s="59">
        <v>1.1000000000000001</v>
      </c>
      <c r="D54" s="59">
        <v>2</v>
      </c>
      <c r="E54" s="59">
        <v>3.2</v>
      </c>
      <c r="F54" s="59">
        <v>7.5</v>
      </c>
      <c r="G54" s="72">
        <v>191.26900000000001</v>
      </c>
      <c r="N54" s="65" t="s">
        <v>315</v>
      </c>
      <c r="O54" s="59">
        <v>17040220</v>
      </c>
      <c r="P54" s="72">
        <v>1024</v>
      </c>
      <c r="R54" s="76">
        <v>17050108</v>
      </c>
      <c r="S54" s="58">
        <v>0</v>
      </c>
      <c r="T54" s="58">
        <v>0</v>
      </c>
      <c r="U54" s="58">
        <v>0</v>
      </c>
      <c r="V54" s="58">
        <v>0</v>
      </c>
      <c r="W54" s="58">
        <v>0</v>
      </c>
      <c r="X54" s="66">
        <v>0</v>
      </c>
    </row>
    <row r="55" spans="1:24" x14ac:dyDescent="0.3">
      <c r="A55" s="76">
        <v>17050111</v>
      </c>
      <c r="B55" s="59">
        <v>13184500</v>
      </c>
      <c r="C55" s="59">
        <v>118.52</v>
      </c>
      <c r="D55" s="59">
        <v>144</v>
      </c>
      <c r="E55" s="59">
        <v>160</v>
      </c>
      <c r="F55" s="59">
        <v>180</v>
      </c>
      <c r="G55" s="72">
        <v>561.98199999999997</v>
      </c>
      <c r="N55" s="65" t="s">
        <v>315</v>
      </c>
      <c r="O55" s="59">
        <v>17050113</v>
      </c>
      <c r="P55" s="72">
        <v>14</v>
      </c>
      <c r="R55" s="76">
        <v>17050111</v>
      </c>
      <c r="S55" s="58">
        <v>0</v>
      </c>
      <c r="T55" s="58">
        <v>0</v>
      </c>
      <c r="U55" s="58">
        <v>0</v>
      </c>
      <c r="V55" s="58">
        <v>0</v>
      </c>
      <c r="W55" s="58">
        <v>0</v>
      </c>
      <c r="X55" s="66">
        <v>0</v>
      </c>
    </row>
    <row r="56" spans="1:24" x14ac:dyDescent="0.3">
      <c r="A56" s="76">
        <v>17050112</v>
      </c>
      <c r="B56" s="59">
        <v>13194500</v>
      </c>
      <c r="C56" s="59">
        <v>4</v>
      </c>
      <c r="D56" s="59">
        <v>6</v>
      </c>
      <c r="E56" s="59">
        <v>12</v>
      </c>
      <c r="F56" s="59">
        <v>335</v>
      </c>
      <c r="G56" s="72">
        <v>2313.3319999999999</v>
      </c>
      <c r="N56" s="65" t="s">
        <v>316</v>
      </c>
      <c r="O56" s="59">
        <v>17050103</v>
      </c>
      <c r="P56" s="72">
        <v>7394</v>
      </c>
      <c r="R56" s="76">
        <v>17050112</v>
      </c>
      <c r="S56" s="58">
        <v>0.22</v>
      </c>
      <c r="T56" s="58">
        <v>0</v>
      </c>
      <c r="U56" s="58">
        <v>0.21</v>
      </c>
      <c r="V56" s="58">
        <v>0.02</v>
      </c>
      <c r="W56" s="58">
        <v>0</v>
      </c>
      <c r="X56" s="66">
        <v>0</v>
      </c>
    </row>
    <row r="57" spans="1:24" x14ac:dyDescent="0.3">
      <c r="A57" s="76">
        <v>17050113</v>
      </c>
      <c r="B57" s="59">
        <v>13191000</v>
      </c>
      <c r="C57" s="59">
        <v>52.74</v>
      </c>
      <c r="D57" s="59">
        <v>192</v>
      </c>
      <c r="E57" s="59">
        <v>240</v>
      </c>
      <c r="F57" s="59">
        <v>280</v>
      </c>
      <c r="G57" s="72">
        <v>985.72299999999996</v>
      </c>
      <c r="N57" s="65" t="s">
        <v>316</v>
      </c>
      <c r="O57" s="59">
        <v>17050114</v>
      </c>
      <c r="P57" s="72">
        <v>180624</v>
      </c>
      <c r="R57" s="76">
        <v>17050113</v>
      </c>
      <c r="S57" s="58">
        <v>0.02</v>
      </c>
      <c r="T57" s="58">
        <v>0</v>
      </c>
      <c r="U57" s="58">
        <v>0.02</v>
      </c>
      <c r="V57" s="58">
        <v>0</v>
      </c>
      <c r="W57" s="58">
        <v>0</v>
      </c>
      <c r="X57" s="66">
        <v>0</v>
      </c>
    </row>
    <row r="58" spans="1:24" x14ac:dyDescent="0.3">
      <c r="A58" s="76">
        <v>17050114</v>
      </c>
      <c r="B58" s="59">
        <v>13213000</v>
      </c>
      <c r="C58" s="59">
        <v>181.3</v>
      </c>
      <c r="D58" s="59">
        <v>337</v>
      </c>
      <c r="E58" s="59">
        <v>498.5</v>
      </c>
      <c r="F58" s="59">
        <v>662</v>
      </c>
      <c r="G58" s="72">
        <v>1647.63</v>
      </c>
      <c r="N58" s="65" t="s">
        <v>316</v>
      </c>
      <c r="O58" s="59">
        <v>17050115</v>
      </c>
      <c r="P58" s="72">
        <v>905</v>
      </c>
      <c r="R58" s="76">
        <v>17050114</v>
      </c>
      <c r="S58" s="58">
        <v>52.82</v>
      </c>
      <c r="T58" s="58">
        <v>35.909999999999997</v>
      </c>
      <c r="U58" s="58">
        <v>17.760000000000002</v>
      </c>
      <c r="V58" s="58">
        <v>2.6</v>
      </c>
      <c r="W58" s="58">
        <v>12.25</v>
      </c>
      <c r="X58" s="66">
        <v>0.9</v>
      </c>
    </row>
    <row r="59" spans="1:24" x14ac:dyDescent="0.3">
      <c r="A59" s="76">
        <v>17050115</v>
      </c>
      <c r="B59" s="59">
        <v>13213100</v>
      </c>
      <c r="C59" s="59">
        <v>5206.6000000000004</v>
      </c>
      <c r="D59" s="59">
        <v>6296.5</v>
      </c>
      <c r="E59" s="59">
        <v>7050</v>
      </c>
      <c r="F59" s="59">
        <v>8100</v>
      </c>
      <c r="G59" s="72">
        <v>43900</v>
      </c>
      <c r="N59" s="65" t="s">
        <v>317</v>
      </c>
      <c r="O59" s="59">
        <v>16010201</v>
      </c>
      <c r="P59" s="72">
        <v>3863</v>
      </c>
      <c r="R59" s="76">
        <v>17050115</v>
      </c>
      <c r="S59" s="58">
        <v>0.54</v>
      </c>
      <c r="T59" s="58">
        <v>1.77</v>
      </c>
      <c r="U59" s="58">
        <v>0.44</v>
      </c>
      <c r="V59" s="58">
        <v>0.04</v>
      </c>
      <c r="W59" s="58">
        <v>0</v>
      </c>
      <c r="X59" s="66">
        <v>0</v>
      </c>
    </row>
    <row r="60" spans="1:24" x14ac:dyDescent="0.3">
      <c r="A60" s="76">
        <v>17050120</v>
      </c>
      <c r="B60" s="59">
        <v>13237500</v>
      </c>
      <c r="C60" s="59">
        <v>290</v>
      </c>
      <c r="D60" s="59">
        <v>342</v>
      </c>
      <c r="E60" s="59">
        <v>375</v>
      </c>
      <c r="F60" s="59">
        <v>424</v>
      </c>
      <c r="G60" s="72">
        <v>1321.682</v>
      </c>
      <c r="N60" s="65" t="s">
        <v>317</v>
      </c>
      <c r="O60" s="59">
        <v>16010202</v>
      </c>
      <c r="P60" s="72">
        <v>1953</v>
      </c>
      <c r="R60" s="76">
        <v>17050120</v>
      </c>
      <c r="S60" s="58">
        <v>0.03</v>
      </c>
      <c r="T60" s="58">
        <v>0</v>
      </c>
      <c r="U60" s="58">
        <v>0.03</v>
      </c>
      <c r="V60" s="58">
        <v>0</v>
      </c>
      <c r="W60" s="58">
        <v>0</v>
      </c>
      <c r="X60" s="66">
        <v>0</v>
      </c>
    </row>
    <row r="61" spans="1:24" x14ac:dyDescent="0.3">
      <c r="A61" s="76">
        <v>17050121</v>
      </c>
      <c r="B61" s="59">
        <v>13237920</v>
      </c>
      <c r="C61" s="59">
        <v>64</v>
      </c>
      <c r="D61" s="59">
        <v>81</v>
      </c>
      <c r="E61" s="59">
        <v>90</v>
      </c>
      <c r="F61" s="59">
        <v>100</v>
      </c>
      <c r="G61" s="72">
        <v>315.892</v>
      </c>
      <c r="N61" s="65" t="s">
        <v>317</v>
      </c>
      <c r="O61" s="59">
        <v>17040105</v>
      </c>
      <c r="P61" s="72">
        <v>166</v>
      </c>
      <c r="R61" s="76">
        <v>17050121</v>
      </c>
      <c r="S61" s="58">
        <v>0.17</v>
      </c>
      <c r="T61" s="58">
        <v>0</v>
      </c>
      <c r="U61" s="58">
        <v>0.14000000000000001</v>
      </c>
      <c r="V61" s="58">
        <v>0.01</v>
      </c>
      <c r="W61" s="58">
        <v>0</v>
      </c>
      <c r="X61" s="66">
        <v>0</v>
      </c>
    </row>
    <row r="62" spans="1:24" x14ac:dyDescent="0.3">
      <c r="A62" s="76">
        <v>17050122</v>
      </c>
      <c r="B62" s="59">
        <v>13251000</v>
      </c>
      <c r="C62" s="59">
        <v>339</v>
      </c>
      <c r="D62" s="59">
        <v>601.25</v>
      </c>
      <c r="E62" s="59">
        <v>842</v>
      </c>
      <c r="F62" s="59">
        <v>1210</v>
      </c>
      <c r="G62" s="72">
        <v>2983.2860000000001</v>
      </c>
      <c r="N62" s="65" t="s">
        <v>317</v>
      </c>
      <c r="O62" s="59">
        <v>17040205</v>
      </c>
      <c r="P62" s="72">
        <v>37</v>
      </c>
      <c r="R62" s="76">
        <v>17050122</v>
      </c>
      <c r="S62" s="58">
        <v>3.07</v>
      </c>
      <c r="T62" s="58">
        <v>1.86</v>
      </c>
      <c r="U62" s="58">
        <v>3.25</v>
      </c>
      <c r="V62" s="58">
        <v>0.28999999999999998</v>
      </c>
      <c r="W62" s="58">
        <v>0.05</v>
      </c>
      <c r="X62" s="66">
        <v>0</v>
      </c>
    </row>
    <row r="63" spans="1:24" x14ac:dyDescent="0.3">
      <c r="A63" s="76">
        <v>17050123</v>
      </c>
      <c r="B63" s="59">
        <v>13246000</v>
      </c>
      <c r="C63" s="59">
        <v>180</v>
      </c>
      <c r="D63" s="59">
        <v>258</v>
      </c>
      <c r="E63" s="59">
        <v>294</v>
      </c>
      <c r="F63" s="59">
        <v>380</v>
      </c>
      <c r="G63" s="72">
        <v>1306.2429999999999</v>
      </c>
      <c r="N63" s="65" t="s">
        <v>317</v>
      </c>
      <c r="O63" s="59">
        <v>17040207</v>
      </c>
      <c r="P63" s="72">
        <v>80</v>
      </c>
      <c r="R63" s="76">
        <v>17050123</v>
      </c>
      <c r="S63" s="58">
        <v>1.25</v>
      </c>
      <c r="T63" s="58">
        <v>0.87</v>
      </c>
      <c r="U63" s="58">
        <v>0.48</v>
      </c>
      <c r="V63" s="58">
        <v>0.08</v>
      </c>
      <c r="W63" s="58">
        <v>0.05</v>
      </c>
      <c r="X63" s="66">
        <v>0.01</v>
      </c>
    </row>
    <row r="64" spans="1:24" x14ac:dyDescent="0.3">
      <c r="A64" s="76">
        <v>17050124</v>
      </c>
      <c r="B64" s="59">
        <v>13266000</v>
      </c>
      <c r="C64" s="59">
        <v>45</v>
      </c>
      <c r="D64" s="59">
        <v>95</v>
      </c>
      <c r="E64" s="59">
        <v>130</v>
      </c>
      <c r="F64" s="59">
        <v>179</v>
      </c>
      <c r="G64" s="72">
        <v>1099.375</v>
      </c>
      <c r="N64" s="65" t="s">
        <v>317</v>
      </c>
      <c r="O64" s="59">
        <v>17040208</v>
      </c>
      <c r="P64" s="72">
        <v>865</v>
      </c>
      <c r="R64" s="76">
        <v>17050124</v>
      </c>
      <c r="S64" s="58">
        <v>1.55</v>
      </c>
      <c r="T64" s="58">
        <v>0.02</v>
      </c>
      <c r="U64" s="58">
        <v>0.76</v>
      </c>
      <c r="V64" s="58">
        <v>0.09</v>
      </c>
      <c r="W64" s="58">
        <v>0</v>
      </c>
      <c r="X64" s="66">
        <v>0</v>
      </c>
    </row>
    <row r="65" spans="1:24" x14ac:dyDescent="0.3">
      <c r="A65" s="76">
        <v>17050201</v>
      </c>
      <c r="B65" s="59">
        <v>13290000</v>
      </c>
      <c r="C65" s="59">
        <v>6900</v>
      </c>
      <c r="D65" s="59">
        <v>8210</v>
      </c>
      <c r="E65" s="59">
        <v>9290</v>
      </c>
      <c r="F65" s="59">
        <v>10800</v>
      </c>
      <c r="G65" s="72">
        <v>18150.385999999999</v>
      </c>
      <c r="N65" s="65" t="s">
        <v>318</v>
      </c>
      <c r="O65" s="59">
        <v>16020309</v>
      </c>
      <c r="P65" s="72">
        <v>11</v>
      </c>
      <c r="R65" s="76">
        <v>17050201</v>
      </c>
      <c r="S65" s="58">
        <v>0.33</v>
      </c>
      <c r="T65" s="58">
        <v>0</v>
      </c>
      <c r="U65" s="58">
        <v>0.12</v>
      </c>
      <c r="V65" s="58">
        <v>0.02</v>
      </c>
      <c r="W65" s="58">
        <v>0</v>
      </c>
      <c r="X65" s="66">
        <v>0</v>
      </c>
    </row>
    <row r="66" spans="1:24" x14ac:dyDescent="0.3">
      <c r="A66" s="76">
        <v>17060101</v>
      </c>
      <c r="B66" s="59">
        <v>13290500</v>
      </c>
      <c r="C66" s="59">
        <v>6261.6</v>
      </c>
      <c r="D66" s="59">
        <v>9246</v>
      </c>
      <c r="E66" s="59">
        <v>10400</v>
      </c>
      <c r="F66" s="59">
        <v>12100</v>
      </c>
      <c r="G66" s="72">
        <v>59600</v>
      </c>
      <c r="N66" s="65" t="s">
        <v>318</v>
      </c>
      <c r="O66" s="59">
        <v>17040209</v>
      </c>
      <c r="P66" s="72">
        <v>14159</v>
      </c>
      <c r="R66" s="76">
        <v>17060101</v>
      </c>
      <c r="S66" s="58">
        <v>0</v>
      </c>
      <c r="T66" s="58">
        <v>0</v>
      </c>
      <c r="U66" s="58">
        <v>0</v>
      </c>
      <c r="V66" s="58">
        <v>0</v>
      </c>
      <c r="W66" s="58">
        <v>0</v>
      </c>
      <c r="X66" s="66">
        <v>0</v>
      </c>
    </row>
    <row r="67" spans="1:24" x14ac:dyDescent="0.3">
      <c r="A67" s="76">
        <v>17060103</v>
      </c>
      <c r="B67" s="59">
        <v>13334300</v>
      </c>
      <c r="C67" s="59">
        <v>10500</v>
      </c>
      <c r="D67" s="59">
        <v>13600</v>
      </c>
      <c r="E67" s="59">
        <v>15100</v>
      </c>
      <c r="F67" s="59">
        <v>17800</v>
      </c>
      <c r="G67" s="72">
        <v>126000</v>
      </c>
      <c r="N67" s="65" t="s">
        <v>318</v>
      </c>
      <c r="O67" s="59">
        <v>17040210</v>
      </c>
      <c r="P67" s="72">
        <v>1877</v>
      </c>
      <c r="R67" s="76">
        <v>17060103</v>
      </c>
      <c r="S67" s="58">
        <v>1.78</v>
      </c>
      <c r="T67" s="58">
        <v>0</v>
      </c>
      <c r="U67" s="58">
        <v>0.26</v>
      </c>
      <c r="V67" s="58">
        <v>0.09</v>
      </c>
      <c r="W67" s="58">
        <v>0</v>
      </c>
      <c r="X67" s="66">
        <v>0</v>
      </c>
    </row>
    <row r="68" spans="1:24" x14ac:dyDescent="0.3">
      <c r="A68" s="76">
        <v>17060106</v>
      </c>
      <c r="B68" s="59"/>
      <c r="C68" s="59">
        <v>0</v>
      </c>
      <c r="D68" s="59">
        <v>0</v>
      </c>
      <c r="E68" s="59">
        <v>0</v>
      </c>
      <c r="F68" s="59">
        <v>0</v>
      </c>
      <c r="G68" s="72">
        <v>0</v>
      </c>
      <c r="N68" s="65" t="s">
        <v>318</v>
      </c>
      <c r="O68" s="59">
        <v>17040211</v>
      </c>
      <c r="P68" s="72">
        <v>6613</v>
      </c>
      <c r="R68" s="76">
        <v>17060106</v>
      </c>
      <c r="S68" s="59">
        <v>0</v>
      </c>
      <c r="T68" s="59">
        <v>0</v>
      </c>
      <c r="U68" s="59">
        <v>0</v>
      </c>
      <c r="V68" s="59">
        <v>0</v>
      </c>
      <c r="W68" s="59">
        <v>0</v>
      </c>
      <c r="X68" s="72">
        <v>0</v>
      </c>
    </row>
    <row r="69" spans="1:24" x14ac:dyDescent="0.3">
      <c r="A69" s="76">
        <v>17060107</v>
      </c>
      <c r="B69" s="59"/>
      <c r="C69" s="59">
        <v>0</v>
      </c>
      <c r="D69" s="59">
        <v>0</v>
      </c>
      <c r="E69" s="59">
        <v>0</v>
      </c>
      <c r="F69" s="59">
        <v>0</v>
      </c>
      <c r="G69" s="72">
        <v>0</v>
      </c>
      <c r="N69" s="65" t="s">
        <v>318</v>
      </c>
      <c r="O69" s="59">
        <v>17040212</v>
      </c>
      <c r="P69" s="72">
        <v>292</v>
      </c>
      <c r="R69" s="76">
        <v>17060107</v>
      </c>
      <c r="S69" s="59">
        <v>0</v>
      </c>
      <c r="T69" s="59">
        <v>0</v>
      </c>
      <c r="U69" s="59">
        <v>0</v>
      </c>
      <c r="V69" s="59">
        <v>0</v>
      </c>
      <c r="W69" s="59">
        <v>0</v>
      </c>
      <c r="X69" s="72">
        <v>0</v>
      </c>
    </row>
    <row r="70" spans="1:24" x14ac:dyDescent="0.3">
      <c r="A70" s="76">
        <v>17060108</v>
      </c>
      <c r="B70" s="59">
        <v>13345000</v>
      </c>
      <c r="C70" s="59">
        <v>2.1</v>
      </c>
      <c r="D70" s="59">
        <v>5.5</v>
      </c>
      <c r="E70" s="59">
        <v>8.6</v>
      </c>
      <c r="F70" s="59">
        <v>13</v>
      </c>
      <c r="G70" s="72">
        <v>265.44600000000003</v>
      </c>
      <c r="N70" s="65" t="s">
        <v>319</v>
      </c>
      <c r="O70" s="59">
        <v>17040214</v>
      </c>
      <c r="P70" s="72">
        <v>794</v>
      </c>
      <c r="R70" s="76">
        <v>17060108</v>
      </c>
      <c r="S70" s="58">
        <v>2.4500000000000002</v>
      </c>
      <c r="T70" s="58">
        <v>2.41</v>
      </c>
      <c r="U70" s="58">
        <v>1.33</v>
      </c>
      <c r="V70" s="58">
        <v>0.17</v>
      </c>
      <c r="W70" s="58">
        <v>0</v>
      </c>
      <c r="X70" s="66">
        <v>0</v>
      </c>
    </row>
    <row r="71" spans="1:24" x14ac:dyDescent="0.3">
      <c r="A71" s="76">
        <v>17060109</v>
      </c>
      <c r="B71" s="59"/>
      <c r="C71" s="59">
        <v>0</v>
      </c>
      <c r="D71" s="59">
        <v>0</v>
      </c>
      <c r="E71" s="59">
        <v>0</v>
      </c>
      <c r="F71" s="59">
        <v>0</v>
      </c>
      <c r="G71" s="72">
        <v>0</v>
      </c>
      <c r="N71" s="65" t="s">
        <v>319</v>
      </c>
      <c r="O71" s="59">
        <v>17040215</v>
      </c>
      <c r="P71" s="72">
        <v>182</v>
      </c>
      <c r="R71" s="76">
        <v>17060109</v>
      </c>
      <c r="S71" s="58">
        <v>0.01</v>
      </c>
      <c r="T71" s="58">
        <v>0</v>
      </c>
      <c r="U71" s="58">
        <v>0</v>
      </c>
      <c r="V71" s="58">
        <v>0</v>
      </c>
      <c r="W71" s="58">
        <v>0</v>
      </c>
      <c r="X71" s="66">
        <v>0</v>
      </c>
    </row>
    <row r="72" spans="1:24" x14ac:dyDescent="0.3">
      <c r="A72" s="76">
        <v>17060201</v>
      </c>
      <c r="B72" s="59">
        <v>13298500</v>
      </c>
      <c r="C72" s="59">
        <v>420</v>
      </c>
      <c r="D72" s="59">
        <v>490</v>
      </c>
      <c r="E72" s="59">
        <v>533</v>
      </c>
      <c r="F72" s="59">
        <v>592</v>
      </c>
      <c r="G72" s="72">
        <v>1507.867</v>
      </c>
      <c r="N72" s="65" t="s">
        <v>319</v>
      </c>
      <c r="O72" s="59">
        <v>17040216</v>
      </c>
      <c r="P72" s="72">
        <v>6</v>
      </c>
      <c r="R72" s="76">
        <v>17060201</v>
      </c>
      <c r="S72" s="58">
        <v>0.22</v>
      </c>
      <c r="T72" s="58">
        <v>0</v>
      </c>
      <c r="U72" s="58">
        <v>0.23</v>
      </c>
      <c r="V72" s="58">
        <v>0.02</v>
      </c>
      <c r="W72" s="58">
        <v>0</v>
      </c>
      <c r="X72" s="66">
        <v>0</v>
      </c>
    </row>
    <row r="73" spans="1:24" x14ac:dyDescent="0.3">
      <c r="A73" s="76">
        <v>17060202</v>
      </c>
      <c r="B73" s="59">
        <v>13302005</v>
      </c>
      <c r="C73" s="59">
        <v>105</v>
      </c>
      <c r="D73" s="59">
        <v>118</v>
      </c>
      <c r="E73" s="59">
        <v>127</v>
      </c>
      <c r="F73" s="59">
        <v>148</v>
      </c>
      <c r="G73" s="72">
        <v>233.09100000000001</v>
      </c>
      <c r="N73" s="65" t="s">
        <v>320</v>
      </c>
      <c r="O73" s="59">
        <v>17060306</v>
      </c>
      <c r="P73" s="72">
        <v>8099</v>
      </c>
      <c r="R73" s="76">
        <v>17060202</v>
      </c>
      <c r="S73" s="58">
        <v>0.01</v>
      </c>
      <c r="T73" s="58">
        <v>0</v>
      </c>
      <c r="U73" s="58">
        <v>0.01</v>
      </c>
      <c r="V73" s="58">
        <v>0</v>
      </c>
      <c r="W73" s="58">
        <v>0</v>
      </c>
      <c r="X73" s="66">
        <v>0</v>
      </c>
    </row>
    <row r="74" spans="1:24" x14ac:dyDescent="0.3">
      <c r="A74" s="76">
        <v>17060203</v>
      </c>
      <c r="B74" s="59">
        <v>13307000</v>
      </c>
      <c r="C74" s="59">
        <v>907.96</v>
      </c>
      <c r="D74" s="59">
        <v>1200</v>
      </c>
      <c r="E74" s="59">
        <v>1370</v>
      </c>
      <c r="F74" s="59">
        <v>1530</v>
      </c>
      <c r="G74" s="72">
        <v>2975.5</v>
      </c>
      <c r="N74" s="65" t="s">
        <v>320</v>
      </c>
      <c r="O74" s="59">
        <v>17060308</v>
      </c>
      <c r="P74" s="72">
        <v>662</v>
      </c>
      <c r="R74" s="76">
        <v>17060203</v>
      </c>
      <c r="S74" s="58">
        <v>0.6</v>
      </c>
      <c r="T74" s="58">
        <v>1.73</v>
      </c>
      <c r="U74" s="58">
        <v>0.48</v>
      </c>
      <c r="V74" s="58">
        <v>0.05</v>
      </c>
      <c r="W74" s="58">
        <v>0</v>
      </c>
      <c r="X74" s="66">
        <v>0</v>
      </c>
    </row>
    <row r="75" spans="1:24" x14ac:dyDescent="0.3">
      <c r="A75" s="76">
        <v>17060204</v>
      </c>
      <c r="B75" s="59">
        <v>13305500</v>
      </c>
      <c r="C75" s="59">
        <v>20</v>
      </c>
      <c r="D75" s="59">
        <v>35</v>
      </c>
      <c r="E75" s="59">
        <v>57</v>
      </c>
      <c r="F75" s="59">
        <v>120</v>
      </c>
      <c r="G75" s="72">
        <v>245.77600000000001</v>
      </c>
      <c r="N75" s="65" t="s">
        <v>321</v>
      </c>
      <c r="O75" s="59">
        <v>17040218</v>
      </c>
      <c r="P75" s="72">
        <v>1421</v>
      </c>
      <c r="R75" s="76">
        <v>17060204</v>
      </c>
      <c r="S75" s="58">
        <v>0.2</v>
      </c>
      <c r="T75" s="58">
        <v>0</v>
      </c>
      <c r="U75" s="58">
        <v>0.16</v>
      </c>
      <c r="V75" s="58">
        <v>0.02</v>
      </c>
      <c r="W75" s="58">
        <v>0</v>
      </c>
      <c r="X75" s="66">
        <v>0</v>
      </c>
    </row>
    <row r="76" spans="1:24" x14ac:dyDescent="0.3">
      <c r="A76" s="76">
        <v>17060205</v>
      </c>
      <c r="B76" s="59">
        <v>13309220</v>
      </c>
      <c r="C76" s="59">
        <v>294.94</v>
      </c>
      <c r="D76" s="59">
        <v>357</v>
      </c>
      <c r="E76" s="59">
        <v>400</v>
      </c>
      <c r="F76" s="59">
        <v>446</v>
      </c>
      <c r="G76" s="72">
        <v>1404.7280000000001</v>
      </c>
      <c r="N76" s="65" t="s">
        <v>321</v>
      </c>
      <c r="O76" s="59">
        <v>17060201</v>
      </c>
      <c r="P76" s="72">
        <v>2831</v>
      </c>
      <c r="R76" s="76">
        <v>17060205</v>
      </c>
      <c r="S76" s="58">
        <v>0.03</v>
      </c>
      <c r="T76" s="58">
        <v>0</v>
      </c>
      <c r="U76" s="58">
        <v>0.02</v>
      </c>
      <c r="V76" s="58">
        <v>0</v>
      </c>
      <c r="W76" s="58">
        <v>0</v>
      </c>
      <c r="X76" s="66">
        <v>0</v>
      </c>
    </row>
    <row r="77" spans="1:24" x14ac:dyDescent="0.3">
      <c r="A77" s="76">
        <v>17060206</v>
      </c>
      <c r="B77" s="59">
        <v>13310199</v>
      </c>
      <c r="C77" s="59">
        <v>600</v>
      </c>
      <c r="D77" s="59">
        <v>696.95</v>
      </c>
      <c r="E77" s="59">
        <v>750</v>
      </c>
      <c r="F77" s="59">
        <v>896</v>
      </c>
      <c r="G77" s="72">
        <v>2765.5030000000002</v>
      </c>
      <c r="N77" s="65" t="s">
        <v>321</v>
      </c>
      <c r="O77" s="59">
        <v>17060202</v>
      </c>
      <c r="P77" s="72">
        <v>113</v>
      </c>
      <c r="R77" s="76">
        <v>17060206</v>
      </c>
      <c r="S77" s="58">
        <v>0.01</v>
      </c>
      <c r="T77" s="58">
        <v>0</v>
      </c>
      <c r="U77" s="58">
        <v>0.01</v>
      </c>
      <c r="V77" s="58">
        <v>0</v>
      </c>
      <c r="W77" s="58">
        <v>0</v>
      </c>
      <c r="X77" s="66">
        <v>0</v>
      </c>
    </row>
    <row r="78" spans="1:24" x14ac:dyDescent="0.3">
      <c r="A78" s="76">
        <v>17060207</v>
      </c>
      <c r="B78" s="59">
        <v>13315000</v>
      </c>
      <c r="C78" s="59">
        <v>2595.1999999999998</v>
      </c>
      <c r="D78" s="59">
        <v>3060</v>
      </c>
      <c r="E78" s="59">
        <v>3304</v>
      </c>
      <c r="F78" s="59">
        <v>3630</v>
      </c>
      <c r="G78" s="72">
        <v>10576.188</v>
      </c>
      <c r="N78" s="65" t="s">
        <v>321</v>
      </c>
      <c r="O78" s="59">
        <v>17060205</v>
      </c>
      <c r="P78" s="72">
        <v>3</v>
      </c>
      <c r="R78" s="76">
        <v>17060207</v>
      </c>
      <c r="S78" s="58">
        <v>0.01</v>
      </c>
      <c r="T78" s="58">
        <v>0</v>
      </c>
      <c r="U78" s="58">
        <v>0.01</v>
      </c>
      <c r="V78" s="58">
        <v>0</v>
      </c>
      <c r="W78" s="58">
        <v>0</v>
      </c>
      <c r="X78" s="66">
        <v>0</v>
      </c>
    </row>
    <row r="79" spans="1:24" x14ac:dyDescent="0.3">
      <c r="A79" s="76">
        <v>17060208</v>
      </c>
      <c r="B79" s="59">
        <v>13314300</v>
      </c>
      <c r="C79" s="59">
        <v>291.52999999999997</v>
      </c>
      <c r="D79" s="59">
        <v>368</v>
      </c>
      <c r="E79" s="59">
        <v>409.3</v>
      </c>
      <c r="F79" s="59">
        <v>485</v>
      </c>
      <c r="G79" s="72">
        <v>1985.3230000000001</v>
      </c>
      <c r="N79" s="65" t="s">
        <v>322</v>
      </c>
      <c r="O79" s="59">
        <v>17040212</v>
      </c>
      <c r="P79" s="72">
        <v>159</v>
      </c>
      <c r="R79" s="76">
        <v>17060208</v>
      </c>
      <c r="S79" s="58">
        <v>0.02</v>
      </c>
      <c r="T79" s="58">
        <v>0</v>
      </c>
      <c r="U79" s="58">
        <v>0.02</v>
      </c>
      <c r="V79" s="58">
        <v>0</v>
      </c>
      <c r="W79" s="58">
        <v>0</v>
      </c>
      <c r="X79" s="66">
        <v>0</v>
      </c>
    </row>
    <row r="80" spans="1:24" x14ac:dyDescent="0.3">
      <c r="A80" s="76">
        <v>17060209</v>
      </c>
      <c r="B80" s="59">
        <v>13317000</v>
      </c>
      <c r="C80" s="59">
        <v>2470</v>
      </c>
      <c r="D80" s="59">
        <v>3030</v>
      </c>
      <c r="E80" s="59">
        <v>3370</v>
      </c>
      <c r="F80" s="59">
        <v>3840</v>
      </c>
      <c r="G80" s="72">
        <v>11084.289000000001</v>
      </c>
      <c r="N80" s="65" t="s">
        <v>322</v>
      </c>
      <c r="O80" s="59">
        <v>17040220</v>
      </c>
      <c r="P80" s="72">
        <v>5</v>
      </c>
      <c r="R80" s="76">
        <v>17060209</v>
      </c>
      <c r="S80" s="58">
        <v>0.19</v>
      </c>
      <c r="T80" s="58">
        <v>0.01</v>
      </c>
      <c r="U80" s="58">
        <v>0.18</v>
      </c>
      <c r="V80" s="58">
        <v>0.02</v>
      </c>
      <c r="W80" s="58">
        <v>0</v>
      </c>
      <c r="X80" s="66">
        <v>0</v>
      </c>
    </row>
    <row r="81" spans="1:24" x14ac:dyDescent="0.3">
      <c r="A81" s="76">
        <v>17060210</v>
      </c>
      <c r="B81" s="59">
        <v>13316500</v>
      </c>
      <c r="C81" s="59">
        <v>108</v>
      </c>
      <c r="D81" s="59">
        <v>139</v>
      </c>
      <c r="E81" s="59">
        <v>160</v>
      </c>
      <c r="F81" s="59">
        <v>193</v>
      </c>
      <c r="G81" s="72">
        <v>778.745</v>
      </c>
      <c r="N81" s="65" t="s">
        <v>322</v>
      </c>
      <c r="O81" s="59">
        <v>17050101</v>
      </c>
      <c r="P81" s="72">
        <v>26266</v>
      </c>
      <c r="R81" s="76">
        <v>17060210</v>
      </c>
      <c r="S81" s="58">
        <v>0.2</v>
      </c>
      <c r="T81" s="58">
        <v>0.03</v>
      </c>
      <c r="U81" s="58">
        <v>0.22</v>
      </c>
      <c r="V81" s="58">
        <v>0.02</v>
      </c>
      <c r="W81" s="58">
        <v>0</v>
      </c>
      <c r="X81" s="66">
        <v>0</v>
      </c>
    </row>
    <row r="82" spans="1:24" x14ac:dyDescent="0.3">
      <c r="A82" s="76">
        <v>17060301</v>
      </c>
      <c r="B82" s="59">
        <v>13335690</v>
      </c>
      <c r="C82" s="59">
        <v>155.6</v>
      </c>
      <c r="D82" s="59">
        <v>209</v>
      </c>
      <c r="E82" s="59">
        <v>248</v>
      </c>
      <c r="F82" s="59">
        <v>308</v>
      </c>
      <c r="G82" s="72">
        <v>1789.336</v>
      </c>
      <c r="N82" s="65" t="s">
        <v>322</v>
      </c>
      <c r="O82" s="59">
        <v>17050103</v>
      </c>
      <c r="P82" s="72">
        <v>273</v>
      </c>
      <c r="R82" s="76">
        <v>17060301</v>
      </c>
      <c r="S82" s="58">
        <v>0.05</v>
      </c>
      <c r="T82" s="58">
        <v>0</v>
      </c>
      <c r="U82" s="58">
        <v>0.05</v>
      </c>
      <c r="V82" s="58">
        <v>0</v>
      </c>
      <c r="W82" s="58">
        <v>0</v>
      </c>
      <c r="X82" s="66">
        <v>0</v>
      </c>
    </row>
    <row r="83" spans="1:24" x14ac:dyDescent="0.3">
      <c r="A83" s="76">
        <v>17060302</v>
      </c>
      <c r="B83" s="59">
        <v>13336500</v>
      </c>
      <c r="C83" s="59">
        <v>380</v>
      </c>
      <c r="D83" s="59">
        <v>484</v>
      </c>
      <c r="E83" s="59">
        <v>570</v>
      </c>
      <c r="F83" s="59">
        <v>712</v>
      </c>
      <c r="G83" s="72">
        <v>3735.3760000000002</v>
      </c>
      <c r="N83" s="65" t="s">
        <v>322</v>
      </c>
      <c r="O83" s="59">
        <v>17050111</v>
      </c>
      <c r="P83" s="72">
        <v>41</v>
      </c>
      <c r="R83" s="76">
        <v>17060302</v>
      </c>
      <c r="S83" s="58">
        <v>0</v>
      </c>
      <c r="T83" s="58">
        <v>0</v>
      </c>
      <c r="U83" s="58">
        <v>0</v>
      </c>
      <c r="V83" s="58">
        <v>0</v>
      </c>
      <c r="W83" s="58">
        <v>0</v>
      </c>
      <c r="X83" s="66">
        <v>0</v>
      </c>
    </row>
    <row r="84" spans="1:24" x14ac:dyDescent="0.3">
      <c r="A84" s="76">
        <v>17060303</v>
      </c>
      <c r="B84" s="59">
        <v>13337000</v>
      </c>
      <c r="C84" s="59">
        <v>276</v>
      </c>
      <c r="D84" s="59">
        <v>352</v>
      </c>
      <c r="E84" s="59">
        <v>426</v>
      </c>
      <c r="F84" s="59">
        <v>543</v>
      </c>
      <c r="G84" s="72">
        <v>2833.9960000000001</v>
      </c>
      <c r="N84" s="65" t="s">
        <v>322</v>
      </c>
      <c r="O84" s="59">
        <v>17050113</v>
      </c>
      <c r="P84" s="72">
        <v>247</v>
      </c>
      <c r="R84" s="76">
        <v>17060303</v>
      </c>
      <c r="S84" s="58">
        <v>0.02</v>
      </c>
      <c r="T84" s="58">
        <v>0</v>
      </c>
      <c r="U84" s="58">
        <v>0.01</v>
      </c>
      <c r="V84" s="58">
        <v>0</v>
      </c>
      <c r="W84" s="58">
        <v>0</v>
      </c>
      <c r="X84" s="66">
        <v>0</v>
      </c>
    </row>
    <row r="85" spans="1:24" x14ac:dyDescent="0.3">
      <c r="A85" s="76">
        <v>17060304</v>
      </c>
      <c r="B85" s="59">
        <v>13337100</v>
      </c>
      <c r="C85" s="59">
        <v>0</v>
      </c>
      <c r="D85" s="59">
        <v>15</v>
      </c>
      <c r="E85" s="59">
        <v>19</v>
      </c>
      <c r="F85" s="59">
        <v>22</v>
      </c>
      <c r="G85" s="72">
        <v>106.614</v>
      </c>
      <c r="N85" s="65" t="s">
        <v>322</v>
      </c>
      <c r="O85" s="59">
        <v>17050114</v>
      </c>
      <c r="P85" s="72">
        <v>85</v>
      </c>
      <c r="R85" s="76">
        <v>17060304</v>
      </c>
      <c r="S85" s="58">
        <v>0.06</v>
      </c>
      <c r="T85" s="58">
        <v>0.03</v>
      </c>
      <c r="U85" s="58">
        <v>0.06</v>
      </c>
      <c r="V85" s="58">
        <v>0.01</v>
      </c>
      <c r="W85" s="58">
        <v>0</v>
      </c>
      <c r="X85" s="66">
        <v>0</v>
      </c>
    </row>
    <row r="86" spans="1:24" x14ac:dyDescent="0.3">
      <c r="A86" s="76">
        <v>17060305</v>
      </c>
      <c r="B86" s="59">
        <v>13338500</v>
      </c>
      <c r="C86" s="59">
        <v>117</v>
      </c>
      <c r="D86" s="59">
        <v>150</v>
      </c>
      <c r="E86" s="59">
        <v>182</v>
      </c>
      <c r="F86" s="59">
        <v>232</v>
      </c>
      <c r="G86" s="72">
        <v>1023.579</v>
      </c>
      <c r="N86" s="65" t="s">
        <v>323</v>
      </c>
      <c r="O86" s="59">
        <v>16010202</v>
      </c>
      <c r="P86" s="72">
        <v>12786</v>
      </c>
      <c r="R86" s="76">
        <v>17060305</v>
      </c>
      <c r="S86" s="58">
        <v>0.61</v>
      </c>
      <c r="T86" s="58">
        <v>7.0000000000000007E-2</v>
      </c>
      <c r="U86" s="58">
        <v>0.55000000000000004</v>
      </c>
      <c r="V86" s="58">
        <v>0.05</v>
      </c>
      <c r="W86" s="58">
        <v>0</v>
      </c>
      <c r="X86" s="66">
        <v>0</v>
      </c>
    </row>
    <row r="87" spans="1:24" x14ac:dyDescent="0.3">
      <c r="A87" s="76">
        <v>17060306</v>
      </c>
      <c r="B87" s="59">
        <v>13343000</v>
      </c>
      <c r="C87" s="59">
        <v>2420</v>
      </c>
      <c r="D87" s="59">
        <v>3058</v>
      </c>
      <c r="E87" s="59">
        <v>3340</v>
      </c>
      <c r="F87" s="59">
        <v>4020</v>
      </c>
      <c r="G87" s="72">
        <v>16160.539000000001</v>
      </c>
      <c r="N87" s="65" t="s">
        <v>324</v>
      </c>
      <c r="O87" s="59">
        <v>17040202</v>
      </c>
      <c r="P87" s="72">
        <v>2845</v>
      </c>
      <c r="R87" s="76">
        <v>17060306</v>
      </c>
      <c r="S87" s="58">
        <v>5.61</v>
      </c>
      <c r="T87" s="58">
        <v>4.34</v>
      </c>
      <c r="U87" s="58">
        <v>1.72</v>
      </c>
      <c r="V87" s="58">
        <v>0.31</v>
      </c>
      <c r="W87" s="58">
        <v>4.6100000000000003</v>
      </c>
      <c r="X87" s="66">
        <v>0.43</v>
      </c>
    </row>
    <row r="88" spans="1:24" x14ac:dyDescent="0.3">
      <c r="A88" s="76">
        <v>17060307</v>
      </c>
      <c r="B88" s="59">
        <v>13340600</v>
      </c>
      <c r="C88" s="59">
        <v>534</v>
      </c>
      <c r="D88" s="59">
        <v>670</v>
      </c>
      <c r="E88" s="59">
        <v>767</v>
      </c>
      <c r="F88" s="59">
        <v>906</v>
      </c>
      <c r="G88" s="72">
        <v>3480.7649999999999</v>
      </c>
      <c r="N88" s="65" t="s">
        <v>324</v>
      </c>
      <c r="O88" s="59">
        <v>17040203</v>
      </c>
      <c r="P88" s="72">
        <v>7416</v>
      </c>
      <c r="R88" s="76">
        <v>17060307</v>
      </c>
      <c r="S88" s="58">
        <v>0</v>
      </c>
      <c r="T88" s="58">
        <v>0</v>
      </c>
      <c r="U88" s="58">
        <v>0</v>
      </c>
      <c r="V88" s="58">
        <v>0</v>
      </c>
      <c r="W88" s="58">
        <v>0</v>
      </c>
      <c r="X88" s="66">
        <v>0</v>
      </c>
    </row>
    <row r="89" spans="1:24" ht="15" thickBot="1" x14ac:dyDescent="0.35">
      <c r="A89" s="77">
        <v>17060308</v>
      </c>
      <c r="B89" s="73">
        <v>13341000</v>
      </c>
      <c r="C89" s="73">
        <v>800</v>
      </c>
      <c r="D89" s="73">
        <v>960</v>
      </c>
      <c r="E89" s="73">
        <v>1100</v>
      </c>
      <c r="F89" s="73">
        <v>1350</v>
      </c>
      <c r="G89" s="74">
        <v>5699.2039999999997</v>
      </c>
      <c r="N89" s="65" t="s">
        <v>324</v>
      </c>
      <c r="O89" s="59">
        <v>17040204</v>
      </c>
      <c r="P89" s="72">
        <v>2953</v>
      </c>
      <c r="R89" s="77">
        <v>17060308</v>
      </c>
      <c r="S89" s="68">
        <v>0.18</v>
      </c>
      <c r="T89" s="68">
        <v>0</v>
      </c>
      <c r="U89" s="68">
        <v>0.06</v>
      </c>
      <c r="V89" s="68">
        <v>0.01</v>
      </c>
      <c r="W89" s="68">
        <v>0</v>
      </c>
      <c r="X89" s="69">
        <v>0</v>
      </c>
    </row>
    <row r="90" spans="1:24" ht="15" thickTop="1" x14ac:dyDescent="0.3">
      <c r="N90" s="65" t="s">
        <v>324</v>
      </c>
      <c r="O90" s="59">
        <v>17040214</v>
      </c>
      <c r="P90" s="72">
        <v>28</v>
      </c>
    </row>
    <row r="91" spans="1:24" x14ac:dyDescent="0.3">
      <c r="N91" s="65" t="s">
        <v>325</v>
      </c>
      <c r="O91" s="59">
        <v>17050114</v>
      </c>
      <c r="P91" s="72">
        <v>354</v>
      </c>
    </row>
    <row r="92" spans="1:24" x14ac:dyDescent="0.3">
      <c r="N92" s="65" t="s">
        <v>325</v>
      </c>
      <c r="O92" s="59">
        <v>17050122</v>
      </c>
      <c r="P92" s="72">
        <v>16365</v>
      </c>
    </row>
    <row r="93" spans="1:24" x14ac:dyDescent="0.3">
      <c r="N93" s="65" t="s">
        <v>326</v>
      </c>
      <c r="O93" s="59">
        <v>17040212</v>
      </c>
      <c r="P93" s="72">
        <v>8707</v>
      </c>
    </row>
    <row r="94" spans="1:24" x14ac:dyDescent="0.3">
      <c r="N94" s="65" t="s">
        <v>326</v>
      </c>
      <c r="O94" s="59">
        <v>17040219</v>
      </c>
      <c r="P94" s="72">
        <v>2432</v>
      </c>
    </row>
    <row r="95" spans="1:24" x14ac:dyDescent="0.3">
      <c r="N95" s="65" t="s">
        <v>326</v>
      </c>
      <c r="O95" s="59">
        <v>17040221</v>
      </c>
      <c r="P95" s="72">
        <v>4361</v>
      </c>
    </row>
    <row r="96" spans="1:24" x14ac:dyDescent="0.3">
      <c r="N96" s="65" t="s">
        <v>327</v>
      </c>
      <c r="O96" s="59">
        <v>17060101</v>
      </c>
      <c r="P96" s="72">
        <v>21</v>
      </c>
    </row>
    <row r="97" spans="14:16" x14ac:dyDescent="0.3">
      <c r="N97" s="65" t="s">
        <v>327</v>
      </c>
      <c r="O97" s="59">
        <v>17060207</v>
      </c>
      <c r="P97" s="72">
        <v>45</v>
      </c>
    </row>
    <row r="98" spans="14:16" x14ac:dyDescent="0.3">
      <c r="N98" s="65" t="s">
        <v>327</v>
      </c>
      <c r="O98" s="59">
        <v>17060208</v>
      </c>
      <c r="P98" s="72">
        <v>19</v>
      </c>
    </row>
    <row r="99" spans="14:16" x14ac:dyDescent="0.3">
      <c r="N99" s="65" t="s">
        <v>327</v>
      </c>
      <c r="O99" s="59">
        <v>17060209</v>
      </c>
      <c r="P99" s="72">
        <v>1823</v>
      </c>
    </row>
    <row r="100" spans="14:16" x14ac:dyDescent="0.3">
      <c r="N100" s="65" t="s">
        <v>327</v>
      </c>
      <c r="O100" s="59">
        <v>17060210</v>
      </c>
      <c r="P100" s="72">
        <v>748</v>
      </c>
    </row>
    <row r="101" spans="14:16" x14ac:dyDescent="0.3">
      <c r="N101" s="65" t="s">
        <v>327</v>
      </c>
      <c r="O101" s="59">
        <v>17060302</v>
      </c>
      <c r="P101" s="72">
        <v>28</v>
      </c>
    </row>
    <row r="102" spans="14:16" x14ac:dyDescent="0.3">
      <c r="N102" s="65" t="s">
        <v>327</v>
      </c>
      <c r="O102" s="59">
        <v>17060303</v>
      </c>
      <c r="P102" s="72">
        <v>79</v>
      </c>
    </row>
    <row r="103" spans="14:16" x14ac:dyDescent="0.3">
      <c r="N103" s="65" t="s">
        <v>327</v>
      </c>
      <c r="O103" s="59">
        <v>17060304</v>
      </c>
      <c r="P103" s="72">
        <v>1598</v>
      </c>
    </row>
    <row r="104" spans="14:16" x14ac:dyDescent="0.3">
      <c r="N104" s="65" t="s">
        <v>327</v>
      </c>
      <c r="O104" s="59">
        <v>17060305</v>
      </c>
      <c r="P104" s="72">
        <v>9131</v>
      </c>
    </row>
    <row r="105" spans="14:16" x14ac:dyDescent="0.3">
      <c r="N105" s="65" t="s">
        <v>327</v>
      </c>
      <c r="O105" s="59">
        <v>17060306</v>
      </c>
      <c r="P105" s="72">
        <v>2793</v>
      </c>
    </row>
    <row r="106" spans="14:16" x14ac:dyDescent="0.3">
      <c r="N106" s="65" t="s">
        <v>328</v>
      </c>
      <c r="O106" s="59">
        <v>17040201</v>
      </c>
      <c r="P106" s="72">
        <v>23927</v>
      </c>
    </row>
    <row r="107" spans="14:16" x14ac:dyDescent="0.3">
      <c r="N107" s="65" t="s">
        <v>328</v>
      </c>
      <c r="O107" s="59">
        <v>17040205</v>
      </c>
      <c r="P107" s="72">
        <v>1</v>
      </c>
    </row>
    <row r="108" spans="14:16" x14ac:dyDescent="0.3">
      <c r="N108" s="65" t="s">
        <v>328</v>
      </c>
      <c r="O108" s="59">
        <v>17040214</v>
      </c>
      <c r="P108" s="72">
        <v>1581</v>
      </c>
    </row>
    <row r="109" spans="14:16" x14ac:dyDescent="0.3">
      <c r="N109" s="65" t="s">
        <v>328</v>
      </c>
      <c r="O109" s="59">
        <v>17040215</v>
      </c>
      <c r="P109" s="72">
        <v>643</v>
      </c>
    </row>
    <row r="110" spans="14:16" x14ac:dyDescent="0.3">
      <c r="N110" s="65" t="s">
        <v>329</v>
      </c>
      <c r="O110" s="59">
        <v>17040209</v>
      </c>
      <c r="P110" s="72">
        <v>30</v>
      </c>
    </row>
    <row r="111" spans="14:16" x14ac:dyDescent="0.3">
      <c r="N111" s="65" t="s">
        <v>329</v>
      </c>
      <c r="O111" s="59">
        <v>17040212</v>
      </c>
      <c r="P111" s="72">
        <v>22314</v>
      </c>
    </row>
    <row r="112" spans="14:16" x14ac:dyDescent="0.3">
      <c r="N112" s="65" t="s">
        <v>329</v>
      </c>
      <c r="O112" s="59">
        <v>17040221</v>
      </c>
      <c r="P112" s="72">
        <v>30</v>
      </c>
    </row>
    <row r="113" spans="14:16" x14ac:dyDescent="0.3">
      <c r="N113" s="65" t="s">
        <v>330</v>
      </c>
      <c r="O113" s="59">
        <v>17010214</v>
      </c>
      <c r="P113" s="72">
        <v>4629</v>
      </c>
    </row>
    <row r="114" spans="14:16" x14ac:dyDescent="0.3">
      <c r="N114" s="65" t="s">
        <v>330</v>
      </c>
      <c r="O114" s="59">
        <v>17010303</v>
      </c>
      <c r="P114" s="72">
        <v>33933</v>
      </c>
    </row>
    <row r="115" spans="14:16" x14ac:dyDescent="0.3">
      <c r="N115" s="65" t="s">
        <v>330</v>
      </c>
      <c r="O115" s="59">
        <v>17010304</v>
      </c>
      <c r="P115" s="72">
        <v>106</v>
      </c>
    </row>
    <row r="116" spans="14:16" x14ac:dyDescent="0.3">
      <c r="N116" s="65" t="s">
        <v>330</v>
      </c>
      <c r="O116" s="59">
        <v>17010305</v>
      </c>
      <c r="P116" s="72">
        <v>99092</v>
      </c>
    </row>
    <row r="117" spans="14:16" x14ac:dyDescent="0.3">
      <c r="N117" s="65" t="s">
        <v>330</v>
      </c>
      <c r="O117" s="59">
        <v>17010306</v>
      </c>
      <c r="P117" s="72">
        <v>737</v>
      </c>
    </row>
    <row r="118" spans="14:16" x14ac:dyDescent="0.3">
      <c r="N118" s="65" t="s">
        <v>331</v>
      </c>
      <c r="O118" s="59">
        <v>17060108</v>
      </c>
      <c r="P118" s="72">
        <v>31395</v>
      </c>
    </row>
    <row r="119" spans="14:16" x14ac:dyDescent="0.3">
      <c r="N119" s="65" t="s">
        <v>331</v>
      </c>
      <c r="O119" s="59">
        <v>17060109</v>
      </c>
      <c r="P119" s="72">
        <v>31</v>
      </c>
    </row>
    <row r="120" spans="14:16" x14ac:dyDescent="0.3">
      <c r="N120" s="65" t="s">
        <v>331</v>
      </c>
      <c r="O120" s="59">
        <v>17060306</v>
      </c>
      <c r="P120" s="72">
        <v>5818</v>
      </c>
    </row>
    <row r="121" spans="14:16" x14ac:dyDescent="0.3">
      <c r="N121" s="65" t="s">
        <v>332</v>
      </c>
      <c r="O121" s="59">
        <v>17040216</v>
      </c>
      <c r="P121" s="72">
        <v>12</v>
      </c>
    </row>
    <row r="122" spans="14:16" x14ac:dyDescent="0.3">
      <c r="N122" s="65" t="s">
        <v>332</v>
      </c>
      <c r="O122" s="59">
        <v>17060202</v>
      </c>
      <c r="P122" s="72">
        <v>142</v>
      </c>
    </row>
    <row r="123" spans="14:16" x14ac:dyDescent="0.3">
      <c r="N123" s="65" t="s">
        <v>332</v>
      </c>
      <c r="O123" s="59">
        <v>17060203</v>
      </c>
      <c r="P123" s="72">
        <v>5895</v>
      </c>
    </row>
    <row r="124" spans="14:16" x14ac:dyDescent="0.3">
      <c r="N124" s="65" t="s">
        <v>332</v>
      </c>
      <c r="O124" s="59">
        <v>17060204</v>
      </c>
      <c r="P124" s="72">
        <v>1881</v>
      </c>
    </row>
    <row r="125" spans="14:16" x14ac:dyDescent="0.3">
      <c r="N125" s="65" t="s">
        <v>332</v>
      </c>
      <c r="O125" s="59">
        <v>17060206</v>
      </c>
      <c r="P125" s="72">
        <v>4</v>
      </c>
    </row>
    <row r="126" spans="14:16" x14ac:dyDescent="0.3">
      <c r="N126" s="65" t="s">
        <v>332</v>
      </c>
      <c r="O126" s="59">
        <v>17060207</v>
      </c>
      <c r="P126" s="72">
        <v>2</v>
      </c>
    </row>
    <row r="127" spans="14:16" x14ac:dyDescent="0.3">
      <c r="N127" s="65" t="s">
        <v>333</v>
      </c>
      <c r="O127" s="59">
        <v>17060209</v>
      </c>
      <c r="P127" s="72">
        <v>13</v>
      </c>
    </row>
    <row r="128" spans="14:16" x14ac:dyDescent="0.3">
      <c r="N128" s="65" t="s">
        <v>333</v>
      </c>
      <c r="O128" s="59">
        <v>17060306</v>
      </c>
      <c r="P128" s="72">
        <v>3791</v>
      </c>
    </row>
    <row r="129" spans="14:16" x14ac:dyDescent="0.3">
      <c r="N129" s="65" t="s">
        <v>334</v>
      </c>
      <c r="O129" s="59">
        <v>17040209</v>
      </c>
      <c r="P129" s="72">
        <v>105</v>
      </c>
    </row>
    <row r="130" spans="14:16" x14ac:dyDescent="0.3">
      <c r="N130" s="65" t="s">
        <v>334</v>
      </c>
      <c r="O130" s="59">
        <v>17040212</v>
      </c>
      <c r="P130" s="72">
        <v>72</v>
      </c>
    </row>
    <row r="131" spans="14:16" x14ac:dyDescent="0.3">
      <c r="N131" s="65" t="s">
        <v>334</v>
      </c>
      <c r="O131" s="59">
        <v>17040219</v>
      </c>
      <c r="P131" s="72">
        <v>1233</v>
      </c>
    </row>
    <row r="132" spans="14:16" x14ac:dyDescent="0.3">
      <c r="N132" s="65" t="s">
        <v>334</v>
      </c>
      <c r="O132" s="59">
        <v>17040221</v>
      </c>
      <c r="P132" s="72">
        <v>3798</v>
      </c>
    </row>
    <row r="133" spans="14:16" x14ac:dyDescent="0.3">
      <c r="N133" s="65" t="s">
        <v>335</v>
      </c>
      <c r="O133" s="59">
        <v>17040201</v>
      </c>
      <c r="P133" s="72">
        <v>205</v>
      </c>
    </row>
    <row r="134" spans="14:16" x14ac:dyDescent="0.3">
      <c r="N134" s="65" t="s">
        <v>335</v>
      </c>
      <c r="O134" s="59">
        <v>17040203</v>
      </c>
      <c r="P134" s="72">
        <v>22780</v>
      </c>
    </row>
    <row r="135" spans="14:16" x14ac:dyDescent="0.3">
      <c r="N135" s="65" t="s">
        <v>335</v>
      </c>
      <c r="O135" s="59">
        <v>17040204</v>
      </c>
      <c r="P135" s="72">
        <v>14545</v>
      </c>
    </row>
    <row r="136" spans="14:16" x14ac:dyDescent="0.3">
      <c r="N136" s="65" t="s">
        <v>355</v>
      </c>
      <c r="O136" s="59">
        <v>17040209</v>
      </c>
      <c r="P136" s="72">
        <v>20015</v>
      </c>
    </row>
    <row r="137" spans="14:16" x14ac:dyDescent="0.3">
      <c r="N137" s="65" t="s">
        <v>355</v>
      </c>
      <c r="O137" s="59">
        <v>17040212</v>
      </c>
      <c r="P137" s="72">
        <v>54</v>
      </c>
    </row>
    <row r="138" spans="14:16" x14ac:dyDescent="0.3">
      <c r="N138" s="65" t="s">
        <v>336</v>
      </c>
      <c r="O138" s="59">
        <v>17060103</v>
      </c>
      <c r="P138" s="72">
        <v>13754</v>
      </c>
    </row>
    <row r="139" spans="14:16" x14ac:dyDescent="0.3">
      <c r="N139" s="65" t="s">
        <v>336</v>
      </c>
      <c r="O139" s="59">
        <v>17060108</v>
      </c>
      <c r="P139" s="72">
        <v>92</v>
      </c>
    </row>
    <row r="140" spans="14:16" x14ac:dyDescent="0.3">
      <c r="N140" s="65" t="s">
        <v>336</v>
      </c>
      <c r="O140" s="59">
        <v>17060209</v>
      </c>
      <c r="P140" s="72">
        <v>22</v>
      </c>
    </row>
    <row r="141" spans="14:16" x14ac:dyDescent="0.3">
      <c r="N141" s="65" t="s">
        <v>336</v>
      </c>
      <c r="O141" s="59">
        <v>17060306</v>
      </c>
      <c r="P141" s="72">
        <v>25397</v>
      </c>
    </row>
    <row r="142" spans="14:16" x14ac:dyDescent="0.3">
      <c r="N142" s="65" t="s">
        <v>337</v>
      </c>
      <c r="O142" s="59">
        <v>16010202</v>
      </c>
      <c r="P142" s="72">
        <v>3</v>
      </c>
    </row>
    <row r="143" spans="14:16" x14ac:dyDescent="0.3">
      <c r="N143" s="65" t="s">
        <v>337</v>
      </c>
      <c r="O143" s="59">
        <v>16010204</v>
      </c>
      <c r="P143" s="72">
        <v>3867</v>
      </c>
    </row>
    <row r="144" spans="14:16" x14ac:dyDescent="0.3">
      <c r="N144" s="65" t="s">
        <v>337</v>
      </c>
      <c r="O144" s="59">
        <v>16020309</v>
      </c>
      <c r="P144" s="72">
        <v>351</v>
      </c>
    </row>
    <row r="145" spans="14:16" x14ac:dyDescent="0.3">
      <c r="N145" s="65" t="s">
        <v>337</v>
      </c>
      <c r="O145" s="59">
        <v>17040206</v>
      </c>
      <c r="P145" s="72">
        <v>4</v>
      </c>
    </row>
    <row r="146" spans="14:16" x14ac:dyDescent="0.3">
      <c r="N146" s="65" t="s">
        <v>337</v>
      </c>
      <c r="O146" s="59">
        <v>17040208</v>
      </c>
      <c r="P146" s="72">
        <v>61</v>
      </c>
    </row>
    <row r="147" spans="14:16" x14ac:dyDescent="0.3">
      <c r="N147" s="65" t="s">
        <v>338</v>
      </c>
      <c r="O147" s="59">
        <v>17050101</v>
      </c>
      <c r="P147" s="72">
        <v>203</v>
      </c>
    </row>
    <row r="148" spans="14:16" x14ac:dyDescent="0.3">
      <c r="N148" s="65" t="s">
        <v>338</v>
      </c>
      <c r="O148" s="59">
        <v>17050102</v>
      </c>
      <c r="P148" s="72">
        <v>670</v>
      </c>
    </row>
    <row r="149" spans="14:16" x14ac:dyDescent="0.3">
      <c r="N149" s="65" t="s">
        <v>338</v>
      </c>
      <c r="O149" s="59">
        <v>17050103</v>
      </c>
      <c r="P149" s="72">
        <v>10135</v>
      </c>
    </row>
    <row r="150" spans="14:16" x14ac:dyDescent="0.3">
      <c r="N150" s="65" t="s">
        <v>338</v>
      </c>
      <c r="O150" s="59">
        <v>17050104</v>
      </c>
      <c r="P150" s="72">
        <v>381</v>
      </c>
    </row>
    <row r="151" spans="14:16" x14ac:dyDescent="0.3">
      <c r="N151" s="65" t="s">
        <v>338</v>
      </c>
      <c r="O151" s="59">
        <v>17050107</v>
      </c>
      <c r="P151" s="72">
        <v>21</v>
      </c>
    </row>
    <row r="152" spans="14:16" x14ac:dyDescent="0.3">
      <c r="N152" s="65" t="s">
        <v>338</v>
      </c>
      <c r="O152" s="59">
        <v>17050108</v>
      </c>
      <c r="P152" s="72">
        <v>78</v>
      </c>
    </row>
    <row r="153" spans="14:16" x14ac:dyDescent="0.3">
      <c r="N153" s="65" t="s">
        <v>339</v>
      </c>
      <c r="O153" s="59">
        <v>17050114</v>
      </c>
      <c r="P153" s="72">
        <v>525</v>
      </c>
    </row>
    <row r="154" spans="14:16" x14ac:dyDescent="0.3">
      <c r="N154" s="65" t="s">
        <v>339</v>
      </c>
      <c r="O154" s="59">
        <v>17050115</v>
      </c>
      <c r="P154" s="72">
        <v>9656</v>
      </c>
    </row>
    <row r="155" spans="14:16" x14ac:dyDescent="0.3">
      <c r="N155" s="65" t="s">
        <v>339</v>
      </c>
      <c r="O155" s="59">
        <v>17050122</v>
      </c>
      <c r="P155" s="72">
        <v>12442</v>
      </c>
    </row>
    <row r="156" spans="14:16" x14ac:dyDescent="0.3">
      <c r="N156" s="65" t="s">
        <v>340</v>
      </c>
      <c r="O156" s="59">
        <v>17040206</v>
      </c>
      <c r="P156" s="72">
        <v>3819</v>
      </c>
    </row>
    <row r="157" spans="14:16" x14ac:dyDescent="0.3">
      <c r="N157" s="65" t="s">
        <v>340</v>
      </c>
      <c r="O157" s="59">
        <v>17040208</v>
      </c>
      <c r="P157" s="72">
        <v>475</v>
      </c>
    </row>
    <row r="158" spans="14:16" x14ac:dyDescent="0.3">
      <c r="N158" s="65" t="s">
        <v>340</v>
      </c>
      <c r="O158" s="59">
        <v>17040209</v>
      </c>
      <c r="P158" s="72">
        <v>3523</v>
      </c>
    </row>
    <row r="159" spans="14:16" x14ac:dyDescent="0.3">
      <c r="N159" s="65" t="s">
        <v>341</v>
      </c>
      <c r="O159" s="59">
        <v>17010301</v>
      </c>
      <c r="P159" s="72">
        <v>481</v>
      </c>
    </row>
    <row r="160" spans="14:16" x14ac:dyDescent="0.3">
      <c r="N160" s="65" t="s">
        <v>341</v>
      </c>
      <c r="O160" s="59">
        <v>17010302</v>
      </c>
      <c r="P160" s="72">
        <v>11035</v>
      </c>
    </row>
    <row r="161" spans="14:16" x14ac:dyDescent="0.3">
      <c r="N161" s="65" t="s">
        <v>341</v>
      </c>
      <c r="O161" s="59">
        <v>17010303</v>
      </c>
      <c r="P161" s="72">
        <v>903</v>
      </c>
    </row>
    <row r="162" spans="14:16" x14ac:dyDescent="0.3">
      <c r="N162" s="65" t="s">
        <v>341</v>
      </c>
      <c r="O162" s="59">
        <v>17010304</v>
      </c>
      <c r="P162" s="72">
        <v>346</v>
      </c>
    </row>
    <row r="163" spans="14:16" x14ac:dyDescent="0.3">
      <c r="N163" s="65" t="s">
        <v>342</v>
      </c>
      <c r="O163" s="59">
        <v>17040204</v>
      </c>
      <c r="P163" s="72">
        <v>10170</v>
      </c>
    </row>
    <row r="164" spans="14:16" x14ac:dyDescent="0.3">
      <c r="N164" s="65" t="s">
        <v>343</v>
      </c>
      <c r="O164" s="59">
        <v>17040209</v>
      </c>
      <c r="P164" s="72">
        <v>5</v>
      </c>
    </row>
    <row r="165" spans="14:16" x14ac:dyDescent="0.3">
      <c r="N165" s="65" t="s">
        <v>343</v>
      </c>
      <c r="O165" s="59">
        <v>17040212</v>
      </c>
      <c r="P165" s="72">
        <v>76289</v>
      </c>
    </row>
    <row r="166" spans="14:16" x14ac:dyDescent="0.3">
      <c r="N166" s="65" t="s">
        <v>343</v>
      </c>
      <c r="O166" s="59">
        <v>17040213</v>
      </c>
      <c r="P166" s="72">
        <v>882</v>
      </c>
    </row>
    <row r="167" spans="14:16" x14ac:dyDescent="0.3">
      <c r="N167" s="65" t="s">
        <v>343</v>
      </c>
      <c r="O167" s="59">
        <v>17050101</v>
      </c>
      <c r="P167" s="72">
        <v>18</v>
      </c>
    </row>
    <row r="168" spans="14:16" x14ac:dyDescent="0.3">
      <c r="N168" s="65" t="s">
        <v>344</v>
      </c>
      <c r="O168" s="59">
        <v>17050121</v>
      </c>
      <c r="P168" s="72">
        <v>2</v>
      </c>
    </row>
    <row r="169" spans="14:16" x14ac:dyDescent="0.3">
      <c r="N169" s="65" t="s">
        <v>344</v>
      </c>
      <c r="O169" s="59">
        <v>17050122</v>
      </c>
      <c r="P169" s="72">
        <v>27</v>
      </c>
    </row>
    <row r="170" spans="14:16" x14ac:dyDescent="0.3">
      <c r="N170" s="65" t="s">
        <v>344</v>
      </c>
      <c r="O170" s="59">
        <v>17050123</v>
      </c>
      <c r="P170" s="72">
        <v>9786</v>
      </c>
    </row>
    <row r="171" spans="14:16" x14ac:dyDescent="0.3">
      <c r="N171" s="65" t="s">
        <v>344</v>
      </c>
      <c r="O171" s="59">
        <v>17060205</v>
      </c>
      <c r="P171" s="72">
        <v>2</v>
      </c>
    </row>
    <row r="172" spans="14:16" x14ac:dyDescent="0.3">
      <c r="N172" s="65" t="s">
        <v>344</v>
      </c>
      <c r="O172" s="59">
        <v>17060208</v>
      </c>
      <c r="P172" s="72">
        <v>45</v>
      </c>
    </row>
    <row r="173" spans="14:16" x14ac:dyDescent="0.3">
      <c r="N173" s="65" t="s">
        <v>345</v>
      </c>
      <c r="O173" s="59">
        <v>17050115</v>
      </c>
      <c r="P173" s="72">
        <v>562</v>
      </c>
    </row>
    <row r="174" spans="14:16" x14ac:dyDescent="0.3">
      <c r="N174" s="65" t="s">
        <v>345</v>
      </c>
      <c r="O174" s="59">
        <v>17050122</v>
      </c>
      <c r="P174" s="72">
        <v>4</v>
      </c>
    </row>
    <row r="175" spans="14:16" x14ac:dyDescent="0.3">
      <c r="N175" s="65" t="s">
        <v>345</v>
      </c>
      <c r="O175" s="59">
        <v>17050124</v>
      </c>
      <c r="P175" s="72">
        <v>4506</v>
      </c>
    </row>
    <row r="176" spans="14:16" ht="15" thickBot="1" x14ac:dyDescent="0.35">
      <c r="N176" s="67" t="s">
        <v>345</v>
      </c>
      <c r="O176" s="73">
        <v>17050201</v>
      </c>
      <c r="P176" s="74">
        <v>5126</v>
      </c>
    </row>
    <row r="177" ht="15" thickTop="1" x14ac:dyDescent="0.3"/>
  </sheetData>
  <sortState ref="Y4:AB149">
    <sortCondition ref="Y4"/>
  </sortState>
  <mergeCells count="7">
    <mergeCell ref="A1:G2"/>
    <mergeCell ref="Y1:AB2"/>
    <mergeCell ref="AC1:AC2"/>
    <mergeCell ref="H2:L2"/>
    <mergeCell ref="N2:P2"/>
    <mergeCell ref="R2:X2"/>
    <mergeCell ref="H1:X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E91"/>
  <sheetViews>
    <sheetView workbookViewId="0">
      <selection activeCell="N27" sqref="N26:N27"/>
    </sheetView>
  </sheetViews>
  <sheetFormatPr defaultRowHeight="14.4" x14ac:dyDescent="0.3"/>
  <cols>
    <col min="15" max="15" width="11.77734375" customWidth="1"/>
    <col min="32" max="49" width="0" hidden="1" customWidth="1"/>
    <col min="51" max="51" width="18" customWidth="1"/>
  </cols>
  <sheetData>
    <row r="1" spans="1:57" ht="21" x14ac:dyDescent="0.4">
      <c r="A1" s="19" t="s">
        <v>222</v>
      </c>
      <c r="B1" s="20"/>
      <c r="C1" s="19"/>
      <c r="D1" s="19"/>
      <c r="E1" s="19"/>
      <c r="F1" s="19"/>
      <c r="G1" s="19"/>
      <c r="H1" s="19"/>
      <c r="I1" s="19"/>
      <c r="J1" s="19"/>
      <c r="K1" s="19"/>
      <c r="L1" s="19"/>
      <c r="M1" s="19"/>
      <c r="N1" s="19"/>
      <c r="O1" s="19"/>
      <c r="P1" s="19"/>
      <c r="Q1" s="19"/>
      <c r="R1" s="19"/>
      <c r="S1" s="19"/>
      <c r="T1" s="21"/>
      <c r="U1" s="22"/>
      <c r="V1" s="19"/>
      <c r="W1" s="19"/>
      <c r="X1" s="19"/>
      <c r="Y1" s="19"/>
      <c r="Z1" s="19"/>
      <c r="AA1" s="19"/>
      <c r="AB1" s="19"/>
      <c r="AC1" s="19"/>
      <c r="AD1" s="19"/>
      <c r="AE1" s="19"/>
      <c r="AF1" s="19"/>
      <c r="AG1" s="19"/>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7" ht="15.6" x14ac:dyDescent="0.3">
      <c r="A2" s="6"/>
      <c r="B2" s="6"/>
      <c r="C2" s="6"/>
      <c r="D2" s="6"/>
      <c r="E2" s="13"/>
      <c r="F2" s="6"/>
      <c r="G2" s="6"/>
      <c r="H2" s="13"/>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row>
    <row r="3" spans="1:57" ht="18" x14ac:dyDescent="0.3">
      <c r="A3" s="23" t="s">
        <v>223</v>
      </c>
      <c r="B3" s="24"/>
      <c r="C3" s="24"/>
      <c r="D3" s="24"/>
      <c r="E3" s="24"/>
      <c r="F3" s="24"/>
      <c r="G3" s="24"/>
      <c r="H3" s="24"/>
      <c r="I3" s="24"/>
      <c r="J3" s="25"/>
      <c r="K3" s="23" t="s">
        <v>224</v>
      </c>
      <c r="L3" s="24"/>
      <c r="M3" s="24"/>
      <c r="N3" s="24"/>
      <c r="O3" s="24"/>
      <c r="P3" s="24"/>
      <c r="Q3" s="25"/>
      <c r="R3" s="23" t="s">
        <v>225</v>
      </c>
      <c r="S3" s="24"/>
      <c r="T3" s="26"/>
      <c r="U3" s="27"/>
      <c r="V3" s="23" t="s">
        <v>226</v>
      </c>
      <c r="W3" s="24"/>
      <c r="X3" s="24"/>
      <c r="Y3" s="24"/>
      <c r="Z3" s="24"/>
      <c r="AA3" s="24"/>
      <c r="AB3" s="24"/>
      <c r="AC3" s="24"/>
      <c r="AD3" s="24"/>
      <c r="AE3" s="25"/>
      <c r="AF3" s="29"/>
      <c r="AG3" s="29"/>
      <c r="AH3" s="28"/>
      <c r="AI3" s="28"/>
      <c r="AJ3" s="28"/>
      <c r="AK3" s="28"/>
      <c r="AL3" s="28"/>
      <c r="AM3" s="28"/>
      <c r="AN3" s="28"/>
      <c r="AO3" s="28"/>
      <c r="AP3" s="28"/>
      <c r="AQ3" s="28"/>
      <c r="AR3" s="28"/>
      <c r="AS3" s="28"/>
      <c r="AT3" s="28"/>
      <c r="AU3" s="28"/>
      <c r="AV3" s="28"/>
      <c r="AW3" s="28"/>
      <c r="AX3" s="28"/>
      <c r="AY3" s="28"/>
      <c r="AZ3" s="28"/>
      <c r="BA3" s="28"/>
      <c r="BB3" s="28"/>
      <c r="BC3" s="28"/>
      <c r="BD3" s="28"/>
      <c r="BE3" s="28"/>
    </row>
    <row r="4" spans="1:57" ht="109.2" x14ac:dyDescent="0.3">
      <c r="A4" s="8" t="s">
        <v>227</v>
      </c>
      <c r="B4" s="8" t="s">
        <v>227</v>
      </c>
      <c r="C4" s="8" t="s">
        <v>227</v>
      </c>
      <c r="D4" s="8" t="s">
        <v>227</v>
      </c>
      <c r="E4" s="8" t="s">
        <v>228</v>
      </c>
      <c r="F4" s="9" t="s">
        <v>229</v>
      </c>
      <c r="G4" s="9" t="s">
        <v>229</v>
      </c>
      <c r="H4" s="9" t="s">
        <v>229</v>
      </c>
      <c r="I4" s="9" t="s">
        <v>229</v>
      </c>
      <c r="J4" s="9" t="s">
        <v>229</v>
      </c>
      <c r="K4" s="8" t="s">
        <v>230</v>
      </c>
      <c r="L4" s="8" t="s">
        <v>230</v>
      </c>
      <c r="M4" s="8"/>
      <c r="N4" s="8"/>
      <c r="O4" s="9" t="s">
        <v>229</v>
      </c>
      <c r="P4" s="9"/>
      <c r="Q4" s="9" t="s">
        <v>229</v>
      </c>
      <c r="R4" s="8" t="s">
        <v>227</v>
      </c>
      <c r="S4" s="8" t="s">
        <v>227</v>
      </c>
      <c r="T4" s="14" t="s">
        <v>231</v>
      </c>
      <c r="U4" s="10" t="s">
        <v>232</v>
      </c>
      <c r="V4" s="8" t="s">
        <v>233</v>
      </c>
      <c r="W4" s="9" t="s">
        <v>229</v>
      </c>
      <c r="X4" s="8" t="s">
        <v>234</v>
      </c>
      <c r="Y4" s="8" t="s">
        <v>234</v>
      </c>
      <c r="Z4" s="9" t="s">
        <v>229</v>
      </c>
      <c r="AA4" s="9" t="s">
        <v>229</v>
      </c>
      <c r="AB4" s="9" t="s">
        <v>229</v>
      </c>
      <c r="AC4" s="9" t="s">
        <v>229</v>
      </c>
      <c r="AD4" s="9" t="s">
        <v>229</v>
      </c>
      <c r="AE4" s="9" t="s">
        <v>229</v>
      </c>
      <c r="AF4" s="11"/>
      <c r="AG4" s="11"/>
      <c r="AH4" s="11"/>
      <c r="AI4" s="12"/>
      <c r="AJ4" s="11"/>
      <c r="AK4" s="11"/>
      <c r="AL4" s="11"/>
      <c r="AM4" s="11"/>
      <c r="AN4" s="11"/>
      <c r="AO4" s="11"/>
      <c r="AP4" s="11"/>
      <c r="AQ4" s="11"/>
      <c r="AR4" s="11"/>
      <c r="AS4" s="11"/>
      <c r="AT4" s="11"/>
      <c r="AU4" s="11"/>
      <c r="AV4" s="11"/>
      <c r="AW4" s="11"/>
      <c r="AX4" s="11"/>
      <c r="AY4" s="11"/>
      <c r="AZ4" s="11"/>
      <c r="BA4" s="11"/>
      <c r="BB4" s="11"/>
      <c r="BC4" s="12"/>
      <c r="BD4" s="12"/>
      <c r="BE4" s="12"/>
    </row>
    <row r="5" spans="1:57" ht="72" x14ac:dyDescent="0.3">
      <c r="A5" s="16" t="s">
        <v>235</v>
      </c>
      <c r="B5" s="16" t="s">
        <v>236</v>
      </c>
      <c r="C5" s="16" t="s">
        <v>237</v>
      </c>
      <c r="D5" s="16" t="s">
        <v>238</v>
      </c>
      <c r="E5" s="16" t="s">
        <v>239</v>
      </c>
      <c r="F5" s="16" t="s">
        <v>240</v>
      </c>
      <c r="G5" s="16" t="s">
        <v>241</v>
      </c>
      <c r="H5" s="16" t="s">
        <v>242</v>
      </c>
      <c r="I5" s="16" t="s">
        <v>243</v>
      </c>
      <c r="J5" s="16" t="s">
        <v>244</v>
      </c>
      <c r="K5" s="16" t="s">
        <v>245</v>
      </c>
      <c r="L5" s="16" t="s">
        <v>246</v>
      </c>
      <c r="M5" s="16" t="s">
        <v>247</v>
      </c>
      <c r="N5" s="16" t="s">
        <v>248</v>
      </c>
      <c r="O5" s="16" t="s">
        <v>249</v>
      </c>
      <c r="P5" s="16" t="s">
        <v>250</v>
      </c>
      <c r="Q5" s="16" t="s">
        <v>251</v>
      </c>
      <c r="R5" s="16" t="s">
        <v>252</v>
      </c>
      <c r="S5" s="16" t="s">
        <v>253</v>
      </c>
      <c r="T5" s="17" t="s">
        <v>254</v>
      </c>
      <c r="U5" s="18" t="s">
        <v>255</v>
      </c>
      <c r="V5" s="16" t="s">
        <v>256</v>
      </c>
      <c r="W5" s="16" t="s">
        <v>257</v>
      </c>
      <c r="X5" s="16" t="s">
        <v>258</v>
      </c>
      <c r="Y5" s="16" t="s">
        <v>259</v>
      </c>
      <c r="Z5" s="16" t="s">
        <v>260</v>
      </c>
      <c r="AA5" s="16" t="s">
        <v>261</v>
      </c>
      <c r="AB5" s="16" t="s">
        <v>262</v>
      </c>
      <c r="AC5" s="16" t="s">
        <v>263</v>
      </c>
      <c r="AD5" s="16" t="s">
        <v>264</v>
      </c>
      <c r="AE5" s="16" t="s">
        <v>265</v>
      </c>
      <c r="AF5" s="30" t="s">
        <v>266</v>
      </c>
      <c r="AG5" s="30" t="s">
        <v>267</v>
      </c>
      <c r="AH5" s="7" t="s">
        <v>268</v>
      </c>
      <c r="AI5" s="7" t="s">
        <v>269</v>
      </c>
      <c r="AJ5" s="7" t="s">
        <v>270</v>
      </c>
      <c r="AK5" s="7" t="s">
        <v>271</v>
      </c>
      <c r="AL5" s="7" t="s">
        <v>272</v>
      </c>
      <c r="AM5" s="7" t="s">
        <v>273</v>
      </c>
      <c r="AN5" s="7" t="s">
        <v>274</v>
      </c>
      <c r="AO5" s="7" t="s">
        <v>275</v>
      </c>
      <c r="AP5" s="7" t="s">
        <v>276</v>
      </c>
      <c r="AQ5" s="7" t="s">
        <v>277</v>
      </c>
      <c r="AR5" s="7" t="s">
        <v>278</v>
      </c>
      <c r="AS5" s="7" t="s">
        <v>279</v>
      </c>
      <c r="AT5" s="7" t="s">
        <v>280</v>
      </c>
      <c r="AU5" s="7" t="s">
        <v>281</v>
      </c>
      <c r="AV5" s="7" t="s">
        <v>282</v>
      </c>
      <c r="AW5" s="7" t="s">
        <v>283</v>
      </c>
      <c r="AX5" s="7"/>
      <c r="AY5" s="7" t="s">
        <v>292</v>
      </c>
      <c r="AZ5" s="16" t="s">
        <v>284</v>
      </c>
      <c r="BA5" s="16" t="s">
        <v>285</v>
      </c>
      <c r="BB5" s="16" t="s">
        <v>286</v>
      </c>
      <c r="BC5" s="16" t="s">
        <v>287</v>
      </c>
      <c r="BD5" s="16" t="s">
        <v>288</v>
      </c>
      <c r="BE5" s="16" t="s">
        <v>289</v>
      </c>
    </row>
    <row r="6" spans="1:57" x14ac:dyDescent="0.3">
      <c r="A6" t="s">
        <v>290</v>
      </c>
      <c r="AY6" t="s">
        <v>137</v>
      </c>
      <c r="AZ6">
        <v>0</v>
      </c>
      <c r="BA6">
        <v>0</v>
      </c>
      <c r="BB6">
        <v>0</v>
      </c>
      <c r="BC6">
        <v>0</v>
      </c>
      <c r="BD6">
        <v>0</v>
      </c>
      <c r="BE6">
        <v>0</v>
      </c>
    </row>
    <row r="7" spans="1:57" x14ac:dyDescent="0.3">
      <c r="AY7" t="s">
        <v>138</v>
      </c>
      <c r="AZ7">
        <v>0</v>
      </c>
      <c r="BA7">
        <v>0</v>
      </c>
      <c r="BB7">
        <v>0</v>
      </c>
      <c r="BC7">
        <v>0</v>
      </c>
      <c r="BD7">
        <v>0</v>
      </c>
      <c r="BE7">
        <v>0</v>
      </c>
    </row>
    <row r="8" spans="1:57" x14ac:dyDescent="0.3">
      <c r="AY8" t="s">
        <v>139</v>
      </c>
      <c r="AZ8">
        <v>0</v>
      </c>
      <c r="BA8">
        <v>0</v>
      </c>
      <c r="BB8">
        <v>0</v>
      </c>
      <c r="BC8">
        <v>0</v>
      </c>
      <c r="BD8">
        <v>0</v>
      </c>
      <c r="BE8">
        <v>0</v>
      </c>
    </row>
    <row r="9" spans="1:57" x14ac:dyDescent="0.3">
      <c r="AY9" t="s">
        <v>140</v>
      </c>
      <c r="AZ9">
        <v>0</v>
      </c>
      <c r="BA9">
        <v>0</v>
      </c>
      <c r="BB9">
        <v>0</v>
      </c>
      <c r="BC9">
        <v>0</v>
      </c>
      <c r="BD9">
        <v>0</v>
      </c>
      <c r="BE9">
        <v>0</v>
      </c>
    </row>
    <row r="10" spans="1:57" x14ac:dyDescent="0.3">
      <c r="AY10" t="s">
        <v>141</v>
      </c>
      <c r="AZ10">
        <v>0</v>
      </c>
      <c r="BA10">
        <v>0</v>
      </c>
      <c r="BB10">
        <v>0</v>
      </c>
      <c r="BC10">
        <v>0</v>
      </c>
      <c r="BD10">
        <v>0</v>
      </c>
      <c r="BE10">
        <v>0</v>
      </c>
    </row>
    <row r="11" spans="1:57" x14ac:dyDescent="0.3">
      <c r="AY11" t="s">
        <v>142</v>
      </c>
      <c r="AZ11">
        <v>0</v>
      </c>
      <c r="BA11">
        <v>0</v>
      </c>
      <c r="BB11">
        <v>0</v>
      </c>
      <c r="BC11">
        <v>0</v>
      </c>
      <c r="BD11">
        <v>0</v>
      </c>
      <c r="BE11">
        <v>0</v>
      </c>
    </row>
    <row r="12" spans="1:57" x14ac:dyDescent="0.3">
      <c r="AY12" t="s">
        <v>143</v>
      </c>
      <c r="AZ12">
        <v>0</v>
      </c>
      <c r="BA12">
        <v>0</v>
      </c>
      <c r="BB12">
        <v>0</v>
      </c>
      <c r="BC12">
        <v>0</v>
      </c>
      <c r="BD12">
        <v>0</v>
      </c>
      <c r="BE12">
        <v>0</v>
      </c>
    </row>
    <row r="13" spans="1:57" x14ac:dyDescent="0.3">
      <c r="AY13" t="s">
        <v>144</v>
      </c>
      <c r="AZ13">
        <v>0</v>
      </c>
      <c r="BA13">
        <v>0</v>
      </c>
      <c r="BB13">
        <v>0</v>
      </c>
      <c r="BC13">
        <v>0</v>
      </c>
      <c r="BD13">
        <v>0</v>
      </c>
      <c r="BE13">
        <v>0</v>
      </c>
    </row>
    <row r="14" spans="1:57" x14ac:dyDescent="0.3">
      <c r="AY14" t="s">
        <v>145</v>
      </c>
      <c r="AZ14">
        <v>0</v>
      </c>
      <c r="BA14">
        <v>0</v>
      </c>
      <c r="BB14">
        <v>0</v>
      </c>
      <c r="BC14">
        <v>0</v>
      </c>
      <c r="BD14">
        <v>0</v>
      </c>
      <c r="BE14">
        <v>0</v>
      </c>
    </row>
    <row r="15" spans="1:57" x14ac:dyDescent="0.3">
      <c r="AY15" t="s">
        <v>146</v>
      </c>
      <c r="AZ15">
        <v>0</v>
      </c>
      <c r="BA15">
        <v>0</v>
      </c>
      <c r="BB15">
        <v>0</v>
      </c>
      <c r="BC15">
        <v>0</v>
      </c>
      <c r="BD15">
        <v>0</v>
      </c>
      <c r="BE15">
        <v>0</v>
      </c>
    </row>
    <row r="16" spans="1:57" x14ac:dyDescent="0.3">
      <c r="AY16" t="s">
        <v>147</v>
      </c>
      <c r="AZ16">
        <v>0</v>
      </c>
      <c r="BA16">
        <v>0</v>
      </c>
      <c r="BB16">
        <v>0</v>
      </c>
      <c r="BC16">
        <v>0</v>
      </c>
      <c r="BD16">
        <v>0</v>
      </c>
      <c r="BE16">
        <v>0</v>
      </c>
    </row>
    <row r="17" spans="51:57" x14ac:dyDescent="0.3">
      <c r="AY17" t="s">
        <v>148</v>
      </c>
      <c r="AZ17">
        <v>0</v>
      </c>
      <c r="BA17">
        <v>0</v>
      </c>
      <c r="BB17">
        <v>0</v>
      </c>
      <c r="BC17">
        <v>0</v>
      </c>
      <c r="BD17">
        <v>0</v>
      </c>
      <c r="BE17">
        <v>0</v>
      </c>
    </row>
    <row r="18" spans="51:57" x14ac:dyDescent="0.3">
      <c r="AY18" t="s">
        <v>149</v>
      </c>
      <c r="AZ18">
        <v>0</v>
      </c>
      <c r="BA18">
        <v>0</v>
      </c>
      <c r="BB18">
        <v>0</v>
      </c>
      <c r="BC18">
        <v>0</v>
      </c>
      <c r="BD18">
        <v>0</v>
      </c>
      <c r="BE18">
        <v>0</v>
      </c>
    </row>
    <row r="19" spans="51:57" x14ac:dyDescent="0.3">
      <c r="AY19" t="s">
        <v>150</v>
      </c>
      <c r="AZ19">
        <v>0</v>
      </c>
      <c r="BA19">
        <v>0</v>
      </c>
      <c r="BB19">
        <v>0</v>
      </c>
      <c r="BC19">
        <v>0</v>
      </c>
      <c r="BD19">
        <v>0</v>
      </c>
      <c r="BE19">
        <v>0</v>
      </c>
    </row>
    <row r="20" spans="51:57" x14ac:dyDescent="0.3">
      <c r="AY20" t="s">
        <v>151</v>
      </c>
      <c r="AZ20">
        <v>0</v>
      </c>
      <c r="BA20">
        <v>0</v>
      </c>
      <c r="BB20">
        <v>0</v>
      </c>
      <c r="BC20">
        <v>0</v>
      </c>
      <c r="BD20">
        <v>0</v>
      </c>
      <c r="BE20">
        <v>0</v>
      </c>
    </row>
    <row r="21" spans="51:57" x14ac:dyDescent="0.3">
      <c r="AY21" t="s">
        <v>152</v>
      </c>
      <c r="AZ21">
        <v>0</v>
      </c>
      <c r="BA21">
        <v>0</v>
      </c>
      <c r="BB21">
        <v>0</v>
      </c>
      <c r="BC21">
        <v>0</v>
      </c>
      <c r="BD21">
        <v>0</v>
      </c>
      <c r="BE21">
        <v>0</v>
      </c>
    </row>
    <row r="22" spans="51:57" x14ac:dyDescent="0.3">
      <c r="AY22" t="s">
        <v>153</v>
      </c>
      <c r="AZ22">
        <v>0</v>
      </c>
      <c r="BA22">
        <v>0</v>
      </c>
      <c r="BB22">
        <v>0</v>
      </c>
      <c r="BC22">
        <v>0</v>
      </c>
      <c r="BD22">
        <v>0</v>
      </c>
      <c r="BE22">
        <v>0</v>
      </c>
    </row>
    <row r="23" spans="51:57" x14ac:dyDescent="0.3">
      <c r="AY23" t="s">
        <v>154</v>
      </c>
      <c r="AZ23">
        <v>0</v>
      </c>
      <c r="BA23">
        <v>0</v>
      </c>
      <c r="BB23">
        <v>0</v>
      </c>
      <c r="BC23">
        <v>0</v>
      </c>
      <c r="BD23">
        <v>0</v>
      </c>
      <c r="BE23">
        <v>0</v>
      </c>
    </row>
    <row r="24" spans="51:57" x14ac:dyDescent="0.3">
      <c r="AY24" t="s">
        <v>155</v>
      </c>
      <c r="AZ24">
        <v>0</v>
      </c>
      <c r="BA24">
        <v>0</v>
      </c>
      <c r="BB24">
        <v>0</v>
      </c>
      <c r="BC24">
        <v>0</v>
      </c>
      <c r="BD24">
        <v>0</v>
      </c>
      <c r="BE24">
        <v>0</v>
      </c>
    </row>
    <row r="25" spans="51:57" x14ac:dyDescent="0.3">
      <c r="AY25" t="s">
        <v>156</v>
      </c>
      <c r="AZ25">
        <v>0</v>
      </c>
      <c r="BA25">
        <v>0</v>
      </c>
      <c r="BB25">
        <v>0</v>
      </c>
      <c r="BC25">
        <v>0</v>
      </c>
      <c r="BD25">
        <v>0</v>
      </c>
      <c r="BE25">
        <v>0</v>
      </c>
    </row>
    <row r="26" spans="51:57" x14ac:dyDescent="0.3">
      <c r="AY26" t="s">
        <v>157</v>
      </c>
      <c r="AZ26">
        <v>0</v>
      </c>
      <c r="BA26">
        <v>0</v>
      </c>
      <c r="BB26">
        <v>0</v>
      </c>
      <c r="BC26">
        <v>0</v>
      </c>
      <c r="BD26">
        <v>0</v>
      </c>
      <c r="BE26">
        <v>0</v>
      </c>
    </row>
    <row r="27" spans="51:57" x14ac:dyDescent="0.3">
      <c r="AY27" t="s">
        <v>158</v>
      </c>
      <c r="AZ27">
        <v>0</v>
      </c>
      <c r="BA27">
        <v>0</v>
      </c>
      <c r="BB27">
        <v>0</v>
      </c>
      <c r="BC27">
        <v>0</v>
      </c>
      <c r="BD27">
        <v>0</v>
      </c>
      <c r="BE27">
        <v>0</v>
      </c>
    </row>
    <row r="28" spans="51:57" x14ac:dyDescent="0.3">
      <c r="AY28" t="s">
        <v>159</v>
      </c>
      <c r="AZ28">
        <v>0</v>
      </c>
      <c r="BA28">
        <v>0</v>
      </c>
      <c r="BB28">
        <v>0</v>
      </c>
      <c r="BC28">
        <v>0</v>
      </c>
      <c r="BD28">
        <v>0</v>
      </c>
      <c r="BE28">
        <v>0</v>
      </c>
    </row>
    <row r="29" spans="51:57" x14ac:dyDescent="0.3">
      <c r="AY29" t="s">
        <v>160</v>
      </c>
      <c r="AZ29">
        <v>0</v>
      </c>
      <c r="BA29">
        <v>0</v>
      </c>
      <c r="BB29">
        <v>0</v>
      </c>
      <c r="BC29">
        <v>0</v>
      </c>
      <c r="BD29">
        <v>0</v>
      </c>
      <c r="BE29">
        <v>0</v>
      </c>
    </row>
    <row r="30" spans="51:57" x14ac:dyDescent="0.3">
      <c r="AY30" t="s">
        <v>161</v>
      </c>
      <c r="AZ30">
        <v>0</v>
      </c>
      <c r="BA30">
        <v>0</v>
      </c>
      <c r="BB30">
        <v>0</v>
      </c>
      <c r="BC30">
        <v>0</v>
      </c>
      <c r="BD30">
        <v>0</v>
      </c>
      <c r="BE30">
        <v>0</v>
      </c>
    </row>
    <row r="31" spans="51:57" x14ac:dyDescent="0.3">
      <c r="AY31" t="s">
        <v>162</v>
      </c>
      <c r="AZ31">
        <v>0</v>
      </c>
      <c r="BA31">
        <v>0</v>
      </c>
      <c r="BB31">
        <v>0</v>
      </c>
      <c r="BC31">
        <v>0</v>
      </c>
      <c r="BD31">
        <v>0</v>
      </c>
      <c r="BE31">
        <v>0</v>
      </c>
    </row>
    <row r="32" spans="51:57" x14ac:dyDescent="0.3">
      <c r="AY32" t="s">
        <v>163</v>
      </c>
      <c r="AZ32">
        <v>0</v>
      </c>
      <c r="BA32">
        <v>0</v>
      </c>
      <c r="BB32">
        <v>0</v>
      </c>
      <c r="BC32">
        <v>0</v>
      </c>
      <c r="BD32">
        <v>0</v>
      </c>
      <c r="BE32">
        <v>0</v>
      </c>
    </row>
    <row r="33" spans="51:57" x14ac:dyDescent="0.3">
      <c r="AY33" t="s">
        <v>164</v>
      </c>
      <c r="AZ33">
        <v>0</v>
      </c>
      <c r="BA33">
        <v>0</v>
      </c>
      <c r="BB33">
        <v>0</v>
      </c>
      <c r="BC33">
        <v>0</v>
      </c>
      <c r="BD33">
        <v>0</v>
      </c>
      <c r="BE33">
        <v>0</v>
      </c>
    </row>
    <row r="34" spans="51:57" x14ac:dyDescent="0.3">
      <c r="AY34" t="s">
        <v>165</v>
      </c>
      <c r="AZ34">
        <v>0</v>
      </c>
      <c r="BA34">
        <v>0</v>
      </c>
      <c r="BB34">
        <v>0</v>
      </c>
      <c r="BC34">
        <v>0</v>
      </c>
      <c r="BD34">
        <v>0</v>
      </c>
      <c r="BE34">
        <v>0</v>
      </c>
    </row>
    <row r="35" spans="51:57" x14ac:dyDescent="0.3">
      <c r="AY35" t="s">
        <v>166</v>
      </c>
      <c r="AZ35">
        <v>0</v>
      </c>
      <c r="BA35">
        <v>0</v>
      </c>
      <c r="BB35">
        <v>0</v>
      </c>
      <c r="BC35">
        <v>0</v>
      </c>
      <c r="BD35">
        <v>0</v>
      </c>
      <c r="BE35">
        <v>0</v>
      </c>
    </row>
    <row r="36" spans="51:57" x14ac:dyDescent="0.3">
      <c r="AY36" t="s">
        <v>167</v>
      </c>
      <c r="AZ36">
        <v>0</v>
      </c>
      <c r="BA36">
        <v>0</v>
      </c>
      <c r="BB36">
        <v>0</v>
      </c>
      <c r="BC36">
        <v>0</v>
      </c>
      <c r="BD36">
        <v>0</v>
      </c>
      <c r="BE36">
        <v>0</v>
      </c>
    </row>
    <row r="37" spans="51:57" x14ac:dyDescent="0.3">
      <c r="AY37" t="s">
        <v>168</v>
      </c>
      <c r="AZ37">
        <v>0</v>
      </c>
      <c r="BA37">
        <v>0</v>
      </c>
      <c r="BB37">
        <v>0</v>
      </c>
      <c r="BC37">
        <v>0</v>
      </c>
      <c r="BD37">
        <v>0</v>
      </c>
      <c r="BE37">
        <v>0</v>
      </c>
    </row>
    <row r="38" spans="51:57" x14ac:dyDescent="0.3">
      <c r="AY38" t="s">
        <v>169</v>
      </c>
      <c r="AZ38">
        <v>0</v>
      </c>
      <c r="BA38">
        <v>0</v>
      </c>
      <c r="BB38">
        <v>0</v>
      </c>
      <c r="BC38">
        <v>0</v>
      </c>
      <c r="BD38">
        <v>0</v>
      </c>
      <c r="BE38">
        <v>0</v>
      </c>
    </row>
    <row r="39" spans="51:57" x14ac:dyDescent="0.3">
      <c r="AY39" t="s">
        <v>170</v>
      </c>
      <c r="AZ39">
        <v>0</v>
      </c>
      <c r="BA39">
        <v>0</v>
      </c>
      <c r="BB39">
        <v>0</v>
      </c>
      <c r="BC39">
        <v>0</v>
      </c>
      <c r="BD39">
        <v>0</v>
      </c>
      <c r="BE39">
        <v>0</v>
      </c>
    </row>
    <row r="40" spans="51:57" x14ac:dyDescent="0.3">
      <c r="AY40" t="s">
        <v>171</v>
      </c>
      <c r="AZ40">
        <v>0</v>
      </c>
      <c r="BA40">
        <v>0</v>
      </c>
      <c r="BB40">
        <v>0</v>
      </c>
      <c r="BC40">
        <v>0</v>
      </c>
      <c r="BD40">
        <v>0</v>
      </c>
      <c r="BE40">
        <v>0</v>
      </c>
    </row>
    <row r="41" spans="51:57" x14ac:dyDescent="0.3">
      <c r="AY41" t="s">
        <v>172</v>
      </c>
      <c r="AZ41">
        <v>0</v>
      </c>
      <c r="BA41">
        <v>0</v>
      </c>
      <c r="BB41">
        <v>0</v>
      </c>
      <c r="BC41">
        <v>0</v>
      </c>
      <c r="BD41">
        <v>0</v>
      </c>
      <c r="BE41">
        <v>0</v>
      </c>
    </row>
    <row r="42" spans="51:57" x14ac:dyDescent="0.3">
      <c r="AY42" t="s">
        <v>173</v>
      </c>
      <c r="AZ42">
        <v>0</v>
      </c>
      <c r="BA42">
        <v>0</v>
      </c>
      <c r="BB42">
        <v>0</v>
      </c>
      <c r="BC42">
        <v>0</v>
      </c>
      <c r="BD42">
        <v>0</v>
      </c>
      <c r="BE42">
        <v>0</v>
      </c>
    </row>
    <row r="43" spans="51:57" x14ac:dyDescent="0.3">
      <c r="AY43" t="s">
        <v>174</v>
      </c>
      <c r="AZ43">
        <v>0</v>
      </c>
      <c r="BA43">
        <v>0</v>
      </c>
      <c r="BB43">
        <v>0</v>
      </c>
      <c r="BC43">
        <v>0</v>
      </c>
      <c r="BD43">
        <v>0</v>
      </c>
      <c r="BE43">
        <v>0</v>
      </c>
    </row>
    <row r="44" spans="51:57" x14ac:dyDescent="0.3">
      <c r="AY44" t="s">
        <v>175</v>
      </c>
      <c r="AZ44">
        <v>0</v>
      </c>
      <c r="BA44">
        <v>0</v>
      </c>
      <c r="BB44">
        <v>0</v>
      </c>
      <c r="BC44">
        <v>0</v>
      </c>
      <c r="BD44">
        <v>0</v>
      </c>
      <c r="BE44">
        <v>0</v>
      </c>
    </row>
    <row r="45" spans="51:57" x14ac:dyDescent="0.3">
      <c r="AY45" t="s">
        <v>176</v>
      </c>
      <c r="AZ45">
        <v>0</v>
      </c>
      <c r="BA45">
        <v>0</v>
      </c>
      <c r="BB45">
        <v>0</v>
      </c>
      <c r="BC45">
        <v>0</v>
      </c>
      <c r="BD45">
        <v>0</v>
      </c>
      <c r="BE45">
        <v>0</v>
      </c>
    </row>
    <row r="46" spans="51:57" x14ac:dyDescent="0.3">
      <c r="AY46" t="s">
        <v>177</v>
      </c>
      <c r="AZ46">
        <v>0</v>
      </c>
      <c r="BA46">
        <v>0</v>
      </c>
      <c r="BB46">
        <v>0</v>
      </c>
      <c r="BC46">
        <v>0</v>
      </c>
      <c r="BD46">
        <v>0</v>
      </c>
      <c r="BE46">
        <v>0</v>
      </c>
    </row>
    <row r="47" spans="51:57" x14ac:dyDescent="0.3">
      <c r="AY47" t="s">
        <v>178</v>
      </c>
      <c r="AZ47">
        <v>0</v>
      </c>
      <c r="BA47">
        <v>0</v>
      </c>
      <c r="BB47">
        <v>0</v>
      </c>
      <c r="BC47">
        <v>0</v>
      </c>
      <c r="BD47">
        <v>0</v>
      </c>
      <c r="BE47">
        <v>0</v>
      </c>
    </row>
    <row r="48" spans="51:57" x14ac:dyDescent="0.3">
      <c r="AY48" t="s">
        <v>179</v>
      </c>
      <c r="AZ48">
        <v>0</v>
      </c>
      <c r="BA48">
        <v>0</v>
      </c>
      <c r="BB48">
        <v>0</v>
      </c>
      <c r="BC48">
        <v>0</v>
      </c>
      <c r="BD48">
        <v>0</v>
      </c>
      <c r="BE48">
        <v>0</v>
      </c>
    </row>
    <row r="49" spans="51:57" x14ac:dyDescent="0.3">
      <c r="AY49" t="s">
        <v>180</v>
      </c>
      <c r="AZ49">
        <v>0</v>
      </c>
      <c r="BA49">
        <v>0</v>
      </c>
      <c r="BB49">
        <v>0</v>
      </c>
      <c r="BC49">
        <v>0</v>
      </c>
      <c r="BD49">
        <v>0</v>
      </c>
      <c r="BE49">
        <v>0</v>
      </c>
    </row>
    <row r="50" spans="51:57" x14ac:dyDescent="0.3">
      <c r="AY50" t="s">
        <v>181</v>
      </c>
      <c r="AZ50">
        <v>0</v>
      </c>
      <c r="BA50">
        <v>0</v>
      </c>
      <c r="BB50">
        <v>0</v>
      </c>
      <c r="BC50">
        <v>0</v>
      </c>
      <c r="BD50">
        <v>0</v>
      </c>
      <c r="BE50">
        <v>0</v>
      </c>
    </row>
    <row r="51" spans="51:57" x14ac:dyDescent="0.3">
      <c r="AY51" t="s">
        <v>182</v>
      </c>
      <c r="AZ51">
        <v>0</v>
      </c>
      <c r="BA51">
        <v>0</v>
      </c>
      <c r="BB51">
        <v>0</v>
      </c>
      <c r="BC51">
        <v>0</v>
      </c>
      <c r="BD51">
        <v>0</v>
      </c>
      <c r="BE51">
        <v>0</v>
      </c>
    </row>
    <row r="52" spans="51:57" x14ac:dyDescent="0.3">
      <c r="AY52" t="s">
        <v>183</v>
      </c>
      <c r="AZ52">
        <v>0</v>
      </c>
      <c r="BA52">
        <v>0</v>
      </c>
      <c r="BB52">
        <v>0</v>
      </c>
      <c r="BC52">
        <v>0</v>
      </c>
      <c r="BD52">
        <v>0</v>
      </c>
      <c r="BE52">
        <v>0</v>
      </c>
    </row>
    <row r="53" spans="51:57" x14ac:dyDescent="0.3">
      <c r="AY53" t="s">
        <v>184</v>
      </c>
      <c r="AZ53">
        <v>0</v>
      </c>
      <c r="BA53">
        <v>0</v>
      </c>
      <c r="BB53">
        <v>0</v>
      </c>
      <c r="BC53">
        <v>0</v>
      </c>
      <c r="BD53">
        <v>0</v>
      </c>
      <c r="BE53">
        <v>0</v>
      </c>
    </row>
    <row r="54" spans="51:57" x14ac:dyDescent="0.3">
      <c r="AY54" t="s">
        <v>185</v>
      </c>
      <c r="AZ54">
        <v>0</v>
      </c>
      <c r="BA54">
        <v>0</v>
      </c>
      <c r="BB54">
        <v>0</v>
      </c>
      <c r="BC54">
        <v>0</v>
      </c>
      <c r="BD54">
        <v>0</v>
      </c>
      <c r="BE54">
        <v>0</v>
      </c>
    </row>
    <row r="55" spans="51:57" x14ac:dyDescent="0.3">
      <c r="AY55" t="s">
        <v>186</v>
      </c>
      <c r="AZ55">
        <v>0</v>
      </c>
      <c r="BA55">
        <v>0</v>
      </c>
      <c r="BB55">
        <v>0</v>
      </c>
      <c r="BC55">
        <v>0</v>
      </c>
      <c r="BD55">
        <v>0</v>
      </c>
      <c r="BE55">
        <v>0</v>
      </c>
    </row>
    <row r="56" spans="51:57" x14ac:dyDescent="0.3">
      <c r="AY56" t="s">
        <v>187</v>
      </c>
      <c r="AZ56">
        <v>0</v>
      </c>
      <c r="BA56">
        <v>0</v>
      </c>
      <c r="BB56">
        <v>0</v>
      </c>
      <c r="BC56">
        <v>0</v>
      </c>
      <c r="BD56">
        <v>0</v>
      </c>
      <c r="BE56">
        <v>0</v>
      </c>
    </row>
    <row r="57" spans="51:57" x14ac:dyDescent="0.3">
      <c r="AY57" t="s">
        <v>188</v>
      </c>
      <c r="AZ57">
        <v>0</v>
      </c>
      <c r="BA57">
        <v>0</v>
      </c>
      <c r="BB57">
        <v>0</v>
      </c>
      <c r="BC57">
        <v>0</v>
      </c>
      <c r="BD57">
        <v>0</v>
      </c>
      <c r="BE57">
        <v>0</v>
      </c>
    </row>
    <row r="58" spans="51:57" x14ac:dyDescent="0.3">
      <c r="AY58" t="s">
        <v>189</v>
      </c>
      <c r="AZ58">
        <v>0</v>
      </c>
      <c r="BA58">
        <v>0</v>
      </c>
      <c r="BB58">
        <v>0</v>
      </c>
      <c r="BC58">
        <v>0</v>
      </c>
      <c r="BD58">
        <v>0</v>
      </c>
      <c r="BE58">
        <v>0</v>
      </c>
    </row>
    <row r="59" spans="51:57" x14ac:dyDescent="0.3">
      <c r="AY59" t="s">
        <v>190</v>
      </c>
      <c r="AZ59">
        <v>0</v>
      </c>
      <c r="BA59">
        <v>0</v>
      </c>
      <c r="BB59">
        <v>0</v>
      </c>
      <c r="BC59">
        <v>0</v>
      </c>
      <c r="BD59">
        <v>0</v>
      </c>
      <c r="BE59">
        <v>0</v>
      </c>
    </row>
    <row r="60" spans="51:57" x14ac:dyDescent="0.3">
      <c r="AY60" t="s">
        <v>191</v>
      </c>
      <c r="AZ60">
        <v>0</v>
      </c>
      <c r="BA60">
        <v>0</v>
      </c>
      <c r="BB60">
        <v>0</v>
      </c>
      <c r="BC60">
        <v>0</v>
      </c>
      <c r="BD60">
        <v>0</v>
      </c>
      <c r="BE60">
        <v>0</v>
      </c>
    </row>
    <row r="61" spans="51:57" x14ac:dyDescent="0.3">
      <c r="AY61" t="s">
        <v>192</v>
      </c>
      <c r="AZ61">
        <v>0</v>
      </c>
      <c r="BA61">
        <v>0</v>
      </c>
      <c r="BB61">
        <v>0</v>
      </c>
      <c r="BC61">
        <v>0</v>
      </c>
      <c r="BD61">
        <v>0</v>
      </c>
      <c r="BE61">
        <v>0</v>
      </c>
    </row>
    <row r="62" spans="51:57" x14ac:dyDescent="0.3">
      <c r="AY62" t="s">
        <v>193</v>
      </c>
      <c r="AZ62">
        <v>0</v>
      </c>
      <c r="BA62">
        <v>0</v>
      </c>
      <c r="BB62">
        <v>0</v>
      </c>
      <c r="BC62">
        <v>0</v>
      </c>
      <c r="BD62">
        <v>0</v>
      </c>
      <c r="BE62">
        <v>0</v>
      </c>
    </row>
    <row r="63" spans="51:57" x14ac:dyDescent="0.3">
      <c r="AY63" t="s">
        <v>194</v>
      </c>
      <c r="AZ63">
        <v>0</v>
      </c>
      <c r="BA63">
        <v>0</v>
      </c>
      <c r="BB63">
        <v>0</v>
      </c>
      <c r="BC63">
        <v>0</v>
      </c>
      <c r="BD63">
        <v>0</v>
      </c>
      <c r="BE63">
        <v>0</v>
      </c>
    </row>
    <row r="64" spans="51:57" x14ac:dyDescent="0.3">
      <c r="AY64" t="s">
        <v>195</v>
      </c>
      <c r="AZ64">
        <v>0</v>
      </c>
      <c r="BA64">
        <v>0</v>
      </c>
      <c r="BB64">
        <v>0</v>
      </c>
      <c r="BC64">
        <v>0</v>
      </c>
      <c r="BD64">
        <v>0</v>
      </c>
      <c r="BE64">
        <v>0</v>
      </c>
    </row>
    <row r="65" spans="51:57" x14ac:dyDescent="0.3">
      <c r="AY65" t="s">
        <v>196</v>
      </c>
      <c r="AZ65">
        <v>0</v>
      </c>
      <c r="BA65">
        <v>0</v>
      </c>
      <c r="BB65">
        <v>0</v>
      </c>
      <c r="BC65">
        <v>0</v>
      </c>
      <c r="BD65">
        <v>0</v>
      </c>
      <c r="BE65">
        <v>0</v>
      </c>
    </row>
    <row r="66" spans="51:57" x14ac:dyDescent="0.3">
      <c r="AY66" t="s">
        <v>197</v>
      </c>
      <c r="AZ66">
        <v>0</v>
      </c>
      <c r="BA66">
        <v>0</v>
      </c>
      <c r="BB66">
        <v>0</v>
      </c>
      <c r="BC66">
        <v>0</v>
      </c>
      <c r="BD66">
        <v>0</v>
      </c>
      <c r="BE66">
        <v>0</v>
      </c>
    </row>
    <row r="67" spans="51:57" x14ac:dyDescent="0.3">
      <c r="AY67" t="s">
        <v>198</v>
      </c>
      <c r="AZ67">
        <v>0</v>
      </c>
      <c r="BA67">
        <v>0</v>
      </c>
      <c r="BB67">
        <v>0</v>
      </c>
      <c r="BC67">
        <v>0</v>
      </c>
      <c r="BD67">
        <v>0</v>
      </c>
      <c r="BE67">
        <v>0</v>
      </c>
    </row>
    <row r="68" spans="51:57" x14ac:dyDescent="0.3">
      <c r="AY68" t="s">
        <v>199</v>
      </c>
      <c r="AZ68">
        <v>0</v>
      </c>
      <c r="BA68">
        <v>0</v>
      </c>
      <c r="BB68">
        <v>0</v>
      </c>
      <c r="BC68">
        <v>0</v>
      </c>
      <c r="BD68">
        <v>0</v>
      </c>
      <c r="BE68">
        <v>0</v>
      </c>
    </row>
    <row r="69" spans="51:57" x14ac:dyDescent="0.3">
      <c r="AY69" t="s">
        <v>200</v>
      </c>
      <c r="AZ69">
        <v>0</v>
      </c>
      <c r="BA69">
        <v>0</v>
      </c>
      <c r="BB69">
        <v>0</v>
      </c>
      <c r="BC69">
        <v>0</v>
      </c>
      <c r="BD69">
        <v>0</v>
      </c>
      <c r="BE69">
        <v>0</v>
      </c>
    </row>
    <row r="70" spans="51:57" x14ac:dyDescent="0.3">
      <c r="AY70" t="s">
        <v>201</v>
      </c>
      <c r="AZ70">
        <v>0</v>
      </c>
      <c r="BA70">
        <v>0</v>
      </c>
      <c r="BB70">
        <v>0</v>
      </c>
      <c r="BC70">
        <v>0</v>
      </c>
      <c r="BD70">
        <v>0</v>
      </c>
      <c r="BE70">
        <v>0</v>
      </c>
    </row>
    <row r="71" spans="51:57" x14ac:dyDescent="0.3">
      <c r="AY71" t="s">
        <v>291</v>
      </c>
      <c r="AZ71">
        <v>0</v>
      </c>
      <c r="BA71">
        <v>0</v>
      </c>
      <c r="BB71">
        <v>0</v>
      </c>
      <c r="BC71">
        <v>0</v>
      </c>
      <c r="BD71">
        <v>0</v>
      </c>
      <c r="BE71">
        <v>0</v>
      </c>
    </row>
    <row r="72" spans="51:57" x14ac:dyDescent="0.3">
      <c r="AY72" t="s">
        <v>202</v>
      </c>
      <c r="AZ72">
        <v>0</v>
      </c>
      <c r="BA72">
        <v>0</v>
      </c>
      <c r="BB72">
        <v>0</v>
      </c>
      <c r="BC72">
        <v>0</v>
      </c>
      <c r="BD72">
        <v>0</v>
      </c>
      <c r="BE72">
        <v>0</v>
      </c>
    </row>
    <row r="73" spans="51:57" x14ac:dyDescent="0.3">
      <c r="AY73" t="s">
        <v>203</v>
      </c>
      <c r="AZ73">
        <v>0</v>
      </c>
      <c r="BA73">
        <v>0</v>
      </c>
      <c r="BB73">
        <v>0</v>
      </c>
      <c r="BC73">
        <v>0</v>
      </c>
      <c r="BD73">
        <v>0</v>
      </c>
      <c r="BE73">
        <v>0</v>
      </c>
    </row>
    <row r="74" spans="51:57" x14ac:dyDescent="0.3">
      <c r="AY74" t="s">
        <v>204</v>
      </c>
      <c r="AZ74">
        <v>0</v>
      </c>
      <c r="BA74">
        <v>0</v>
      </c>
      <c r="BB74">
        <v>0</v>
      </c>
      <c r="BC74">
        <v>0</v>
      </c>
      <c r="BD74">
        <v>0</v>
      </c>
      <c r="BE74">
        <v>0</v>
      </c>
    </row>
    <row r="75" spans="51:57" x14ac:dyDescent="0.3">
      <c r="AY75" t="s">
        <v>205</v>
      </c>
      <c r="AZ75">
        <v>0</v>
      </c>
      <c r="BA75">
        <v>0</v>
      </c>
      <c r="BB75">
        <v>0</v>
      </c>
      <c r="BC75">
        <v>0</v>
      </c>
      <c r="BD75">
        <v>0</v>
      </c>
      <c r="BE75">
        <v>0</v>
      </c>
    </row>
    <row r="76" spans="51:57" x14ac:dyDescent="0.3">
      <c r="AY76" t="s">
        <v>206</v>
      </c>
      <c r="AZ76">
        <v>0</v>
      </c>
      <c r="BA76">
        <v>0</v>
      </c>
      <c r="BB76">
        <v>0</v>
      </c>
      <c r="BC76">
        <v>0</v>
      </c>
      <c r="BD76">
        <v>0</v>
      </c>
      <c r="BE76">
        <v>0</v>
      </c>
    </row>
    <row r="77" spans="51:57" x14ac:dyDescent="0.3">
      <c r="AY77" t="s">
        <v>207</v>
      </c>
      <c r="AZ77">
        <v>0</v>
      </c>
      <c r="BA77">
        <v>0</v>
      </c>
      <c r="BB77">
        <v>0</v>
      </c>
      <c r="BC77">
        <v>0</v>
      </c>
      <c r="BD77">
        <v>0</v>
      </c>
      <c r="BE77">
        <v>0</v>
      </c>
    </row>
    <row r="78" spans="51:57" x14ac:dyDescent="0.3">
      <c r="AY78" t="s">
        <v>208</v>
      </c>
      <c r="AZ78">
        <v>0</v>
      </c>
      <c r="BA78">
        <v>0</v>
      </c>
      <c r="BB78">
        <v>0</v>
      </c>
      <c r="BC78">
        <v>0</v>
      </c>
      <c r="BD78">
        <v>0</v>
      </c>
      <c r="BE78">
        <v>0</v>
      </c>
    </row>
    <row r="79" spans="51:57" x14ac:dyDescent="0.3">
      <c r="AY79" t="s">
        <v>209</v>
      </c>
      <c r="AZ79">
        <v>0</v>
      </c>
      <c r="BA79">
        <v>0</v>
      </c>
      <c r="BB79">
        <v>0</v>
      </c>
      <c r="BC79">
        <v>0</v>
      </c>
      <c r="BD79">
        <v>0</v>
      </c>
      <c r="BE79">
        <v>0</v>
      </c>
    </row>
    <row r="80" spans="51:57" x14ac:dyDescent="0.3">
      <c r="AY80" t="s">
        <v>210</v>
      </c>
      <c r="AZ80">
        <v>0</v>
      </c>
      <c r="BA80">
        <v>0</v>
      </c>
      <c r="BB80">
        <v>0</v>
      </c>
      <c r="BC80">
        <v>0</v>
      </c>
      <c r="BD80">
        <v>0</v>
      </c>
      <c r="BE80">
        <v>0</v>
      </c>
    </row>
    <row r="81" spans="51:57" x14ac:dyDescent="0.3">
      <c r="AY81" t="s">
        <v>211</v>
      </c>
      <c r="AZ81">
        <v>0</v>
      </c>
      <c r="BA81">
        <v>0</v>
      </c>
      <c r="BB81">
        <v>0</v>
      </c>
      <c r="BC81">
        <v>0</v>
      </c>
      <c r="BD81">
        <v>0</v>
      </c>
      <c r="BE81">
        <v>0</v>
      </c>
    </row>
    <row r="82" spans="51:57" x14ac:dyDescent="0.3">
      <c r="AY82" t="s">
        <v>212</v>
      </c>
      <c r="AZ82">
        <v>0</v>
      </c>
      <c r="BA82">
        <v>0</v>
      </c>
      <c r="BB82">
        <v>0</v>
      </c>
      <c r="BC82">
        <v>0</v>
      </c>
      <c r="BD82">
        <v>0</v>
      </c>
      <c r="BE82">
        <v>0</v>
      </c>
    </row>
    <row r="83" spans="51:57" x14ac:dyDescent="0.3">
      <c r="AY83" t="s">
        <v>213</v>
      </c>
      <c r="AZ83">
        <v>0</v>
      </c>
      <c r="BA83">
        <v>0</v>
      </c>
      <c r="BB83">
        <v>0</v>
      </c>
      <c r="BC83">
        <v>0</v>
      </c>
      <c r="BD83">
        <v>0</v>
      </c>
      <c r="BE83">
        <v>0</v>
      </c>
    </row>
    <row r="84" spans="51:57" x14ac:dyDescent="0.3">
      <c r="AY84" t="s">
        <v>214</v>
      </c>
      <c r="AZ84">
        <v>0</v>
      </c>
      <c r="BA84">
        <v>0</v>
      </c>
      <c r="BB84">
        <v>0</v>
      </c>
      <c r="BC84">
        <v>0</v>
      </c>
      <c r="BD84">
        <v>0</v>
      </c>
      <c r="BE84">
        <v>0</v>
      </c>
    </row>
    <row r="85" spans="51:57" x14ac:dyDescent="0.3">
      <c r="AY85" t="s">
        <v>215</v>
      </c>
      <c r="AZ85">
        <v>0</v>
      </c>
      <c r="BA85">
        <v>0</v>
      </c>
      <c r="BB85">
        <v>0</v>
      </c>
      <c r="BC85">
        <v>0</v>
      </c>
      <c r="BD85">
        <v>0</v>
      </c>
      <c r="BE85">
        <v>0</v>
      </c>
    </row>
    <row r="86" spans="51:57" x14ac:dyDescent="0.3">
      <c r="AY86" t="s">
        <v>216</v>
      </c>
      <c r="AZ86">
        <v>0</v>
      </c>
      <c r="BA86">
        <v>0</v>
      </c>
      <c r="BB86">
        <v>0</v>
      </c>
      <c r="BC86">
        <v>0</v>
      </c>
      <c r="BD86">
        <v>0</v>
      </c>
      <c r="BE86">
        <v>0</v>
      </c>
    </row>
    <row r="87" spans="51:57" x14ac:dyDescent="0.3">
      <c r="AY87" t="s">
        <v>217</v>
      </c>
      <c r="AZ87">
        <v>0</v>
      </c>
      <c r="BA87">
        <v>0</v>
      </c>
      <c r="BB87">
        <v>0</v>
      </c>
      <c r="BC87">
        <v>0</v>
      </c>
      <c r="BD87">
        <v>0</v>
      </c>
      <c r="BE87">
        <v>0</v>
      </c>
    </row>
    <row r="88" spans="51:57" x14ac:dyDescent="0.3">
      <c r="AY88" t="s">
        <v>218</v>
      </c>
      <c r="AZ88">
        <v>0</v>
      </c>
      <c r="BA88">
        <v>0</v>
      </c>
      <c r="BB88">
        <v>0</v>
      </c>
      <c r="BC88">
        <v>0</v>
      </c>
      <c r="BD88">
        <v>0</v>
      </c>
      <c r="BE88">
        <v>0</v>
      </c>
    </row>
    <row r="89" spans="51:57" x14ac:dyDescent="0.3">
      <c r="AY89" t="s">
        <v>219</v>
      </c>
      <c r="AZ89">
        <v>0</v>
      </c>
      <c r="BA89">
        <v>0</v>
      </c>
      <c r="BB89">
        <v>0</v>
      </c>
      <c r="BC89">
        <v>0</v>
      </c>
      <c r="BD89">
        <v>0</v>
      </c>
      <c r="BE89">
        <v>0</v>
      </c>
    </row>
    <row r="90" spans="51:57" x14ac:dyDescent="0.3">
      <c r="AY90" t="s">
        <v>220</v>
      </c>
      <c r="AZ90">
        <v>0</v>
      </c>
      <c r="BA90">
        <v>0</v>
      </c>
      <c r="BB90">
        <v>0</v>
      </c>
      <c r="BC90">
        <v>0</v>
      </c>
      <c r="BD90">
        <v>0</v>
      </c>
      <c r="BE90">
        <v>0</v>
      </c>
    </row>
    <row r="91" spans="51:57" x14ac:dyDescent="0.3">
      <c r="AY91" t="s">
        <v>221</v>
      </c>
      <c r="AZ91">
        <v>0</v>
      </c>
      <c r="BA91">
        <v>0</v>
      </c>
      <c r="BB91">
        <v>0</v>
      </c>
      <c r="BC91">
        <v>0</v>
      </c>
      <c r="BD91">
        <v>0</v>
      </c>
      <c r="BE9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
  <sheetViews>
    <sheetView workbookViewId="0">
      <selection activeCell="J5" sqref="J5"/>
    </sheetView>
  </sheetViews>
  <sheetFormatPr defaultRowHeight="14.4" x14ac:dyDescent="0.3"/>
  <sheetData>
    <row r="1" spans="1:4" ht="22.2" thickTop="1" thickBot="1" x14ac:dyDescent="0.45">
      <c r="A1" s="217" t="s">
        <v>408</v>
      </c>
      <c r="B1" s="218"/>
      <c r="C1" s="218"/>
      <c r="D1" s="219"/>
    </row>
    <row r="2" spans="1:4" ht="15" thickTop="1" x14ac:dyDescent="0.3"/>
  </sheetData>
  <mergeCells count="1">
    <mergeCell ref="A1:D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M148"/>
  <sheetViews>
    <sheetView topLeftCell="B19" workbookViewId="0">
      <selection activeCell="L54" sqref="L54"/>
    </sheetView>
  </sheetViews>
  <sheetFormatPr defaultRowHeight="14.4" x14ac:dyDescent="0.3"/>
  <cols>
    <col min="1" max="1" width="64" style="61" customWidth="1"/>
    <col min="2" max="2" width="15.44140625" style="61" customWidth="1"/>
    <col min="3" max="3" width="21" style="61" customWidth="1"/>
    <col min="4" max="4" width="18.88671875" style="61" customWidth="1"/>
    <col min="5" max="5" width="13.109375" style="61" customWidth="1"/>
    <col min="6" max="6" width="18" style="61" customWidth="1"/>
    <col min="7" max="7" width="19.33203125" style="61" customWidth="1"/>
    <col min="8" max="8" width="19.88671875" style="61" customWidth="1"/>
    <col min="9" max="9" width="16.33203125" style="61" customWidth="1"/>
    <col min="10" max="10" width="20.6640625" style="79" customWidth="1"/>
    <col min="11" max="11" width="2.6640625" style="62" customWidth="1"/>
    <col min="12" max="12" width="12.6640625" style="61" customWidth="1"/>
    <col min="13" max="13" width="15.6640625" customWidth="1"/>
  </cols>
  <sheetData>
    <row r="1" spans="1:13" ht="44.4" customHeight="1" thickTop="1" thickBot="1" x14ac:dyDescent="0.35">
      <c r="A1" s="80" t="s">
        <v>395</v>
      </c>
      <c r="B1" s="81" t="s">
        <v>292</v>
      </c>
      <c r="C1" s="82" t="s">
        <v>396</v>
      </c>
      <c r="D1" s="82" t="s">
        <v>397</v>
      </c>
      <c r="E1" s="80" t="s">
        <v>382</v>
      </c>
      <c r="F1" s="139" t="s">
        <v>403</v>
      </c>
      <c r="G1" s="139" t="s">
        <v>404</v>
      </c>
      <c r="H1" s="139" t="s">
        <v>405</v>
      </c>
      <c r="I1" s="82" t="s">
        <v>406</v>
      </c>
      <c r="J1" s="82" t="s">
        <v>407</v>
      </c>
      <c r="L1" s="81" t="s">
        <v>292</v>
      </c>
      <c r="M1" s="83" t="s">
        <v>295</v>
      </c>
    </row>
    <row r="2" spans="1:13" ht="15" thickTop="1" x14ac:dyDescent="0.3">
      <c r="A2" s="56" t="s">
        <v>398</v>
      </c>
      <c r="B2" s="70">
        <v>17010101</v>
      </c>
      <c r="C2" s="70">
        <v>3716.6430186799998</v>
      </c>
      <c r="D2" s="70">
        <v>9639515.7918900009</v>
      </c>
      <c r="E2" s="70">
        <f>C2/D2</f>
        <v>3.8556324808419501E-4</v>
      </c>
      <c r="F2" s="59">
        <f>Input!$Z$6</f>
        <v>78</v>
      </c>
      <c r="G2" s="59">
        <f>Input!$AA$6</f>
        <v>264</v>
      </c>
      <c r="H2" s="59">
        <f>Input!$AB$6</f>
        <v>35</v>
      </c>
      <c r="I2" s="70">
        <f>SUM(F2:H2)</f>
        <v>377</v>
      </c>
      <c r="J2" s="71">
        <f>I2*E2</f>
        <v>0.14535734452774152</v>
      </c>
      <c r="L2" s="84">
        <v>16010102</v>
      </c>
      <c r="M2" s="85">
        <f>J107</f>
        <v>5.1320849210585877E-2</v>
      </c>
    </row>
    <row r="3" spans="1:13" x14ac:dyDescent="0.3">
      <c r="A3" s="65" t="s">
        <v>398</v>
      </c>
      <c r="B3" s="59">
        <v>17010104</v>
      </c>
      <c r="C3" s="59">
        <v>214717.292652</v>
      </c>
      <c r="D3" s="59">
        <v>9639515.7918900009</v>
      </c>
      <c r="E3" s="59">
        <f t="shared" ref="E3:E65" si="0">C3/D3</f>
        <v>2.2274696912955708E-2</v>
      </c>
      <c r="F3" s="59">
        <f>Input!$Z$6</f>
        <v>78</v>
      </c>
      <c r="G3" s="59">
        <f>Input!$AA$6</f>
        <v>264</v>
      </c>
      <c r="H3" s="59">
        <f>Input!$AB$6</f>
        <v>35</v>
      </c>
      <c r="I3" s="59">
        <f t="shared" ref="I3:I65" si="1">SUM(F3:H3)</f>
        <v>377</v>
      </c>
      <c r="J3" s="72">
        <f t="shared" ref="J3:J65" si="2">I3*E3</f>
        <v>8.3975607361843014</v>
      </c>
      <c r="L3" s="86">
        <v>16010201</v>
      </c>
      <c r="M3" s="87">
        <f>SUM(J108,J109)</f>
        <v>16.574870543704527</v>
      </c>
    </row>
    <row r="4" spans="1:13" x14ac:dyDescent="0.3">
      <c r="A4" s="65" t="s">
        <v>398</v>
      </c>
      <c r="B4" s="59">
        <v>17010105</v>
      </c>
      <c r="C4" s="59">
        <v>41329.377846900003</v>
      </c>
      <c r="D4" s="59">
        <v>9639515.7918900009</v>
      </c>
      <c r="E4" s="59">
        <f t="shared" si="0"/>
        <v>4.2874952164787764E-3</v>
      </c>
      <c r="F4" s="59">
        <f>Input!$Z$6</f>
        <v>78</v>
      </c>
      <c r="G4" s="59">
        <f>Input!$AA$6</f>
        <v>264</v>
      </c>
      <c r="H4" s="59">
        <f>Input!$AB$6</f>
        <v>35</v>
      </c>
      <c r="I4" s="59">
        <f t="shared" si="1"/>
        <v>377</v>
      </c>
      <c r="J4" s="72">
        <f t="shared" si="2"/>
        <v>1.6163856966124988</v>
      </c>
      <c r="L4" s="86">
        <v>16010202</v>
      </c>
      <c r="M4" s="87">
        <f>SUM(J110,J111,J146,J147)</f>
        <v>28.477982387896652</v>
      </c>
    </row>
    <row r="5" spans="1:13" x14ac:dyDescent="0.3">
      <c r="A5" s="65" t="s">
        <v>398</v>
      </c>
      <c r="B5" s="59">
        <v>17010213</v>
      </c>
      <c r="C5" s="59">
        <v>47488.751101200003</v>
      </c>
      <c r="D5" s="59">
        <v>9639515.7918900009</v>
      </c>
      <c r="E5" s="59">
        <f t="shared" si="0"/>
        <v>4.9264664456645886E-3</v>
      </c>
      <c r="F5" s="59">
        <f>Input!$Z$6</f>
        <v>78</v>
      </c>
      <c r="G5" s="59">
        <f>Input!$AA$6</f>
        <v>264</v>
      </c>
      <c r="H5" s="59">
        <f>Input!$AB$6</f>
        <v>35</v>
      </c>
      <c r="I5" s="59">
        <f t="shared" si="1"/>
        <v>377</v>
      </c>
      <c r="J5" s="72">
        <f t="shared" si="2"/>
        <v>1.8572778500155498</v>
      </c>
      <c r="L5" s="86">
        <v>16010203</v>
      </c>
      <c r="M5" s="87">
        <f>J112</f>
        <v>1.0695564193160931</v>
      </c>
    </row>
    <row r="6" spans="1:13" x14ac:dyDescent="0.3">
      <c r="A6" s="65" t="s">
        <v>399</v>
      </c>
      <c r="B6" s="59">
        <v>17010213</v>
      </c>
      <c r="C6" s="59">
        <v>3220.25367994</v>
      </c>
      <c r="D6" s="59">
        <v>60287716.092799999</v>
      </c>
      <c r="E6" s="59">
        <f t="shared" si="0"/>
        <v>5.3414756581309376E-5</v>
      </c>
      <c r="F6" s="59">
        <f>Input!$Z$7</f>
        <v>121</v>
      </c>
      <c r="G6" s="59">
        <f>Input!$AA$7</f>
        <v>1206</v>
      </c>
      <c r="H6" s="59">
        <f>Input!$AB$7</f>
        <v>13</v>
      </c>
      <c r="I6" s="59">
        <f t="shared" si="1"/>
        <v>1340</v>
      </c>
      <c r="J6" s="72">
        <f t="shared" si="2"/>
        <v>7.1575773818954566E-2</v>
      </c>
      <c r="L6" s="86">
        <v>16010204</v>
      </c>
      <c r="M6" s="87">
        <f>SUM(J113,J114)</f>
        <v>13.000387529660427</v>
      </c>
    </row>
    <row r="7" spans="1:13" x14ac:dyDescent="0.3">
      <c r="A7" s="65" t="s">
        <v>398</v>
      </c>
      <c r="B7" s="59">
        <v>17010214</v>
      </c>
      <c r="C7" s="59">
        <v>274538.36161399999</v>
      </c>
      <c r="D7" s="59">
        <v>9639515.7918900009</v>
      </c>
      <c r="E7" s="59">
        <f t="shared" si="0"/>
        <v>2.848051370432703E-2</v>
      </c>
      <c r="F7" s="59">
        <f>Input!$Z$6</f>
        <v>78</v>
      </c>
      <c r="G7" s="59">
        <f>Input!$AA$6</f>
        <v>264</v>
      </c>
      <c r="H7" s="59">
        <f>Input!$AB$6</f>
        <v>35</v>
      </c>
      <c r="I7" s="59">
        <f t="shared" si="1"/>
        <v>377</v>
      </c>
      <c r="J7" s="72">
        <f t="shared" si="2"/>
        <v>10.73715366653129</v>
      </c>
      <c r="L7" s="86">
        <v>16020309</v>
      </c>
      <c r="M7" s="87">
        <f>SUM(J115,J116)</f>
        <v>11.884247500094206</v>
      </c>
    </row>
    <row r="8" spans="1:13" x14ac:dyDescent="0.3">
      <c r="A8" s="65" t="s">
        <v>399</v>
      </c>
      <c r="B8" s="59">
        <v>17010214</v>
      </c>
      <c r="C8" s="59">
        <v>31925.154539700001</v>
      </c>
      <c r="D8" s="59">
        <v>60287716.092799999</v>
      </c>
      <c r="E8" s="59">
        <f t="shared" si="0"/>
        <v>5.2954659105941375E-4</v>
      </c>
      <c r="F8" s="59">
        <f>Input!$Z$7</f>
        <v>121</v>
      </c>
      <c r="G8" s="59">
        <f>Input!$AA$7</f>
        <v>1206</v>
      </c>
      <c r="H8" s="59">
        <f>Input!$AB$7</f>
        <v>13</v>
      </c>
      <c r="I8" s="59">
        <f t="shared" si="1"/>
        <v>1340</v>
      </c>
      <c r="J8" s="72">
        <f t="shared" si="2"/>
        <v>0.70959243201961442</v>
      </c>
      <c r="L8" s="86">
        <v>17010101</v>
      </c>
      <c r="M8" s="87">
        <f>J2</f>
        <v>0.14535734452774152</v>
      </c>
    </row>
    <row r="9" spans="1:13" x14ac:dyDescent="0.3">
      <c r="A9" s="65" t="s">
        <v>398</v>
      </c>
      <c r="B9" s="59">
        <v>17010215</v>
      </c>
      <c r="C9" s="59">
        <v>130863.811294</v>
      </c>
      <c r="D9" s="59">
        <v>9639515.7918900009</v>
      </c>
      <c r="E9" s="59">
        <f t="shared" si="0"/>
        <v>1.357576605705646E-2</v>
      </c>
      <c r="F9" s="59">
        <f>Input!$Z$6</f>
        <v>78</v>
      </c>
      <c r="G9" s="59">
        <f>Input!$AA$6</f>
        <v>264</v>
      </c>
      <c r="H9" s="59">
        <f>Input!$AB$6</f>
        <v>35</v>
      </c>
      <c r="I9" s="59">
        <f t="shared" si="1"/>
        <v>377</v>
      </c>
      <c r="J9" s="72">
        <f t="shared" si="2"/>
        <v>5.1180638035102852</v>
      </c>
      <c r="L9" s="86">
        <v>17010104</v>
      </c>
      <c r="M9" s="87">
        <f>J3</f>
        <v>8.3975607361843014</v>
      </c>
    </row>
    <row r="10" spans="1:13" x14ac:dyDescent="0.3">
      <c r="A10" s="65" t="s">
        <v>399</v>
      </c>
      <c r="B10" s="59">
        <v>17010216</v>
      </c>
      <c r="C10" s="59">
        <v>4316.2103107100002</v>
      </c>
      <c r="D10" s="59">
        <v>60287716.092799999</v>
      </c>
      <c r="E10" s="59">
        <f t="shared" si="0"/>
        <v>7.1593528341098889E-5</v>
      </c>
      <c r="F10" s="59">
        <f>Input!$Z$7</f>
        <v>121</v>
      </c>
      <c r="G10" s="59">
        <f>Input!$AA$7</f>
        <v>1206</v>
      </c>
      <c r="H10" s="59">
        <f>Input!$AB$7</f>
        <v>13</v>
      </c>
      <c r="I10" s="59">
        <f t="shared" si="1"/>
        <v>1340</v>
      </c>
      <c r="J10" s="72">
        <f t="shared" si="2"/>
        <v>9.5935327977072507E-2</v>
      </c>
      <c r="L10" s="86">
        <v>17010105</v>
      </c>
      <c r="M10" s="87">
        <f>J4</f>
        <v>1.6163856966124988</v>
      </c>
    </row>
    <row r="11" spans="1:13" x14ac:dyDescent="0.3">
      <c r="A11" s="65" t="s">
        <v>398</v>
      </c>
      <c r="B11" s="59">
        <v>17010301</v>
      </c>
      <c r="C11" s="59">
        <v>27301.914964299998</v>
      </c>
      <c r="D11" s="59">
        <v>9639515.7918900009</v>
      </c>
      <c r="E11" s="59">
        <f t="shared" si="0"/>
        <v>2.832291118530028E-3</v>
      </c>
      <c r="F11" s="59">
        <f>Input!$Z$6</f>
        <v>78</v>
      </c>
      <c r="G11" s="59">
        <f>Input!$AA$6</f>
        <v>264</v>
      </c>
      <c r="H11" s="59">
        <f>Input!$AB$6</f>
        <v>35</v>
      </c>
      <c r="I11" s="59">
        <f t="shared" si="1"/>
        <v>377</v>
      </c>
      <c r="J11" s="72">
        <f t="shared" si="2"/>
        <v>1.0677737516858206</v>
      </c>
      <c r="L11" s="86">
        <v>17010213</v>
      </c>
      <c r="M11" s="87">
        <f>SUM(J5,J6)</f>
        <v>1.9288536238345044</v>
      </c>
    </row>
    <row r="12" spans="1:13" x14ac:dyDescent="0.3">
      <c r="A12" s="65" t="s">
        <v>398</v>
      </c>
      <c r="B12" s="59">
        <v>17010302</v>
      </c>
      <c r="C12" s="59">
        <v>15713.9130627</v>
      </c>
      <c r="D12" s="59">
        <v>9639515.7918900009</v>
      </c>
      <c r="E12" s="59">
        <f t="shared" si="0"/>
        <v>1.6301558503509649E-3</v>
      </c>
      <c r="F12" s="59">
        <f>Input!$Z$6</f>
        <v>78</v>
      </c>
      <c r="G12" s="59">
        <f>Input!$AA$6</f>
        <v>264</v>
      </c>
      <c r="H12" s="59">
        <f>Input!$AB$6</f>
        <v>35</v>
      </c>
      <c r="I12" s="59">
        <f t="shared" si="1"/>
        <v>377</v>
      </c>
      <c r="J12" s="72">
        <f t="shared" si="2"/>
        <v>0.61456875558231372</v>
      </c>
      <c r="L12" s="86">
        <v>17010214</v>
      </c>
      <c r="M12" s="87">
        <f>SUM(J7,J8)</f>
        <v>11.446746098550904</v>
      </c>
    </row>
    <row r="13" spans="1:13" x14ac:dyDescent="0.3">
      <c r="A13" s="65" t="s">
        <v>400</v>
      </c>
      <c r="B13" s="59">
        <v>17010303</v>
      </c>
      <c r="C13" s="59">
        <v>23015.1114547</v>
      </c>
      <c r="D13" s="59">
        <v>27798492.8506</v>
      </c>
      <c r="E13" s="59">
        <f t="shared" si="0"/>
        <v>8.2792659222182409E-4</v>
      </c>
      <c r="F13" s="59">
        <f>Input!$Z$5</f>
        <v>223</v>
      </c>
      <c r="G13" s="59">
        <f>Input!$AA$5</f>
        <v>810</v>
      </c>
      <c r="H13" s="59">
        <f>Input!$AB$5</f>
        <v>44</v>
      </c>
      <c r="I13" s="59">
        <f t="shared" si="1"/>
        <v>1077</v>
      </c>
      <c r="J13" s="72">
        <f t="shared" si="2"/>
        <v>0.89167693982290452</v>
      </c>
      <c r="L13" s="86">
        <v>17010215</v>
      </c>
      <c r="M13" s="87">
        <f>J9</f>
        <v>5.1180638035102852</v>
      </c>
    </row>
    <row r="14" spans="1:13" x14ac:dyDescent="0.3">
      <c r="A14" s="65" t="s">
        <v>398</v>
      </c>
      <c r="B14" s="59">
        <v>17010303</v>
      </c>
      <c r="C14" s="59">
        <v>38855.827471899996</v>
      </c>
      <c r="D14" s="59">
        <v>9639515.7918900009</v>
      </c>
      <c r="E14" s="59">
        <f t="shared" si="0"/>
        <v>4.0308899648870862E-3</v>
      </c>
      <c r="F14" s="59">
        <f>Input!$Z$6</f>
        <v>78</v>
      </c>
      <c r="G14" s="59">
        <f>Input!$AA$6</f>
        <v>264</v>
      </c>
      <c r="H14" s="59">
        <f>Input!$AB$6</f>
        <v>35</v>
      </c>
      <c r="I14" s="59">
        <f t="shared" si="1"/>
        <v>377</v>
      </c>
      <c r="J14" s="72">
        <f t="shared" si="2"/>
        <v>1.5196455167624314</v>
      </c>
      <c r="L14" s="86">
        <v>17010216</v>
      </c>
      <c r="M14" s="87">
        <f>J10</f>
        <v>9.5935327977072507E-2</v>
      </c>
    </row>
    <row r="15" spans="1:13" x14ac:dyDescent="0.3">
      <c r="A15" s="65" t="s">
        <v>399</v>
      </c>
      <c r="B15" s="59">
        <v>17010303</v>
      </c>
      <c r="C15" s="59">
        <v>21135.015765200002</v>
      </c>
      <c r="D15" s="59">
        <v>60287716.092799999</v>
      </c>
      <c r="E15" s="59">
        <f t="shared" si="0"/>
        <v>3.5056918946252966E-4</v>
      </c>
      <c r="F15" s="59">
        <f>Input!$Z$7</f>
        <v>121</v>
      </c>
      <c r="G15" s="59">
        <f>Input!$AA$7</f>
        <v>1206</v>
      </c>
      <c r="H15" s="59">
        <f>Input!$AB$7</f>
        <v>13</v>
      </c>
      <c r="I15" s="59">
        <f t="shared" si="1"/>
        <v>1340</v>
      </c>
      <c r="J15" s="72">
        <f t="shared" si="2"/>
        <v>0.46976271387978974</v>
      </c>
      <c r="L15" s="86">
        <v>17010301</v>
      </c>
      <c r="M15" s="87">
        <f>J11</f>
        <v>1.0677737516858206</v>
      </c>
    </row>
    <row r="16" spans="1:13" x14ac:dyDescent="0.3">
      <c r="A16" s="65" t="s">
        <v>400</v>
      </c>
      <c r="B16" s="59">
        <v>17010304</v>
      </c>
      <c r="C16" s="59">
        <v>749.05289245300003</v>
      </c>
      <c r="D16" s="59">
        <v>27798492.8506</v>
      </c>
      <c r="E16" s="59">
        <f t="shared" si="0"/>
        <v>2.6945809489698017E-5</v>
      </c>
      <c r="F16" s="59">
        <f>Input!$Z$8</f>
        <v>151</v>
      </c>
      <c r="G16" s="59">
        <f>Input!$AA$5</f>
        <v>810</v>
      </c>
      <c r="H16" s="59">
        <f>Input!$AB$5</f>
        <v>44</v>
      </c>
      <c r="I16" s="59">
        <f t="shared" si="1"/>
        <v>1005</v>
      </c>
      <c r="J16" s="72">
        <f t="shared" si="2"/>
        <v>2.7080538537146509E-2</v>
      </c>
      <c r="L16" s="86">
        <v>17010302</v>
      </c>
      <c r="M16" s="87">
        <f>J12</f>
        <v>0.61456875558231372</v>
      </c>
    </row>
    <row r="17" spans="1:13" x14ac:dyDescent="0.3">
      <c r="A17" s="65" t="s">
        <v>398</v>
      </c>
      <c r="B17" s="59">
        <v>17010304</v>
      </c>
      <c r="C17" s="59">
        <v>31340.631277199998</v>
      </c>
      <c r="D17" s="59">
        <v>9639515.7918900009</v>
      </c>
      <c r="E17" s="59">
        <f t="shared" si="0"/>
        <v>3.2512661376173859E-3</v>
      </c>
      <c r="F17" s="59">
        <f>Input!$Z$6</f>
        <v>78</v>
      </c>
      <c r="G17" s="59">
        <f>Input!$AA$6</f>
        <v>264</v>
      </c>
      <c r="H17" s="59">
        <f>Input!$AB$6</f>
        <v>35</v>
      </c>
      <c r="I17" s="59">
        <f t="shared" si="1"/>
        <v>377</v>
      </c>
      <c r="J17" s="72">
        <f t="shared" si="2"/>
        <v>1.2257273338817545</v>
      </c>
      <c r="L17" s="86">
        <v>17010303</v>
      </c>
      <c r="M17" s="87">
        <f>SUM(J13,J14,J15)</f>
        <v>2.8810851704651257</v>
      </c>
    </row>
    <row r="18" spans="1:13" x14ac:dyDescent="0.3">
      <c r="A18" s="65" t="s">
        <v>399</v>
      </c>
      <c r="B18" s="59">
        <v>17010304</v>
      </c>
      <c r="C18" s="59">
        <v>100613.20982400001</v>
      </c>
      <c r="D18" s="59">
        <v>60287716.092799999</v>
      </c>
      <c r="E18" s="59">
        <f t="shared" si="0"/>
        <v>1.6688840836021647E-3</v>
      </c>
      <c r="F18" s="59">
        <f>Input!$Z$7</f>
        <v>121</v>
      </c>
      <c r="G18" s="59">
        <f>Input!$AA$7</f>
        <v>1206</v>
      </c>
      <c r="H18" s="59">
        <f>Input!$AB$7</f>
        <v>13</v>
      </c>
      <c r="I18" s="59">
        <f t="shared" si="1"/>
        <v>1340</v>
      </c>
      <c r="J18" s="72">
        <f t="shared" si="2"/>
        <v>2.2363046720269009</v>
      </c>
      <c r="L18" s="86">
        <v>17010304</v>
      </c>
      <c r="M18" s="87">
        <f>SUM(J16,J17,J18)</f>
        <v>3.4891125444458018</v>
      </c>
    </row>
    <row r="19" spans="1:13" x14ac:dyDescent="0.3">
      <c r="A19" s="65" t="s">
        <v>400</v>
      </c>
      <c r="B19" s="59">
        <v>17010305</v>
      </c>
      <c r="C19" s="59">
        <v>1389.4328595300001</v>
      </c>
      <c r="D19" s="59">
        <v>27798492.8506</v>
      </c>
      <c r="E19" s="59">
        <f t="shared" si="0"/>
        <v>4.9982309004929043E-5</v>
      </c>
      <c r="F19" s="59">
        <f>Input!$Z$5</f>
        <v>223</v>
      </c>
      <c r="G19" s="59">
        <f>Input!$AA$5</f>
        <v>810</v>
      </c>
      <c r="H19" s="59">
        <f>Input!$AB$5</f>
        <v>44</v>
      </c>
      <c r="I19" s="59">
        <f t="shared" si="1"/>
        <v>1077</v>
      </c>
      <c r="J19" s="72">
        <f t="shared" si="2"/>
        <v>5.3830946798308577E-2</v>
      </c>
      <c r="L19" s="86">
        <v>17010305</v>
      </c>
      <c r="M19" s="87">
        <f>SUM(J19,J20)</f>
        <v>5.0610296871467995</v>
      </c>
    </row>
    <row r="20" spans="1:13" x14ac:dyDescent="0.3">
      <c r="A20" s="65" t="s">
        <v>398</v>
      </c>
      <c r="B20" s="59">
        <v>17010305</v>
      </c>
      <c r="C20" s="59">
        <v>128029.101673</v>
      </c>
      <c r="D20" s="59">
        <v>9639515.7918900009</v>
      </c>
      <c r="E20" s="59">
        <f t="shared" si="0"/>
        <v>1.3281694271481409E-2</v>
      </c>
      <c r="F20" s="59">
        <f>Input!$Z$6</f>
        <v>78</v>
      </c>
      <c r="G20" s="59">
        <f>Input!$AA$6</f>
        <v>264</v>
      </c>
      <c r="H20" s="59">
        <f>Input!$AB$6</f>
        <v>35</v>
      </c>
      <c r="I20" s="59">
        <f t="shared" si="1"/>
        <v>377</v>
      </c>
      <c r="J20" s="72">
        <f t="shared" si="2"/>
        <v>5.0071987403484908</v>
      </c>
      <c r="L20" s="86">
        <v>17010306</v>
      </c>
      <c r="M20" s="87">
        <f>SUM(J21,J22)</f>
        <v>3.4024265964692764</v>
      </c>
    </row>
    <row r="21" spans="1:13" x14ac:dyDescent="0.3">
      <c r="A21" s="65" t="s">
        <v>400</v>
      </c>
      <c r="B21" s="59">
        <v>17010306</v>
      </c>
      <c r="C21" s="59">
        <v>77398.166790599993</v>
      </c>
      <c r="D21" s="59">
        <v>27798492.8506</v>
      </c>
      <c r="E21" s="59">
        <f t="shared" si="0"/>
        <v>2.7842576648514036E-3</v>
      </c>
      <c r="F21" s="59">
        <f>Input!$Z$5</f>
        <v>223</v>
      </c>
      <c r="G21" s="59">
        <f>Input!$AA$5</f>
        <v>810</v>
      </c>
      <c r="H21" s="59">
        <f>Input!$AB$5</f>
        <v>44</v>
      </c>
      <c r="I21" s="59">
        <f t="shared" si="1"/>
        <v>1077</v>
      </c>
      <c r="J21" s="72">
        <f t="shared" si="2"/>
        <v>2.9986455050449616</v>
      </c>
      <c r="L21" s="86">
        <v>17010308</v>
      </c>
      <c r="M21" s="87">
        <f>J23</f>
        <v>0.12966612294083565</v>
      </c>
    </row>
    <row r="22" spans="1:13" x14ac:dyDescent="0.3">
      <c r="A22" s="65" t="s">
        <v>399</v>
      </c>
      <c r="B22" s="59">
        <v>17010306</v>
      </c>
      <c r="C22" s="59">
        <v>18166.447614500001</v>
      </c>
      <c r="D22" s="59">
        <v>60287716.092799999</v>
      </c>
      <c r="E22" s="59">
        <f t="shared" si="0"/>
        <v>3.0132917270471243E-4</v>
      </c>
      <c r="F22" s="59">
        <f>Input!$Z$7</f>
        <v>121</v>
      </c>
      <c r="G22" s="59">
        <f>Input!$AA$7</f>
        <v>1206</v>
      </c>
      <c r="H22" s="59">
        <f>Input!$AB$7</f>
        <v>13</v>
      </c>
      <c r="I22" s="59">
        <f t="shared" si="1"/>
        <v>1340</v>
      </c>
      <c r="J22" s="72">
        <f t="shared" si="2"/>
        <v>0.40378109142431468</v>
      </c>
      <c r="L22" s="86">
        <v>17040104</v>
      </c>
      <c r="M22" s="87">
        <f>J24</f>
        <v>3.5713736406261689</v>
      </c>
    </row>
    <row r="23" spans="1:13" x14ac:dyDescent="0.3">
      <c r="A23" s="65" t="s">
        <v>399</v>
      </c>
      <c r="B23" s="59">
        <v>17010308</v>
      </c>
      <c r="C23" s="59">
        <v>5833.78687068</v>
      </c>
      <c r="D23" s="59">
        <v>60287716.092799999</v>
      </c>
      <c r="E23" s="59">
        <f t="shared" si="0"/>
        <v>9.6765763388683321E-5</v>
      </c>
      <c r="F23" s="59">
        <f>Input!$Z$7</f>
        <v>121</v>
      </c>
      <c r="G23" s="59">
        <f>Input!$AA$7</f>
        <v>1206</v>
      </c>
      <c r="H23" s="59">
        <f>Input!$AB$7</f>
        <v>13</v>
      </c>
      <c r="I23" s="59">
        <f t="shared" si="1"/>
        <v>1340</v>
      </c>
      <c r="J23" s="72">
        <f t="shared" si="2"/>
        <v>0.12966612294083565</v>
      </c>
      <c r="L23" s="86">
        <v>17040105</v>
      </c>
      <c r="M23" s="87">
        <f>J117</f>
        <v>1.2082567134241373</v>
      </c>
    </row>
    <row r="24" spans="1:13" x14ac:dyDescent="0.3">
      <c r="A24" s="65" t="s">
        <v>399</v>
      </c>
      <c r="B24" s="59">
        <v>17040104</v>
      </c>
      <c r="C24" s="59">
        <v>160679.07470699999</v>
      </c>
      <c r="D24" s="59">
        <v>60287716.092799999</v>
      </c>
      <c r="E24" s="59">
        <f t="shared" si="0"/>
        <v>2.6652042094225141E-3</v>
      </c>
      <c r="F24" s="59">
        <f>Input!$Z$7</f>
        <v>121</v>
      </c>
      <c r="G24" s="59">
        <f>Input!$AA$7</f>
        <v>1206</v>
      </c>
      <c r="H24" s="59">
        <f>Input!$AB$7</f>
        <v>13</v>
      </c>
      <c r="I24" s="59">
        <f t="shared" si="1"/>
        <v>1340</v>
      </c>
      <c r="J24" s="72">
        <f t="shared" si="2"/>
        <v>3.5713736406261689</v>
      </c>
      <c r="L24" s="86">
        <v>17040201</v>
      </c>
      <c r="M24" s="87">
        <f>SUM(J25:J27)</f>
        <v>105.95470145511314</v>
      </c>
    </row>
    <row r="25" spans="1:13" x14ac:dyDescent="0.3">
      <c r="A25" s="65" t="s">
        <v>398</v>
      </c>
      <c r="B25" s="59">
        <v>17040201</v>
      </c>
      <c r="C25" s="59">
        <v>193.11422559499999</v>
      </c>
      <c r="D25" s="59">
        <v>9639515.7918900009</v>
      </c>
      <c r="E25" s="59">
        <f t="shared" si="0"/>
        <v>2.0033602285031008E-5</v>
      </c>
      <c r="F25" s="59">
        <f>Input!$Z$6</f>
        <v>78</v>
      </c>
      <c r="G25" s="59">
        <f>Input!$AA$6</f>
        <v>264</v>
      </c>
      <c r="H25" s="59">
        <f>Input!$AB$6</f>
        <v>35</v>
      </c>
      <c r="I25" s="59">
        <f t="shared" si="1"/>
        <v>377</v>
      </c>
      <c r="J25" s="72">
        <f t="shared" si="2"/>
        <v>7.5526680614566898E-3</v>
      </c>
      <c r="L25" s="86">
        <v>17040202</v>
      </c>
      <c r="M25" s="87">
        <f>SUM(J28:J30)</f>
        <v>14.078993773817736</v>
      </c>
    </row>
    <row r="26" spans="1:13" x14ac:dyDescent="0.3">
      <c r="A26" s="65" t="s">
        <v>399</v>
      </c>
      <c r="B26" s="59">
        <v>17040201</v>
      </c>
      <c r="C26" s="59">
        <v>42341.974865900003</v>
      </c>
      <c r="D26" s="59">
        <v>60287716.092799999</v>
      </c>
      <c r="E26" s="59">
        <f t="shared" si="0"/>
        <v>7.0233171216377841E-4</v>
      </c>
      <c r="F26" s="59">
        <f>Input!$Z$7</f>
        <v>121</v>
      </c>
      <c r="G26" s="59">
        <f>Input!$AA$7</f>
        <v>1206</v>
      </c>
      <c r="H26" s="59">
        <f>Input!$AB$7</f>
        <v>13</v>
      </c>
      <c r="I26" s="59">
        <f t="shared" si="1"/>
        <v>1340</v>
      </c>
      <c r="J26" s="72">
        <f t="shared" si="2"/>
        <v>0.9411244942994631</v>
      </c>
      <c r="L26" s="86">
        <v>17040203</v>
      </c>
      <c r="M26" s="87">
        <f>SUM(J31:J32)</f>
        <v>107.28385729444634</v>
      </c>
    </row>
    <row r="27" spans="1:13" x14ac:dyDescent="0.3">
      <c r="A27" s="65" t="s">
        <v>401</v>
      </c>
      <c r="B27" s="59">
        <v>17040201</v>
      </c>
      <c r="C27" s="59">
        <v>315337.19878099998</v>
      </c>
      <c r="D27" s="59">
        <v>9234345.2938299999</v>
      </c>
      <c r="E27" s="59">
        <f t="shared" si="0"/>
        <v>3.4148300583008849E-2</v>
      </c>
      <c r="F27" s="59">
        <f>Input!$Z$8</f>
        <v>151</v>
      </c>
      <c r="G27" s="59">
        <f>Input!$AA$8</f>
        <v>2900</v>
      </c>
      <c r="H27" s="59">
        <f>Input!$AB$8</f>
        <v>24</v>
      </c>
      <c r="I27" s="59">
        <f t="shared" si="1"/>
        <v>3075</v>
      </c>
      <c r="J27" s="72">
        <f t="shared" si="2"/>
        <v>105.00602429275222</v>
      </c>
      <c r="L27" s="86">
        <v>17040204</v>
      </c>
      <c r="M27" s="87">
        <f>SUM(J33:J34)</f>
        <v>25.199342124082598</v>
      </c>
    </row>
    <row r="28" spans="1:13" x14ac:dyDescent="0.3">
      <c r="A28" s="65" t="s">
        <v>398</v>
      </c>
      <c r="B28" s="59">
        <v>17040202</v>
      </c>
      <c r="C28" s="59">
        <v>60528.114898100001</v>
      </c>
      <c r="D28" s="59">
        <v>9639515.7918900009</v>
      </c>
      <c r="E28" s="59">
        <f t="shared" si="0"/>
        <v>6.2791654897255342E-3</v>
      </c>
      <c r="F28" s="59">
        <f>Input!$Z$6</f>
        <v>78</v>
      </c>
      <c r="G28" s="59">
        <f>Input!$AA$6</f>
        <v>264</v>
      </c>
      <c r="H28" s="59">
        <f>Input!$AB$6</f>
        <v>35</v>
      </c>
      <c r="I28" s="59">
        <f t="shared" si="1"/>
        <v>377</v>
      </c>
      <c r="J28" s="72">
        <f t="shared" si="2"/>
        <v>2.3672453896265262</v>
      </c>
      <c r="L28" s="86">
        <v>17040205</v>
      </c>
      <c r="M28" s="87">
        <f>SUM(J99,J100)</f>
        <v>10.610418487642516</v>
      </c>
    </row>
    <row r="29" spans="1:13" x14ac:dyDescent="0.3">
      <c r="A29" s="65" t="s">
        <v>399</v>
      </c>
      <c r="B29" s="59">
        <v>17040202</v>
      </c>
      <c r="C29" s="59">
        <v>521290.43581499998</v>
      </c>
      <c r="D29" s="59">
        <v>60287716.092799999</v>
      </c>
      <c r="E29" s="59">
        <f t="shared" si="0"/>
        <v>8.6467106335988125E-3</v>
      </c>
      <c r="F29" s="59">
        <f>Input!$Z$7</f>
        <v>121</v>
      </c>
      <c r="G29" s="59">
        <f>Input!$AA$7</f>
        <v>1206</v>
      </c>
      <c r="H29" s="59">
        <f>Input!$AB$7</f>
        <v>13</v>
      </c>
      <c r="I29" s="59">
        <f t="shared" si="1"/>
        <v>1340</v>
      </c>
      <c r="J29" s="72">
        <f t="shared" si="2"/>
        <v>11.586592249022409</v>
      </c>
      <c r="L29" s="86">
        <v>17040206</v>
      </c>
      <c r="M29" s="87">
        <f>SUM(J118:J119)</f>
        <v>367.35439505848507</v>
      </c>
    </row>
    <row r="30" spans="1:13" x14ac:dyDescent="0.3">
      <c r="A30" s="65" t="s">
        <v>401</v>
      </c>
      <c r="B30" s="59">
        <v>17040202</v>
      </c>
      <c r="C30" s="59">
        <v>375.84877001299998</v>
      </c>
      <c r="D30" s="59">
        <v>9234345.2938299999</v>
      </c>
      <c r="E30" s="59">
        <f t="shared" si="0"/>
        <v>4.0701182168715987E-5</v>
      </c>
      <c r="F30" s="59">
        <f>Input!$Z$8</f>
        <v>151</v>
      </c>
      <c r="G30" s="59">
        <f>Input!$AA$8</f>
        <v>2900</v>
      </c>
      <c r="H30" s="59">
        <f>Input!$AB$8</f>
        <v>24</v>
      </c>
      <c r="I30" s="59">
        <f t="shared" si="1"/>
        <v>3075</v>
      </c>
      <c r="J30" s="72">
        <f t="shared" si="2"/>
        <v>0.12515613516880167</v>
      </c>
      <c r="L30" s="86">
        <v>17040207</v>
      </c>
      <c r="M30" s="87">
        <f>SUM(J120,J121)</f>
        <v>45.213225197877463</v>
      </c>
    </row>
    <row r="31" spans="1:13" x14ac:dyDescent="0.3">
      <c r="A31" s="65" t="s">
        <v>399</v>
      </c>
      <c r="B31" s="59">
        <v>17040203</v>
      </c>
      <c r="C31" s="59">
        <v>199058.738384</v>
      </c>
      <c r="D31" s="59">
        <v>60287716.092799999</v>
      </c>
      <c r="E31" s="59">
        <f t="shared" si="0"/>
        <v>3.3018125629040549E-3</v>
      </c>
      <c r="F31" s="59">
        <f>Input!$Z$7</f>
        <v>121</v>
      </c>
      <c r="G31" s="59">
        <f>Input!$AA$7</f>
        <v>1206</v>
      </c>
      <c r="H31" s="59">
        <f>Input!$AB$7</f>
        <v>13</v>
      </c>
      <c r="I31" s="59">
        <f t="shared" si="1"/>
        <v>1340</v>
      </c>
      <c r="J31" s="72">
        <f t="shared" si="2"/>
        <v>4.4244288342914331</v>
      </c>
      <c r="L31" s="86">
        <v>17040208</v>
      </c>
      <c r="M31" s="87">
        <f>SUM(J122,J123,J124)</f>
        <v>58.734115220822204</v>
      </c>
    </row>
    <row r="32" spans="1:13" x14ac:dyDescent="0.3">
      <c r="A32" s="65" t="s">
        <v>401</v>
      </c>
      <c r="B32" s="59">
        <v>17040203</v>
      </c>
      <c r="C32" s="59">
        <v>308890.887521</v>
      </c>
      <c r="D32" s="59">
        <v>9234345.2938299999</v>
      </c>
      <c r="E32" s="59">
        <f t="shared" si="0"/>
        <v>3.3450220637448749E-2</v>
      </c>
      <c r="F32" s="59">
        <f>Input!$Z$8</f>
        <v>151</v>
      </c>
      <c r="G32" s="59">
        <f>Input!$AA$8</f>
        <v>2900</v>
      </c>
      <c r="H32" s="59">
        <f>Input!$AB$8</f>
        <v>24</v>
      </c>
      <c r="I32" s="59">
        <f t="shared" si="1"/>
        <v>3075</v>
      </c>
      <c r="J32" s="72">
        <f t="shared" si="2"/>
        <v>102.8594284601549</v>
      </c>
      <c r="L32" s="86">
        <v>17040209</v>
      </c>
      <c r="M32" s="87">
        <f>SUM(J125,J126)</f>
        <v>523.14493923430541</v>
      </c>
    </row>
    <row r="33" spans="1:13" x14ac:dyDescent="0.3">
      <c r="A33" s="65" t="s">
        <v>399</v>
      </c>
      <c r="B33" s="59">
        <v>17040204</v>
      </c>
      <c r="C33" s="59">
        <v>432632.40281699999</v>
      </c>
      <c r="D33" s="59">
        <v>60287716.092799999</v>
      </c>
      <c r="E33" s="59">
        <f t="shared" si="0"/>
        <v>7.1761285856484476E-3</v>
      </c>
      <c r="F33" s="59">
        <f>Input!$Z$7</f>
        <v>121</v>
      </c>
      <c r="G33" s="59">
        <f>Input!$AA$7</f>
        <v>1206</v>
      </c>
      <c r="H33" s="59">
        <f>Input!$AB$7</f>
        <v>13</v>
      </c>
      <c r="I33" s="59">
        <f t="shared" si="1"/>
        <v>1340</v>
      </c>
      <c r="J33" s="72">
        <f t="shared" si="2"/>
        <v>9.616012304768919</v>
      </c>
      <c r="L33" s="86">
        <v>17040210</v>
      </c>
      <c r="M33" s="87">
        <f>SUM(J127,J128,J129)</f>
        <v>14.433441729107816</v>
      </c>
    </row>
    <row r="34" spans="1:13" x14ac:dyDescent="0.3">
      <c r="A34" s="65" t="s">
        <v>401</v>
      </c>
      <c r="B34" s="59">
        <v>17040204</v>
      </c>
      <c r="C34" s="59">
        <v>46797.349066399998</v>
      </c>
      <c r="D34" s="59">
        <v>9234345.2938299999</v>
      </c>
      <c r="E34" s="59">
        <f t="shared" si="0"/>
        <v>5.0677495347361563E-3</v>
      </c>
      <c r="F34" s="59">
        <f>Input!$Z$8</f>
        <v>151</v>
      </c>
      <c r="G34" s="59">
        <f>Input!$AA$8</f>
        <v>2900</v>
      </c>
      <c r="H34" s="59">
        <f>Input!$AB$8</f>
        <v>24</v>
      </c>
      <c r="I34" s="59">
        <f t="shared" si="1"/>
        <v>3075</v>
      </c>
      <c r="J34" s="72">
        <f t="shared" si="2"/>
        <v>15.583329819313681</v>
      </c>
      <c r="L34" s="86">
        <v>17040211</v>
      </c>
      <c r="M34" s="87">
        <f>SUM(J130,J131)</f>
        <v>14.71627615735459</v>
      </c>
    </row>
    <row r="35" spans="1:13" x14ac:dyDescent="0.3">
      <c r="A35" s="65" t="s">
        <v>398</v>
      </c>
      <c r="B35" s="59">
        <v>17040214</v>
      </c>
      <c r="C35" s="59">
        <v>202461.90025899999</v>
      </c>
      <c r="D35" s="59">
        <v>9639515.7918900009</v>
      </c>
      <c r="E35" s="59">
        <f t="shared" si="0"/>
        <v>2.1003326788399158E-2</v>
      </c>
      <c r="F35" s="59">
        <f>Input!$Z$6</f>
        <v>78</v>
      </c>
      <c r="G35" s="59">
        <f>Input!$AA$6</f>
        <v>264</v>
      </c>
      <c r="H35" s="59">
        <f>Input!$AB$6</f>
        <v>35</v>
      </c>
      <c r="I35" s="59">
        <f t="shared" si="1"/>
        <v>377</v>
      </c>
      <c r="J35" s="72">
        <f t="shared" si="2"/>
        <v>7.9182541992264825</v>
      </c>
      <c r="L35" s="86">
        <v>17040212</v>
      </c>
      <c r="M35" s="87">
        <f>SUM(J132,J133,J134)</f>
        <v>352.12532374386592</v>
      </c>
    </row>
    <row r="36" spans="1:13" x14ac:dyDescent="0.3">
      <c r="A36" s="65" t="s">
        <v>399</v>
      </c>
      <c r="B36" s="59">
        <v>17040214</v>
      </c>
      <c r="C36" s="59">
        <v>47580.300149199997</v>
      </c>
      <c r="D36" s="59">
        <v>60287716.092799999</v>
      </c>
      <c r="E36" s="59">
        <f t="shared" si="0"/>
        <v>7.8922047861226547E-4</v>
      </c>
      <c r="F36" s="59">
        <f>Input!$Z$7</f>
        <v>121</v>
      </c>
      <c r="G36" s="59">
        <f>Input!$AA$7</f>
        <v>1206</v>
      </c>
      <c r="H36" s="59">
        <f>Input!$AB$7</f>
        <v>13</v>
      </c>
      <c r="I36" s="59">
        <f t="shared" si="1"/>
        <v>1340</v>
      </c>
      <c r="J36" s="72">
        <f t="shared" si="2"/>
        <v>1.0575554413404358</v>
      </c>
      <c r="L36" s="86">
        <v>17040213</v>
      </c>
      <c r="M36" s="87">
        <f>SUM(J135,J136)</f>
        <v>23.844400150263116</v>
      </c>
    </row>
    <row r="37" spans="1:13" x14ac:dyDescent="0.3">
      <c r="A37" s="65" t="s">
        <v>401</v>
      </c>
      <c r="B37" s="59">
        <v>17040214</v>
      </c>
      <c r="C37" s="59">
        <v>429674.65201399999</v>
      </c>
      <c r="D37" s="59">
        <v>9234345.2938299999</v>
      </c>
      <c r="E37" s="59">
        <f t="shared" si="0"/>
        <v>4.6530061237919106E-2</v>
      </c>
      <c r="F37" s="59">
        <f>Input!$Z$8</f>
        <v>151</v>
      </c>
      <c r="G37" s="59">
        <f>Input!$AA$8</f>
        <v>2900</v>
      </c>
      <c r="H37" s="59">
        <f>Input!$AB$8</f>
        <v>24</v>
      </c>
      <c r="I37" s="59">
        <f t="shared" si="1"/>
        <v>3075</v>
      </c>
      <c r="J37" s="72">
        <f t="shared" si="2"/>
        <v>143.07993830660126</v>
      </c>
      <c r="L37" s="86">
        <v>17040214</v>
      </c>
      <c r="M37" s="87">
        <f>SUM(J35,J36,J37)</f>
        <v>152.05574794716819</v>
      </c>
    </row>
    <row r="38" spans="1:13" x14ac:dyDescent="0.3">
      <c r="A38" s="65" t="s">
        <v>398</v>
      </c>
      <c r="B38" s="59">
        <v>17040215</v>
      </c>
      <c r="C38" s="59">
        <v>276559.94433500001</v>
      </c>
      <c r="D38" s="59">
        <v>9639515.7918900009</v>
      </c>
      <c r="E38" s="59">
        <f t="shared" si="0"/>
        <v>2.8690231989419817E-2</v>
      </c>
      <c r="F38" s="59">
        <f>Input!$Z$6</f>
        <v>78</v>
      </c>
      <c r="G38" s="59">
        <f>Input!$AA$6</f>
        <v>264</v>
      </c>
      <c r="H38" s="59">
        <f>Input!$AB$6</f>
        <v>35</v>
      </c>
      <c r="I38" s="59">
        <f t="shared" si="1"/>
        <v>377</v>
      </c>
      <c r="J38" s="72">
        <f t="shared" si="2"/>
        <v>10.816217460011272</v>
      </c>
      <c r="L38" s="86">
        <v>17040215</v>
      </c>
      <c r="M38" s="87">
        <f>SUM(J38,J39,J40)</f>
        <v>77.748139823736864</v>
      </c>
    </row>
    <row r="39" spans="1:13" x14ac:dyDescent="0.3">
      <c r="A39" s="65" t="s">
        <v>399</v>
      </c>
      <c r="B39" s="59">
        <v>17040215</v>
      </c>
      <c r="C39" s="59">
        <v>48518.478103300004</v>
      </c>
      <c r="D39" s="59">
        <v>60287716.092799999</v>
      </c>
      <c r="E39" s="59">
        <f t="shared" si="0"/>
        <v>8.0478215543306072E-4</v>
      </c>
      <c r="F39" s="59">
        <f>Input!$Z$7</f>
        <v>121</v>
      </c>
      <c r="G39" s="59">
        <f>Input!$AA$7</f>
        <v>1206</v>
      </c>
      <c r="H39" s="59">
        <f>Input!$AB$7</f>
        <v>13</v>
      </c>
      <c r="I39" s="59">
        <f t="shared" si="1"/>
        <v>1340</v>
      </c>
      <c r="J39" s="72">
        <f t="shared" si="2"/>
        <v>1.0784080882803013</v>
      </c>
      <c r="L39" s="86">
        <v>17040216</v>
      </c>
      <c r="M39" s="87">
        <f>SUM(J41,J42)</f>
        <v>18.699999226472421</v>
      </c>
    </row>
    <row r="40" spans="1:13" x14ac:dyDescent="0.3">
      <c r="A40" s="65" t="s">
        <v>401</v>
      </c>
      <c r="B40" s="59">
        <v>17040215</v>
      </c>
      <c r="C40" s="59">
        <v>197760.67955500001</v>
      </c>
      <c r="D40" s="59">
        <v>9234345.2938299999</v>
      </c>
      <c r="E40" s="59">
        <f t="shared" si="0"/>
        <v>2.1415777000144812E-2</v>
      </c>
      <c r="F40" s="59">
        <f>Input!$Z$8</f>
        <v>151</v>
      </c>
      <c r="G40" s="59">
        <f>Input!$AA$8</f>
        <v>2900</v>
      </c>
      <c r="H40" s="59">
        <f>Input!$AB$8</f>
        <v>24</v>
      </c>
      <c r="I40" s="59">
        <f t="shared" si="1"/>
        <v>3075</v>
      </c>
      <c r="J40" s="72">
        <f t="shared" si="2"/>
        <v>65.853514275445292</v>
      </c>
      <c r="L40" s="86">
        <v>17040217</v>
      </c>
      <c r="M40" s="87">
        <f>SUM(J43,J44)</f>
        <v>12.204462302134626</v>
      </c>
    </row>
    <row r="41" spans="1:13" x14ac:dyDescent="0.3">
      <c r="A41" s="65" t="s">
        <v>398</v>
      </c>
      <c r="B41" s="59">
        <v>17040216</v>
      </c>
      <c r="C41" s="59">
        <v>208612.25382099999</v>
      </c>
      <c r="D41" s="59">
        <v>9639515.7918900009</v>
      </c>
      <c r="E41" s="59">
        <f t="shared" si="0"/>
        <v>2.1641362317857439E-2</v>
      </c>
      <c r="F41" s="59">
        <f>Input!$Z$6</f>
        <v>78</v>
      </c>
      <c r="G41" s="59">
        <f>Input!$AA$6</f>
        <v>264</v>
      </c>
      <c r="H41" s="59">
        <f>Input!$AB$6</f>
        <v>35</v>
      </c>
      <c r="I41" s="59">
        <f t="shared" si="1"/>
        <v>377</v>
      </c>
      <c r="J41" s="72">
        <f t="shared" si="2"/>
        <v>8.1587935938322538</v>
      </c>
      <c r="L41" s="86">
        <v>17040218</v>
      </c>
      <c r="M41" s="87">
        <f>SUM(J45,J46,J47)</f>
        <v>158.04805241343536</v>
      </c>
    </row>
    <row r="42" spans="1:13" x14ac:dyDescent="0.3">
      <c r="A42" s="65" t="s">
        <v>401</v>
      </c>
      <c r="B42" s="59">
        <v>17040216</v>
      </c>
      <c r="C42" s="59">
        <v>31655.652886200001</v>
      </c>
      <c r="D42" s="59">
        <v>9234345.2938299999</v>
      </c>
      <c r="E42" s="59">
        <f t="shared" si="0"/>
        <v>3.4280343520781027E-3</v>
      </c>
      <c r="F42" s="59">
        <f>Input!$Z$8</f>
        <v>151</v>
      </c>
      <c r="G42" s="59">
        <f>Input!$AA$8</f>
        <v>2900</v>
      </c>
      <c r="H42" s="59">
        <f>Input!$AB$8</f>
        <v>24</v>
      </c>
      <c r="I42" s="59">
        <f t="shared" si="1"/>
        <v>3075</v>
      </c>
      <c r="J42" s="72">
        <f t="shared" si="2"/>
        <v>10.541205632640166</v>
      </c>
      <c r="L42" s="86">
        <v>17040219</v>
      </c>
      <c r="M42" s="87">
        <f>SUM(J101,J102,J103)</f>
        <v>70.237574139484465</v>
      </c>
    </row>
    <row r="43" spans="1:13" x14ac:dyDescent="0.3">
      <c r="A43" s="65" t="s">
        <v>398</v>
      </c>
      <c r="B43" s="59">
        <v>17040217</v>
      </c>
      <c r="C43" s="59">
        <v>290494.88905400003</v>
      </c>
      <c r="D43" s="59">
        <v>9639515.7918900009</v>
      </c>
      <c r="E43" s="59">
        <f t="shared" si="0"/>
        <v>3.0135838285404507E-2</v>
      </c>
      <c r="F43" s="59">
        <f>Input!$Z$6</f>
        <v>78</v>
      </c>
      <c r="G43" s="59">
        <f>Input!$AA$6</f>
        <v>264</v>
      </c>
      <c r="H43" s="59">
        <f>Input!$AB$6</f>
        <v>35</v>
      </c>
      <c r="I43" s="59">
        <f t="shared" si="1"/>
        <v>377</v>
      </c>
      <c r="J43" s="72">
        <f t="shared" si="2"/>
        <v>11.361211033597499</v>
      </c>
      <c r="L43" s="86">
        <v>17040220</v>
      </c>
      <c r="M43" s="87">
        <f>SUM(J48,J49)</f>
        <v>9.3094965054732377</v>
      </c>
    </row>
    <row r="44" spans="1:13" x14ac:dyDescent="0.3">
      <c r="A44" s="65" t="s">
        <v>401</v>
      </c>
      <c r="B44" s="59">
        <v>17040217</v>
      </c>
      <c r="C44" s="59">
        <v>2532.3165473600002</v>
      </c>
      <c r="D44" s="59">
        <v>9234345.2938299999</v>
      </c>
      <c r="E44" s="59">
        <f t="shared" si="0"/>
        <v>2.7422805480882193E-4</v>
      </c>
      <c r="F44" s="59">
        <f>Input!$Z$8</f>
        <v>151</v>
      </c>
      <c r="G44" s="59">
        <f>Input!$AA$8</f>
        <v>2900</v>
      </c>
      <c r="H44" s="59">
        <f>Input!$AB$8</f>
        <v>24</v>
      </c>
      <c r="I44" s="59">
        <f t="shared" si="1"/>
        <v>3075</v>
      </c>
      <c r="J44" s="72">
        <f t="shared" si="2"/>
        <v>0.8432512685371274</v>
      </c>
      <c r="L44" s="86">
        <v>17040221</v>
      </c>
      <c r="M44" s="87">
        <f>SUM(J104,J105,J106)</f>
        <v>132.95963145101268</v>
      </c>
    </row>
    <row r="45" spans="1:13" x14ac:dyDescent="0.3">
      <c r="A45" s="65" t="s">
        <v>398</v>
      </c>
      <c r="B45" s="59">
        <v>17040218</v>
      </c>
      <c r="C45" s="59">
        <v>438674.42403300002</v>
      </c>
      <c r="D45" s="59">
        <v>9639515.7918900009</v>
      </c>
      <c r="E45" s="59">
        <f t="shared" si="0"/>
        <v>4.5507931467062827E-2</v>
      </c>
      <c r="F45" s="59">
        <f>Input!$Z$6</f>
        <v>78</v>
      </c>
      <c r="G45" s="59">
        <f>Input!$AA$6</f>
        <v>264</v>
      </c>
      <c r="H45" s="59">
        <f>Input!$AB$6</f>
        <v>35</v>
      </c>
      <c r="I45" s="59">
        <f t="shared" si="1"/>
        <v>377</v>
      </c>
      <c r="J45" s="72">
        <f t="shared" si="2"/>
        <v>17.156490163082687</v>
      </c>
      <c r="L45" s="86">
        <v>17050101</v>
      </c>
      <c r="M45" s="87">
        <f>SUM(J137,J138)</f>
        <v>293.52833125940566</v>
      </c>
    </row>
    <row r="46" spans="1:13" x14ac:dyDescent="0.3">
      <c r="A46" s="65" t="s">
        <v>399</v>
      </c>
      <c r="B46" s="59">
        <v>17040218</v>
      </c>
      <c r="C46" s="59">
        <v>5571.8748560800004</v>
      </c>
      <c r="D46" s="59">
        <v>60287716.092799999</v>
      </c>
      <c r="E46" s="59">
        <f t="shared" si="0"/>
        <v>9.2421395554333078E-5</v>
      </c>
      <c r="F46" s="59">
        <f>Input!$Z$7</f>
        <v>121</v>
      </c>
      <c r="G46" s="59">
        <f>Input!$AA$7</f>
        <v>1206</v>
      </c>
      <c r="H46" s="59">
        <f>Input!$AB$7</f>
        <v>13</v>
      </c>
      <c r="I46" s="59">
        <f t="shared" si="1"/>
        <v>1340</v>
      </c>
      <c r="J46" s="72">
        <f t="shared" si="2"/>
        <v>0.12384467004280632</v>
      </c>
      <c r="L46" s="86">
        <v>17050102</v>
      </c>
      <c r="M46" s="87">
        <f>SUM(J139,J140)</f>
        <v>102.0678037195478</v>
      </c>
    </row>
    <row r="47" spans="1:13" x14ac:dyDescent="0.3">
      <c r="A47" s="65" t="s">
        <v>401</v>
      </c>
      <c r="B47" s="59">
        <v>17040218</v>
      </c>
      <c r="C47" s="59">
        <v>422730.962719</v>
      </c>
      <c r="D47" s="59">
        <v>9234345.2938299999</v>
      </c>
      <c r="E47" s="59">
        <f t="shared" si="0"/>
        <v>4.5778119538312151E-2</v>
      </c>
      <c r="F47" s="59">
        <f>Input!$Z$8</f>
        <v>151</v>
      </c>
      <c r="G47" s="59">
        <f>Input!$AA$8</f>
        <v>2900</v>
      </c>
      <c r="H47" s="59">
        <f>Input!$AB$8</f>
        <v>24</v>
      </c>
      <c r="I47" s="59">
        <f t="shared" si="1"/>
        <v>3075</v>
      </c>
      <c r="J47" s="72">
        <f t="shared" si="2"/>
        <v>140.76771758030986</v>
      </c>
      <c r="L47" s="86">
        <v>17050103</v>
      </c>
      <c r="M47" s="87">
        <f>SUM(J50,J51)</f>
        <v>282.86133890234589</v>
      </c>
    </row>
    <row r="48" spans="1:13" x14ac:dyDescent="0.3">
      <c r="A48" s="65" t="s">
        <v>398</v>
      </c>
      <c r="B48" s="59">
        <v>17040220</v>
      </c>
      <c r="C48" s="59">
        <v>165407.088319</v>
      </c>
      <c r="D48" s="59">
        <v>9639515.7918900009</v>
      </c>
      <c r="E48" s="59">
        <f t="shared" si="0"/>
        <v>1.7159273545478467E-2</v>
      </c>
      <c r="F48" s="59">
        <f>Input!$Z$6</f>
        <v>78</v>
      </c>
      <c r="G48" s="59">
        <f>Input!$AA$6</f>
        <v>264</v>
      </c>
      <c r="H48" s="59">
        <f>Input!$AB$6</f>
        <v>35</v>
      </c>
      <c r="I48" s="59">
        <f t="shared" si="1"/>
        <v>377</v>
      </c>
      <c r="J48" s="72">
        <f t="shared" si="2"/>
        <v>6.4690461266453818</v>
      </c>
      <c r="L48" s="86">
        <v>17050104</v>
      </c>
      <c r="M48" s="87">
        <f>J141</f>
        <v>22.574359579269835</v>
      </c>
    </row>
    <row r="49" spans="1:13" x14ac:dyDescent="0.3">
      <c r="A49" s="65" t="s">
        <v>399</v>
      </c>
      <c r="B49" s="59">
        <v>17040220</v>
      </c>
      <c r="C49" s="59">
        <v>127794.228369</v>
      </c>
      <c r="D49" s="59">
        <v>60287716.092799999</v>
      </c>
      <c r="E49" s="59">
        <f t="shared" si="0"/>
        <v>2.1197390886775048E-3</v>
      </c>
      <c r="F49" s="59">
        <f>Input!$Z$7</f>
        <v>121</v>
      </c>
      <c r="G49" s="59">
        <f>Input!$AA$7</f>
        <v>1206</v>
      </c>
      <c r="H49" s="59">
        <f>Input!$AB$7</f>
        <v>13</v>
      </c>
      <c r="I49" s="59">
        <f t="shared" si="1"/>
        <v>1340</v>
      </c>
      <c r="J49" s="72">
        <f t="shared" si="2"/>
        <v>2.8404503788278563</v>
      </c>
      <c r="L49" s="86">
        <v>17050105</v>
      </c>
      <c r="M49" s="87">
        <f>J142</f>
        <v>3.521523065338263</v>
      </c>
    </row>
    <row r="50" spans="1:13" x14ac:dyDescent="0.3">
      <c r="A50" s="65" t="s">
        <v>399</v>
      </c>
      <c r="B50" s="59">
        <v>17050103</v>
      </c>
      <c r="C50" s="59">
        <v>332749.14473300002</v>
      </c>
      <c r="D50" s="59">
        <v>60287716.092799999</v>
      </c>
      <c r="E50" s="59">
        <f t="shared" si="0"/>
        <v>5.5193523042207163E-3</v>
      </c>
      <c r="F50" s="59">
        <f>Input!$Z$7</f>
        <v>121</v>
      </c>
      <c r="G50" s="59">
        <f>Input!$AA$7</f>
        <v>1206</v>
      </c>
      <c r="H50" s="59">
        <f>Input!$AB$7</f>
        <v>13</v>
      </c>
      <c r="I50" s="59">
        <f t="shared" si="1"/>
        <v>1340</v>
      </c>
      <c r="J50" s="72">
        <f t="shared" si="2"/>
        <v>7.3959320876557602</v>
      </c>
      <c r="L50" s="86">
        <v>17050106</v>
      </c>
      <c r="M50" s="87">
        <f>J143</f>
        <v>1.2549968228179069</v>
      </c>
    </row>
    <row r="51" spans="1:13" x14ac:dyDescent="0.3">
      <c r="A51" s="65" t="s">
        <v>401</v>
      </c>
      <c r="B51" s="59">
        <v>17050103</v>
      </c>
      <c r="C51" s="59">
        <v>827233.39285599999</v>
      </c>
      <c r="D51" s="59">
        <v>9234345.2938299999</v>
      </c>
      <c r="E51" s="59">
        <f t="shared" si="0"/>
        <v>8.9582246118598413E-2</v>
      </c>
      <c r="F51" s="59">
        <f>Input!$Z$8</f>
        <v>151</v>
      </c>
      <c r="G51" s="59">
        <f>Input!$AA$8</f>
        <v>2900</v>
      </c>
      <c r="H51" s="59">
        <f>Input!$AB$8</f>
        <v>24</v>
      </c>
      <c r="I51" s="59">
        <f t="shared" si="1"/>
        <v>3075</v>
      </c>
      <c r="J51" s="72">
        <f t="shared" si="2"/>
        <v>275.46540681469014</v>
      </c>
      <c r="L51" s="86">
        <v>17050107</v>
      </c>
      <c r="M51" s="87">
        <f>J144</f>
        <v>3.8814545772123963</v>
      </c>
    </row>
    <row r="52" spans="1:13" x14ac:dyDescent="0.3">
      <c r="A52" s="65" t="s">
        <v>398</v>
      </c>
      <c r="B52" s="59">
        <v>17050112</v>
      </c>
      <c r="C52" s="59">
        <v>35642.045305200001</v>
      </c>
      <c r="D52" s="59">
        <v>9639515.7918900009</v>
      </c>
      <c r="E52" s="59">
        <f t="shared" si="0"/>
        <v>3.6974933258770806E-3</v>
      </c>
      <c r="F52" s="59">
        <f>Input!$Z$6</f>
        <v>78</v>
      </c>
      <c r="G52" s="59">
        <f>Input!$AA$6</f>
        <v>264</v>
      </c>
      <c r="H52" s="59">
        <f>Input!$AB$6</f>
        <v>35</v>
      </c>
      <c r="I52" s="59">
        <f t="shared" si="1"/>
        <v>377</v>
      </c>
      <c r="J52" s="72">
        <f t="shared" si="2"/>
        <v>1.3939549838556593</v>
      </c>
      <c r="L52" s="86">
        <v>17050108</v>
      </c>
      <c r="M52" s="87">
        <f>J145</f>
        <v>8.1712065171066026</v>
      </c>
    </row>
    <row r="53" spans="1:13" x14ac:dyDescent="0.3">
      <c r="A53" s="65" t="s">
        <v>399</v>
      </c>
      <c r="B53" s="59">
        <v>17050112</v>
      </c>
      <c r="C53" s="59">
        <v>1526.43067215</v>
      </c>
      <c r="D53" s="59">
        <v>60287716.092799999</v>
      </c>
      <c r="E53" s="59">
        <f t="shared" si="0"/>
        <v>2.5319099330291225E-5</v>
      </c>
      <c r="F53" s="59">
        <f>Input!$Z$7</f>
        <v>121</v>
      </c>
      <c r="G53" s="59">
        <f>Input!$AA$7</f>
        <v>1206</v>
      </c>
      <c r="H53" s="59">
        <f>Input!$AB$7</f>
        <v>13</v>
      </c>
      <c r="I53" s="59">
        <f t="shared" si="1"/>
        <v>1340</v>
      </c>
      <c r="J53" s="72">
        <f t="shared" si="2"/>
        <v>3.3927593102590241E-2</v>
      </c>
      <c r="L53" s="86">
        <v>17050111</v>
      </c>
      <c r="M53" s="87">
        <v>0</v>
      </c>
    </row>
    <row r="54" spans="1:13" x14ac:dyDescent="0.3">
      <c r="A54" s="65" t="s">
        <v>401</v>
      </c>
      <c r="B54" s="59">
        <v>17050112</v>
      </c>
      <c r="C54" s="59">
        <v>1175.50034119</v>
      </c>
      <c r="D54" s="59">
        <v>9234345.2938299999</v>
      </c>
      <c r="E54" s="59">
        <f t="shared" si="0"/>
        <v>1.2729655474063979E-4</v>
      </c>
      <c r="F54" s="59">
        <f>Input!$Z$8</f>
        <v>151</v>
      </c>
      <c r="G54" s="59">
        <f>Input!$AA$8</f>
        <v>2900</v>
      </c>
      <c r="H54" s="59">
        <f>Input!$AB$8</f>
        <v>24</v>
      </c>
      <c r="I54" s="59">
        <f t="shared" si="1"/>
        <v>3075</v>
      </c>
      <c r="J54" s="72">
        <f t="shared" si="2"/>
        <v>0.39143690582746732</v>
      </c>
      <c r="L54" s="86">
        <v>17050112</v>
      </c>
      <c r="M54" s="87">
        <f>SUM(J52,J53,J54)</f>
        <v>1.8193194827857169</v>
      </c>
    </row>
    <row r="55" spans="1:13" x14ac:dyDescent="0.3">
      <c r="A55" s="65" t="s">
        <v>398</v>
      </c>
      <c r="B55" s="59">
        <v>17050113</v>
      </c>
      <c r="C55" s="59">
        <v>9940.1472925599992</v>
      </c>
      <c r="D55" s="59">
        <v>9639515.7918900009</v>
      </c>
      <c r="E55" s="59">
        <f t="shared" si="0"/>
        <v>1.0311874068325017E-3</v>
      </c>
      <c r="F55" s="59">
        <f>Input!$Z$6</f>
        <v>78</v>
      </c>
      <c r="G55" s="59">
        <f>Input!$AA$6</f>
        <v>264</v>
      </c>
      <c r="H55" s="59">
        <f>Input!$AB$6</f>
        <v>35</v>
      </c>
      <c r="I55" s="59">
        <f t="shared" si="1"/>
        <v>377</v>
      </c>
      <c r="J55" s="72">
        <f t="shared" si="2"/>
        <v>0.38875765237585314</v>
      </c>
      <c r="L55" s="86">
        <v>17050113</v>
      </c>
      <c r="M55" s="87">
        <f>SUM(J55,J56)</f>
        <v>1.7026531505592726</v>
      </c>
    </row>
    <row r="56" spans="1:13" x14ac:dyDescent="0.3">
      <c r="A56" s="65" t="s">
        <v>399</v>
      </c>
      <c r="B56" s="59">
        <v>17050113</v>
      </c>
      <c r="C56" s="59">
        <v>59113.252813500003</v>
      </c>
      <c r="D56" s="59">
        <v>60287716.092799999</v>
      </c>
      <c r="E56" s="59">
        <f t="shared" si="0"/>
        <v>9.8051902849508911E-4</v>
      </c>
      <c r="F56" s="59">
        <f>Input!$Z$7</f>
        <v>121</v>
      </c>
      <c r="G56" s="59">
        <f>Input!$AA$7</f>
        <v>1206</v>
      </c>
      <c r="H56" s="59">
        <f>Input!$AB$7</f>
        <v>13</v>
      </c>
      <c r="I56" s="59">
        <f t="shared" si="1"/>
        <v>1340</v>
      </c>
      <c r="J56" s="72">
        <f t="shared" si="2"/>
        <v>1.3138954981834194</v>
      </c>
      <c r="L56" s="86">
        <v>17050114</v>
      </c>
      <c r="M56" s="87">
        <f>SUM(J57,J58)</f>
        <v>240.67979152357557</v>
      </c>
    </row>
    <row r="57" spans="1:13" x14ac:dyDescent="0.3">
      <c r="A57" s="65" t="s">
        <v>399</v>
      </c>
      <c r="B57" s="59">
        <v>17050114</v>
      </c>
      <c r="C57" s="59">
        <v>50990.2094994</v>
      </c>
      <c r="D57" s="59">
        <v>60287716.092799999</v>
      </c>
      <c r="E57" s="59">
        <f t="shared" si="0"/>
        <v>8.4578107787184231E-4</v>
      </c>
      <c r="F57" s="59">
        <f>Input!$Z$7</f>
        <v>121</v>
      </c>
      <c r="G57" s="59">
        <f>Input!$AA$7</f>
        <v>1206</v>
      </c>
      <c r="H57" s="59">
        <f>Input!$AB$7</f>
        <v>13</v>
      </c>
      <c r="I57" s="59">
        <f t="shared" si="1"/>
        <v>1340</v>
      </c>
      <c r="J57" s="72">
        <f t="shared" si="2"/>
        <v>1.1333466443482687</v>
      </c>
      <c r="L57" s="86">
        <v>17050115</v>
      </c>
      <c r="M57" s="87">
        <f>SUM(J59,J60)</f>
        <v>21.872308590158287</v>
      </c>
    </row>
    <row r="58" spans="1:13" x14ac:dyDescent="0.3">
      <c r="A58" s="65" t="s">
        <v>401</v>
      </c>
      <c r="B58" s="59">
        <v>17050114</v>
      </c>
      <c r="C58" s="59">
        <v>719367.34501599998</v>
      </c>
      <c r="D58" s="59">
        <v>9234345.2938299999</v>
      </c>
      <c r="E58" s="59">
        <f t="shared" si="0"/>
        <v>7.7901282887553588E-2</v>
      </c>
      <c r="F58" s="59">
        <f>Input!$Z$8</f>
        <v>151</v>
      </c>
      <c r="G58" s="59">
        <f>Input!$AA$8</f>
        <v>2900</v>
      </c>
      <c r="H58" s="59">
        <f>Input!$AB$8</f>
        <v>24</v>
      </c>
      <c r="I58" s="59">
        <f t="shared" si="1"/>
        <v>3075</v>
      </c>
      <c r="J58" s="72">
        <f t="shared" si="2"/>
        <v>239.54644487922729</v>
      </c>
      <c r="L58" s="86">
        <v>17050120</v>
      </c>
      <c r="M58" s="87">
        <f>SUM(J61,J62)</f>
        <v>0.82750802021279835</v>
      </c>
    </row>
    <row r="59" spans="1:13" x14ac:dyDescent="0.3">
      <c r="A59" s="65" t="s">
        <v>399</v>
      </c>
      <c r="B59" s="59">
        <v>17050115</v>
      </c>
      <c r="C59" s="59">
        <v>16451.2719598</v>
      </c>
      <c r="D59" s="59">
        <v>60287716.092799999</v>
      </c>
      <c r="E59" s="59">
        <f t="shared" si="0"/>
        <v>2.7287933638880593E-4</v>
      </c>
      <c r="F59" s="59">
        <f>Input!$Z$7</f>
        <v>121</v>
      </c>
      <c r="G59" s="59">
        <f>Input!$AA$7</f>
        <v>1206</v>
      </c>
      <c r="H59" s="59">
        <f>Input!$AB$7</f>
        <v>13</v>
      </c>
      <c r="I59" s="59">
        <f t="shared" si="1"/>
        <v>1340</v>
      </c>
      <c r="J59" s="72">
        <f t="shared" si="2"/>
        <v>0.36565831076099997</v>
      </c>
      <c r="L59" s="86">
        <v>17050121</v>
      </c>
      <c r="M59" s="87">
        <f>J63</f>
        <v>0.18053155305743995</v>
      </c>
    </row>
    <row r="60" spans="1:13" x14ac:dyDescent="0.3">
      <c r="A60" s="65" t="s">
        <v>401</v>
      </c>
      <c r="B60" s="59">
        <v>17050115</v>
      </c>
      <c r="C60" s="59">
        <v>64585.312127999998</v>
      </c>
      <c r="D60" s="59">
        <v>9234345.2938299999</v>
      </c>
      <c r="E60" s="59">
        <f t="shared" si="0"/>
        <v>6.9940326111861094E-3</v>
      </c>
      <c r="F60" s="59">
        <f>Input!$Z$8</f>
        <v>151</v>
      </c>
      <c r="G60" s="59">
        <f>Input!$AA$8</f>
        <v>2900</v>
      </c>
      <c r="H60" s="59">
        <f>Input!$AB$8</f>
        <v>24</v>
      </c>
      <c r="I60" s="59">
        <f t="shared" si="1"/>
        <v>3075</v>
      </c>
      <c r="J60" s="72">
        <f t="shared" si="2"/>
        <v>21.506650279397288</v>
      </c>
      <c r="L60" s="86">
        <v>17050122</v>
      </c>
      <c r="M60" s="87">
        <f>SUM(J64,J65,J66)</f>
        <v>48.258190313910852</v>
      </c>
    </row>
    <row r="61" spans="1:13" x14ac:dyDescent="0.3">
      <c r="A61" s="65" t="s">
        <v>398</v>
      </c>
      <c r="B61" s="59">
        <v>17050120</v>
      </c>
      <c r="C61" s="59">
        <v>20397.492161400001</v>
      </c>
      <c r="D61" s="59">
        <v>9639515.7918900009</v>
      </c>
      <c r="E61" s="59">
        <f t="shared" si="0"/>
        <v>2.1160287095085203E-3</v>
      </c>
      <c r="F61" s="59">
        <f>Input!$Z$6</f>
        <v>78</v>
      </c>
      <c r="G61" s="59">
        <f>Input!$AA$6</f>
        <v>264</v>
      </c>
      <c r="H61" s="59">
        <f>Input!$AB$6</f>
        <v>35</v>
      </c>
      <c r="I61" s="59">
        <f t="shared" si="1"/>
        <v>377</v>
      </c>
      <c r="J61" s="72">
        <f t="shared" si="2"/>
        <v>0.79774282348471215</v>
      </c>
      <c r="L61" s="86">
        <v>17050123</v>
      </c>
      <c r="M61" s="87">
        <f>SUM(J67,J68)</f>
        <v>7.0009427239919706</v>
      </c>
    </row>
    <row r="62" spans="1:13" x14ac:dyDescent="0.3">
      <c r="A62" s="65" t="s">
        <v>399</v>
      </c>
      <c r="B62" s="59">
        <v>17050120</v>
      </c>
      <c r="C62" s="59">
        <v>1339.1609923799999</v>
      </c>
      <c r="D62" s="59">
        <v>60287716.092799999</v>
      </c>
      <c r="E62" s="59">
        <f t="shared" si="0"/>
        <v>2.2212833379168802E-5</v>
      </c>
      <c r="F62" s="59">
        <f>Input!$Z$7</f>
        <v>121</v>
      </c>
      <c r="G62" s="59">
        <f>Input!$AA$7</f>
        <v>1206</v>
      </c>
      <c r="H62" s="59">
        <f>Input!$AB$7</f>
        <v>13</v>
      </c>
      <c r="I62" s="59">
        <f t="shared" si="1"/>
        <v>1340</v>
      </c>
      <c r="J62" s="72">
        <f t="shared" si="2"/>
        <v>2.9765196728086196E-2</v>
      </c>
      <c r="L62" s="86">
        <v>17050124</v>
      </c>
      <c r="M62" s="87">
        <f>SUM(J69,J70)</f>
        <v>29.385015050105903</v>
      </c>
    </row>
    <row r="63" spans="1:13" x14ac:dyDescent="0.3">
      <c r="A63" s="65" t="s">
        <v>398</v>
      </c>
      <c r="B63" s="59">
        <v>17050121</v>
      </c>
      <c r="C63" s="59">
        <v>4616.0126170599997</v>
      </c>
      <c r="D63" s="59">
        <v>9639515.7918900009</v>
      </c>
      <c r="E63" s="59">
        <f t="shared" si="0"/>
        <v>4.7886353596137917E-4</v>
      </c>
      <c r="F63" s="59">
        <f>Input!$Z$6</f>
        <v>78</v>
      </c>
      <c r="G63" s="59">
        <f>Input!$AA$6</f>
        <v>264</v>
      </c>
      <c r="H63" s="59">
        <f>Input!$AB$6</f>
        <v>35</v>
      </c>
      <c r="I63" s="59">
        <f t="shared" si="1"/>
        <v>377</v>
      </c>
      <c r="J63" s="72">
        <f t="shared" si="2"/>
        <v>0.18053155305743995</v>
      </c>
      <c r="L63" s="86">
        <v>17050201</v>
      </c>
      <c r="M63" s="87">
        <f>SUM(J71,J72)</f>
        <v>11.359872217532853</v>
      </c>
    </row>
    <row r="64" spans="1:13" x14ac:dyDescent="0.3">
      <c r="A64" s="65" t="s">
        <v>398</v>
      </c>
      <c r="B64" s="59">
        <v>17050122</v>
      </c>
      <c r="C64" s="59">
        <v>17224.6668747</v>
      </c>
      <c r="D64" s="59">
        <v>9639515.7918900009</v>
      </c>
      <c r="E64" s="59">
        <f t="shared" si="0"/>
        <v>1.7868809229185146E-3</v>
      </c>
      <c r="F64" s="59">
        <f>Input!$Z$6</f>
        <v>78</v>
      </c>
      <c r="G64" s="59">
        <f>Input!$AA$6</f>
        <v>264</v>
      </c>
      <c r="H64" s="59">
        <f>Input!$AB$6</f>
        <v>35</v>
      </c>
      <c r="I64" s="59">
        <f t="shared" si="1"/>
        <v>377</v>
      </c>
      <c r="J64" s="72">
        <f t="shared" si="2"/>
        <v>0.67365410794028002</v>
      </c>
      <c r="L64" s="86">
        <v>17060101</v>
      </c>
      <c r="M64" s="87">
        <f>J73</f>
        <v>4.1146468781577203</v>
      </c>
    </row>
    <row r="65" spans="1:13" x14ac:dyDescent="0.3">
      <c r="A65" s="65" t="s">
        <v>399</v>
      </c>
      <c r="B65" s="59">
        <v>17050122</v>
      </c>
      <c r="C65" s="59">
        <v>441987.56343899999</v>
      </c>
      <c r="D65" s="59">
        <v>60287716.092799999</v>
      </c>
      <c r="E65" s="59">
        <f t="shared" si="0"/>
        <v>7.3313038224678308E-3</v>
      </c>
      <c r="F65" s="59">
        <f>Input!$Z$7</f>
        <v>121</v>
      </c>
      <c r="G65" s="59">
        <f>Input!$AA$7</f>
        <v>1206</v>
      </c>
      <c r="H65" s="59">
        <f>Input!$AB$7</f>
        <v>13</v>
      </c>
      <c r="I65" s="59">
        <f t="shared" si="1"/>
        <v>1340</v>
      </c>
      <c r="J65" s="72">
        <f t="shared" si="2"/>
        <v>9.8239471221068939</v>
      </c>
      <c r="L65" s="86">
        <v>17060103</v>
      </c>
      <c r="M65" s="87">
        <f>J74</f>
        <v>3.8746540330567676</v>
      </c>
    </row>
    <row r="66" spans="1:13" x14ac:dyDescent="0.3">
      <c r="A66" s="65" t="s">
        <v>401</v>
      </c>
      <c r="B66" s="59">
        <v>17050122</v>
      </c>
      <c r="C66" s="59">
        <v>113396.526211</v>
      </c>
      <c r="D66" s="59">
        <v>9234345.2938299999</v>
      </c>
      <c r="E66" s="59">
        <f t="shared" ref="E66:E128" si="3">C66/D66</f>
        <v>1.2279866368736155E-2</v>
      </c>
      <c r="F66" s="59">
        <f>Input!$Z$8</f>
        <v>151</v>
      </c>
      <c r="G66" s="59">
        <f>Input!$AA$8</f>
        <v>2900</v>
      </c>
      <c r="H66" s="59">
        <f>Input!$AB$8</f>
        <v>24</v>
      </c>
      <c r="I66" s="59">
        <f t="shared" ref="I66:I128" si="4">SUM(F66:H66)</f>
        <v>3075</v>
      </c>
      <c r="J66" s="72">
        <f t="shared" ref="J66:J128" si="5">I66*E66</f>
        <v>37.760589083863678</v>
      </c>
      <c r="L66" s="86">
        <v>17060106</v>
      </c>
      <c r="M66" s="87">
        <f>J75</f>
        <v>1.8781344644488781E-3</v>
      </c>
    </row>
    <row r="67" spans="1:13" x14ac:dyDescent="0.3">
      <c r="A67" s="65" t="s">
        <v>398</v>
      </c>
      <c r="B67" s="59">
        <v>17050123</v>
      </c>
      <c r="C67" s="59">
        <v>169617.348378</v>
      </c>
      <c r="D67" s="59">
        <v>9639515.7918900009</v>
      </c>
      <c r="E67" s="59">
        <f t="shared" si="3"/>
        <v>1.7596044452845225E-2</v>
      </c>
      <c r="F67" s="59">
        <f>Input!$Z$6</f>
        <v>78</v>
      </c>
      <c r="G67" s="59">
        <f>Input!$AA$6</f>
        <v>264</v>
      </c>
      <c r="H67" s="59">
        <f>Input!$AB$6</f>
        <v>35</v>
      </c>
      <c r="I67" s="59">
        <f t="shared" si="4"/>
        <v>377</v>
      </c>
      <c r="J67" s="72">
        <f t="shared" si="5"/>
        <v>6.6337087587226495</v>
      </c>
      <c r="L67" s="86">
        <v>17060107</v>
      </c>
      <c r="M67" s="87">
        <f>J76</f>
        <v>4.7194355734280873E-3</v>
      </c>
    </row>
    <row r="68" spans="1:13" x14ac:dyDescent="0.3">
      <c r="A68" s="65" t="s">
        <v>399</v>
      </c>
      <c r="B68" s="59">
        <v>17050123</v>
      </c>
      <c r="C68" s="59">
        <v>16522.161968500001</v>
      </c>
      <c r="D68" s="59">
        <v>60287716.092799999</v>
      </c>
      <c r="E68" s="59">
        <f t="shared" si="3"/>
        <v>2.7405519796217984E-4</v>
      </c>
      <c r="F68" s="59">
        <f>Input!$Z$7</f>
        <v>121</v>
      </c>
      <c r="G68" s="59">
        <f>Input!$AA$7</f>
        <v>1206</v>
      </c>
      <c r="H68" s="59">
        <f>Input!$AB$7</f>
        <v>13</v>
      </c>
      <c r="I68" s="59">
        <f t="shared" si="4"/>
        <v>1340</v>
      </c>
      <c r="J68" s="72">
        <f t="shared" si="5"/>
        <v>0.36723396526932101</v>
      </c>
      <c r="L68" s="86">
        <v>17060108</v>
      </c>
      <c r="M68" s="87">
        <f>SUM(J77,J78)</f>
        <v>4.7083029055890275</v>
      </c>
    </row>
    <row r="69" spans="1:13" x14ac:dyDescent="0.3">
      <c r="A69" s="65" t="s">
        <v>399</v>
      </c>
      <c r="B69" s="59">
        <v>17050124</v>
      </c>
      <c r="C69" s="59">
        <v>999940.97715399996</v>
      </c>
      <c r="D69" s="59">
        <v>60287716.092799999</v>
      </c>
      <c r="E69" s="59">
        <f t="shared" si="3"/>
        <v>1.6586147924641987E-2</v>
      </c>
      <c r="F69" s="59">
        <f>Input!$Z$7</f>
        <v>121</v>
      </c>
      <c r="G69" s="59">
        <f>Input!$AA$7</f>
        <v>1206</v>
      </c>
      <c r="H69" s="59">
        <f>Input!$AB$7</f>
        <v>13</v>
      </c>
      <c r="I69" s="59">
        <f t="shared" si="4"/>
        <v>1340</v>
      </c>
      <c r="J69" s="72">
        <f t="shared" si="5"/>
        <v>22.225438219020262</v>
      </c>
      <c r="L69" s="86">
        <v>17060109</v>
      </c>
      <c r="M69" s="87">
        <f t="shared" ref="M69:M74" si="6">J79</f>
        <v>0.13673689993049884</v>
      </c>
    </row>
    <row r="70" spans="1:13" x14ac:dyDescent="0.3">
      <c r="A70" s="65" t="s">
        <v>401</v>
      </c>
      <c r="B70" s="59">
        <v>17050124</v>
      </c>
      <c r="C70" s="59">
        <v>21500.489305999999</v>
      </c>
      <c r="D70" s="59">
        <v>9234345.2938299999</v>
      </c>
      <c r="E70" s="59">
        <f t="shared" si="3"/>
        <v>2.3283176686457372E-3</v>
      </c>
      <c r="F70" s="59">
        <f>Input!$Z$8</f>
        <v>151</v>
      </c>
      <c r="G70" s="59">
        <f>Input!$AA$8</f>
        <v>2900</v>
      </c>
      <c r="H70" s="59">
        <f>Input!$AB$8</f>
        <v>24</v>
      </c>
      <c r="I70" s="59">
        <f t="shared" si="4"/>
        <v>3075</v>
      </c>
      <c r="J70" s="72">
        <f t="shared" si="5"/>
        <v>7.1595768310856416</v>
      </c>
      <c r="L70" s="86">
        <v>17060201</v>
      </c>
      <c r="M70" s="87">
        <f t="shared" si="6"/>
        <v>9.7836100926139959</v>
      </c>
    </row>
    <row r="71" spans="1:13" x14ac:dyDescent="0.3">
      <c r="A71" s="65" t="s">
        <v>399</v>
      </c>
      <c r="B71" s="59">
        <v>17050201</v>
      </c>
      <c r="C71" s="59">
        <v>240205.282259</v>
      </c>
      <c r="D71" s="59">
        <v>60287716.092799999</v>
      </c>
      <c r="E71" s="59">
        <f t="shared" si="3"/>
        <v>3.9843155094688859E-3</v>
      </c>
      <c r="F71" s="59">
        <f>Input!$Z$7</f>
        <v>121</v>
      </c>
      <c r="G71" s="59">
        <f>Input!$AA$7</f>
        <v>1206</v>
      </c>
      <c r="H71" s="59">
        <f>Input!$AB$7</f>
        <v>13</v>
      </c>
      <c r="I71" s="59">
        <f t="shared" si="4"/>
        <v>1340</v>
      </c>
      <c r="J71" s="72">
        <f t="shared" si="5"/>
        <v>5.3389827826883067</v>
      </c>
      <c r="L71" s="86">
        <v>17060202</v>
      </c>
      <c r="M71" s="87">
        <f t="shared" si="6"/>
        <v>8.1529846880877255</v>
      </c>
    </row>
    <row r="72" spans="1:13" x14ac:dyDescent="0.3">
      <c r="A72" s="65" t="s">
        <v>401</v>
      </c>
      <c r="B72" s="59">
        <v>17050201</v>
      </c>
      <c r="C72" s="59">
        <v>18080.9665097</v>
      </c>
      <c r="D72" s="59">
        <v>9234345.2938299999</v>
      </c>
      <c r="E72" s="59">
        <f t="shared" si="3"/>
        <v>1.9580128243396897E-3</v>
      </c>
      <c r="F72" s="59">
        <f>Input!$Z$8</f>
        <v>151</v>
      </c>
      <c r="G72" s="59">
        <f>Input!$AA$8</f>
        <v>2900</v>
      </c>
      <c r="H72" s="59">
        <f>Input!$AB$8</f>
        <v>24</v>
      </c>
      <c r="I72" s="59">
        <f t="shared" si="4"/>
        <v>3075</v>
      </c>
      <c r="J72" s="72">
        <f t="shared" si="5"/>
        <v>6.0208894348445456</v>
      </c>
      <c r="L72" s="86">
        <v>17060203</v>
      </c>
      <c r="M72" s="87">
        <f t="shared" si="6"/>
        <v>3.9990963669489155</v>
      </c>
    </row>
    <row r="73" spans="1:13" x14ac:dyDescent="0.3">
      <c r="A73" s="65" t="s">
        <v>400</v>
      </c>
      <c r="B73" s="59">
        <v>17060101</v>
      </c>
      <c r="C73" s="59">
        <v>106203.32574299999</v>
      </c>
      <c r="D73" s="59">
        <v>27798492.8506</v>
      </c>
      <c r="E73" s="59">
        <f t="shared" si="3"/>
        <v>3.8204706389579576E-3</v>
      </c>
      <c r="F73" s="59">
        <f>Input!$Z$5</f>
        <v>223</v>
      </c>
      <c r="G73" s="59">
        <f>Input!$AA$5</f>
        <v>810</v>
      </c>
      <c r="H73" s="59">
        <f>Input!$AB$5</f>
        <v>44</v>
      </c>
      <c r="I73" s="59">
        <f t="shared" si="4"/>
        <v>1077</v>
      </c>
      <c r="J73" s="72">
        <f t="shared" si="5"/>
        <v>4.1146468781577203</v>
      </c>
      <c r="L73" s="86">
        <v>17060204</v>
      </c>
      <c r="M73" s="87">
        <f t="shared" si="6"/>
        <v>15.067302065134932</v>
      </c>
    </row>
    <row r="74" spans="1:13" x14ac:dyDescent="0.3">
      <c r="A74" s="65" t="s">
        <v>400</v>
      </c>
      <c r="B74" s="59">
        <v>17060103</v>
      </c>
      <c r="C74" s="59">
        <v>100008.860201</v>
      </c>
      <c r="D74" s="59">
        <v>27798492.8506</v>
      </c>
      <c r="E74" s="59">
        <f t="shared" si="3"/>
        <v>3.5976360566915204E-3</v>
      </c>
      <c r="F74" s="59">
        <f>Input!$Z$5</f>
        <v>223</v>
      </c>
      <c r="G74" s="59">
        <f>Input!$AA$5</f>
        <v>810</v>
      </c>
      <c r="H74" s="59">
        <f>Input!$AB$5</f>
        <v>44</v>
      </c>
      <c r="I74" s="59">
        <f t="shared" si="4"/>
        <v>1077</v>
      </c>
      <c r="J74" s="72">
        <f t="shared" si="5"/>
        <v>3.8746540330567676</v>
      </c>
      <c r="L74" s="86">
        <v>17060205</v>
      </c>
      <c r="M74" s="87">
        <f t="shared" si="6"/>
        <v>2.6857678036579049</v>
      </c>
    </row>
    <row r="75" spans="1:13" x14ac:dyDescent="0.3">
      <c r="A75" s="65" t="s">
        <v>400</v>
      </c>
      <c r="B75" s="59">
        <v>17060106</v>
      </c>
      <c r="C75" s="59">
        <v>48.4766086188</v>
      </c>
      <c r="D75" s="59">
        <v>27798492.8506</v>
      </c>
      <c r="E75" s="59">
        <f t="shared" si="3"/>
        <v>1.7438574414567113E-6</v>
      </c>
      <c r="F75" s="59">
        <f>Input!$Z$5</f>
        <v>223</v>
      </c>
      <c r="G75" s="59">
        <f>Input!$AA$5</f>
        <v>810</v>
      </c>
      <c r="H75" s="59">
        <f>Input!$AB$5</f>
        <v>44</v>
      </c>
      <c r="I75" s="59">
        <f t="shared" si="4"/>
        <v>1077</v>
      </c>
      <c r="J75" s="72">
        <f t="shared" si="5"/>
        <v>1.8781344644488781E-3</v>
      </c>
      <c r="L75" s="86">
        <v>17060206</v>
      </c>
      <c r="M75" s="87">
        <v>0</v>
      </c>
    </row>
    <row r="76" spans="1:13" x14ac:dyDescent="0.3">
      <c r="A76" s="65" t="s">
        <v>400</v>
      </c>
      <c r="B76" s="59">
        <v>17060107</v>
      </c>
      <c r="C76" s="59">
        <v>121.813552504</v>
      </c>
      <c r="D76" s="59">
        <v>27798492.8506</v>
      </c>
      <c r="E76" s="59">
        <f t="shared" si="3"/>
        <v>4.3820200310381496E-6</v>
      </c>
      <c r="F76" s="59">
        <f>Input!$Z$5</f>
        <v>223</v>
      </c>
      <c r="G76" s="59">
        <f>Input!$AA$5</f>
        <v>810</v>
      </c>
      <c r="H76" s="59">
        <f>Input!$AB$5</f>
        <v>44</v>
      </c>
      <c r="I76" s="59">
        <f t="shared" si="4"/>
        <v>1077</v>
      </c>
      <c r="J76" s="72">
        <f t="shared" si="5"/>
        <v>4.7194355734280873E-3</v>
      </c>
      <c r="L76" s="86">
        <v>17060207</v>
      </c>
      <c r="M76" s="87">
        <f>J85</f>
        <v>0.23529940359967022</v>
      </c>
    </row>
    <row r="77" spans="1:13" x14ac:dyDescent="0.3">
      <c r="A77" s="65" t="s">
        <v>400</v>
      </c>
      <c r="B77" s="59">
        <v>17060108</v>
      </c>
      <c r="C77" s="59">
        <v>117316.57510099999</v>
      </c>
      <c r="D77" s="59">
        <v>27798492.8506</v>
      </c>
      <c r="E77" s="59">
        <f t="shared" si="3"/>
        <v>4.2202494837222026E-3</v>
      </c>
      <c r="F77" s="59">
        <f>Input!$Z$5</f>
        <v>223</v>
      </c>
      <c r="G77" s="59">
        <f>Input!$AA$5</f>
        <v>810</v>
      </c>
      <c r="H77" s="59">
        <f>Input!$AB$5</f>
        <v>44</v>
      </c>
      <c r="I77" s="59">
        <f t="shared" si="4"/>
        <v>1077</v>
      </c>
      <c r="J77" s="72">
        <f t="shared" si="5"/>
        <v>4.5452086939688119</v>
      </c>
      <c r="L77" s="86">
        <v>17060208</v>
      </c>
      <c r="M77" s="87">
        <f>J86</f>
        <v>1.2654528280743751</v>
      </c>
    </row>
    <row r="78" spans="1:13" x14ac:dyDescent="0.3">
      <c r="A78" s="65" t="s">
        <v>399</v>
      </c>
      <c r="B78" s="59">
        <v>17060108</v>
      </c>
      <c r="C78" s="59">
        <v>7337.7444227899996</v>
      </c>
      <c r="D78" s="59">
        <v>60287716.092799999</v>
      </c>
      <c r="E78" s="59">
        <f t="shared" si="3"/>
        <v>1.2171209822404148E-4</v>
      </c>
      <c r="F78" s="59">
        <f>Input!$Z$7</f>
        <v>121</v>
      </c>
      <c r="G78" s="59">
        <f>Input!$AA$7</f>
        <v>1206</v>
      </c>
      <c r="H78" s="59">
        <f>Input!$AB$7</f>
        <v>13</v>
      </c>
      <c r="I78" s="59">
        <f t="shared" si="4"/>
        <v>1340</v>
      </c>
      <c r="J78" s="72">
        <f t="shared" si="5"/>
        <v>0.16309421162021559</v>
      </c>
      <c r="L78" s="86">
        <v>17060209</v>
      </c>
      <c r="M78" s="87">
        <f>SUM(J87,J88,J89)</f>
        <v>15.350537291876245</v>
      </c>
    </row>
    <row r="79" spans="1:13" x14ac:dyDescent="0.3">
      <c r="A79" s="65" t="s">
        <v>400</v>
      </c>
      <c r="B79" s="59">
        <v>17060109</v>
      </c>
      <c r="C79" s="59">
        <v>3529.3219453400002</v>
      </c>
      <c r="D79" s="59">
        <v>27798492.8506</v>
      </c>
      <c r="E79" s="59">
        <f t="shared" si="3"/>
        <v>1.2696090987047247E-4</v>
      </c>
      <c r="F79" s="59">
        <f>Input!$Z$5</f>
        <v>223</v>
      </c>
      <c r="G79" s="59">
        <f>Input!$AA$5</f>
        <v>810</v>
      </c>
      <c r="H79" s="59">
        <f>Input!$AB$5</f>
        <v>44</v>
      </c>
      <c r="I79" s="59">
        <f t="shared" si="4"/>
        <v>1077</v>
      </c>
      <c r="J79" s="72">
        <f t="shared" si="5"/>
        <v>0.13673689993049884</v>
      </c>
      <c r="L79" s="86">
        <v>17060210</v>
      </c>
      <c r="M79" s="87">
        <f>J90</f>
        <v>3.2097088165200853</v>
      </c>
    </row>
    <row r="80" spans="1:13" x14ac:dyDescent="0.3">
      <c r="A80" s="65" t="s">
        <v>398</v>
      </c>
      <c r="B80" s="59">
        <v>17060201</v>
      </c>
      <c r="C80" s="59">
        <v>250157.19891100001</v>
      </c>
      <c r="D80" s="59">
        <v>9639515.7918900009</v>
      </c>
      <c r="E80" s="59">
        <f t="shared" si="3"/>
        <v>2.595122040481166E-2</v>
      </c>
      <c r="F80" s="59">
        <f>Input!$Z$6</f>
        <v>78</v>
      </c>
      <c r="G80" s="59">
        <f>Input!$AA$6</f>
        <v>264</v>
      </c>
      <c r="H80" s="59">
        <f>Input!$AB$6</f>
        <v>35</v>
      </c>
      <c r="I80" s="59">
        <f t="shared" si="4"/>
        <v>377</v>
      </c>
      <c r="J80" s="72">
        <f t="shared" si="5"/>
        <v>9.7836100926139959</v>
      </c>
      <c r="L80" s="86">
        <v>17060301</v>
      </c>
      <c r="M80" s="87">
        <v>0</v>
      </c>
    </row>
    <row r="81" spans="1:13" x14ac:dyDescent="0.3">
      <c r="A81" s="65" t="s">
        <v>398</v>
      </c>
      <c r="B81" s="59">
        <v>17060202</v>
      </c>
      <c r="C81" s="59">
        <v>208463.725867</v>
      </c>
      <c r="D81" s="59">
        <v>9639515.7918900009</v>
      </c>
      <c r="E81" s="59">
        <f t="shared" si="3"/>
        <v>2.1625954079808291E-2</v>
      </c>
      <c r="F81" s="59">
        <f>Input!$Z$6</f>
        <v>78</v>
      </c>
      <c r="G81" s="59">
        <f>Input!$AA$6</f>
        <v>264</v>
      </c>
      <c r="H81" s="59">
        <f>Input!$AB$6</f>
        <v>35</v>
      </c>
      <c r="I81" s="59">
        <f t="shared" si="4"/>
        <v>377</v>
      </c>
      <c r="J81" s="72">
        <f t="shared" si="5"/>
        <v>8.1529846880877255</v>
      </c>
      <c r="L81" s="86">
        <v>17060302</v>
      </c>
      <c r="M81" s="87">
        <v>0</v>
      </c>
    </row>
    <row r="82" spans="1:13" x14ac:dyDescent="0.3">
      <c r="A82" s="65" t="s">
        <v>398</v>
      </c>
      <c r="B82" s="59">
        <v>17060203</v>
      </c>
      <c r="C82" s="59">
        <v>102252.92462200001</v>
      </c>
      <c r="D82" s="59">
        <v>9639515.7918900009</v>
      </c>
      <c r="E82" s="59">
        <f t="shared" si="3"/>
        <v>1.060768267095203E-2</v>
      </c>
      <c r="F82" s="59">
        <f>Input!$Z$6</f>
        <v>78</v>
      </c>
      <c r="G82" s="59">
        <f>Input!$AA$6</f>
        <v>264</v>
      </c>
      <c r="H82" s="59">
        <f>Input!$AB$6</f>
        <v>35</v>
      </c>
      <c r="I82" s="59">
        <f t="shared" si="4"/>
        <v>377</v>
      </c>
      <c r="J82" s="72">
        <f t="shared" si="5"/>
        <v>3.9990963669489155</v>
      </c>
      <c r="L82" s="86">
        <v>17060303</v>
      </c>
      <c r="M82" s="87">
        <v>0</v>
      </c>
    </row>
    <row r="83" spans="1:13" x14ac:dyDescent="0.3">
      <c r="A83" s="65" t="s">
        <v>398</v>
      </c>
      <c r="B83" s="59">
        <v>17060204</v>
      </c>
      <c r="C83" s="59">
        <v>385255.95808499999</v>
      </c>
      <c r="D83" s="59">
        <v>9639515.7918900009</v>
      </c>
      <c r="E83" s="59">
        <f t="shared" si="3"/>
        <v>3.9966318475158968E-2</v>
      </c>
      <c r="F83" s="59">
        <f>Input!$Z$6</f>
        <v>78</v>
      </c>
      <c r="G83" s="59">
        <f>Input!$AA$6</f>
        <v>264</v>
      </c>
      <c r="H83" s="59">
        <f>Input!$AB$6</f>
        <v>35</v>
      </c>
      <c r="I83" s="59">
        <f t="shared" si="4"/>
        <v>377</v>
      </c>
      <c r="J83" s="72">
        <f t="shared" si="5"/>
        <v>15.067302065134932</v>
      </c>
      <c r="L83" s="86">
        <v>17060304</v>
      </c>
      <c r="M83" s="87">
        <f>J91</f>
        <v>2.0805713815172235</v>
      </c>
    </row>
    <row r="84" spans="1:13" x14ac:dyDescent="0.3">
      <c r="A84" s="65" t="s">
        <v>398</v>
      </c>
      <c r="B84" s="59">
        <v>17060205</v>
      </c>
      <c r="C84" s="59">
        <v>68672.416861299993</v>
      </c>
      <c r="D84" s="59">
        <v>9639515.7918900009</v>
      </c>
      <c r="E84" s="59">
        <f t="shared" si="3"/>
        <v>7.124052529596565E-3</v>
      </c>
      <c r="F84" s="59">
        <f>Input!$Z$6</f>
        <v>78</v>
      </c>
      <c r="G84" s="59">
        <f>Input!$AA$6</f>
        <v>264</v>
      </c>
      <c r="H84" s="59">
        <f>Input!$AB$6</f>
        <v>35</v>
      </c>
      <c r="I84" s="59">
        <f t="shared" si="4"/>
        <v>377</v>
      </c>
      <c r="J84" s="72">
        <f t="shared" si="5"/>
        <v>2.6857678036579049</v>
      </c>
      <c r="L84" s="86">
        <v>17060305</v>
      </c>
      <c r="M84" s="87">
        <f>SUM(J92,J93)</f>
        <v>7.4096216154566443</v>
      </c>
    </row>
    <row r="85" spans="1:13" x14ac:dyDescent="0.3">
      <c r="A85" s="65" t="s">
        <v>398</v>
      </c>
      <c r="B85" s="59">
        <v>17060207</v>
      </c>
      <c r="C85" s="59">
        <v>6016.3721931600003</v>
      </c>
      <c r="D85" s="59">
        <v>9639515.7918900009</v>
      </c>
      <c r="E85" s="59">
        <f t="shared" si="3"/>
        <v>6.241363490707433E-4</v>
      </c>
      <c r="F85" s="59">
        <f>Input!$Z$6</f>
        <v>78</v>
      </c>
      <c r="G85" s="59">
        <f>Input!$AA$6</f>
        <v>264</v>
      </c>
      <c r="H85" s="59">
        <f>Input!$AB$6</f>
        <v>35</v>
      </c>
      <c r="I85" s="59">
        <f t="shared" si="4"/>
        <v>377</v>
      </c>
      <c r="J85" s="72">
        <f t="shared" si="5"/>
        <v>0.23529940359967022</v>
      </c>
      <c r="L85" s="86">
        <v>17060306</v>
      </c>
      <c r="M85" s="87">
        <f>SUM(J94,J95)</f>
        <v>39.677730894058435</v>
      </c>
    </row>
    <row r="86" spans="1:13" x14ac:dyDescent="0.3">
      <c r="A86" s="65" t="s">
        <v>398</v>
      </c>
      <c r="B86" s="59">
        <v>17060208</v>
      </c>
      <c r="C86" s="59">
        <v>32356.372732399999</v>
      </c>
      <c r="D86" s="59">
        <v>9639515.7918900009</v>
      </c>
      <c r="E86" s="59">
        <f t="shared" si="3"/>
        <v>3.3566388012582892E-3</v>
      </c>
      <c r="F86" s="59">
        <f>Input!$Z$6</f>
        <v>78</v>
      </c>
      <c r="G86" s="59">
        <f>Input!$AA$6</f>
        <v>264</v>
      </c>
      <c r="H86" s="59">
        <f>Input!$AB$6</f>
        <v>35</v>
      </c>
      <c r="I86" s="59">
        <f t="shared" si="4"/>
        <v>377</v>
      </c>
      <c r="J86" s="72">
        <f t="shared" si="5"/>
        <v>1.2654528280743751</v>
      </c>
      <c r="L86" s="86">
        <v>17060307</v>
      </c>
      <c r="M86" s="87">
        <f>J96</f>
        <v>0.12668177009279233</v>
      </c>
    </row>
    <row r="87" spans="1:13" ht="15" thickBot="1" x14ac:dyDescent="0.35">
      <c r="A87" s="65" t="s">
        <v>400</v>
      </c>
      <c r="B87" s="59">
        <v>17060209</v>
      </c>
      <c r="C87" s="59">
        <v>381343.00440699997</v>
      </c>
      <c r="D87" s="59">
        <v>27798492.8506</v>
      </c>
      <c r="E87" s="59">
        <f t="shared" si="3"/>
        <v>1.3718117973391104E-2</v>
      </c>
      <c r="F87" s="59">
        <f>Input!$Z$5</f>
        <v>223</v>
      </c>
      <c r="G87" s="59">
        <f>Input!$AA$5</f>
        <v>810</v>
      </c>
      <c r="H87" s="59">
        <f>Input!$AB$5</f>
        <v>44</v>
      </c>
      <c r="I87" s="59">
        <f t="shared" si="4"/>
        <v>1077</v>
      </c>
      <c r="J87" s="72">
        <f t="shared" si="5"/>
        <v>14.774413057342219</v>
      </c>
      <c r="L87" s="88">
        <v>17060308</v>
      </c>
      <c r="M87" s="89">
        <f>SUM(J97,J98)</f>
        <v>1.8390346134551929</v>
      </c>
    </row>
    <row r="88" spans="1:13" ht="15" thickTop="1" x14ac:dyDescent="0.3">
      <c r="A88" s="65" t="s">
        <v>398</v>
      </c>
      <c r="B88" s="59">
        <v>17060209</v>
      </c>
      <c r="C88" s="59">
        <v>3336.99002466</v>
      </c>
      <c r="D88" s="59">
        <v>9639515.7918900009</v>
      </c>
      <c r="E88" s="59">
        <f t="shared" si="3"/>
        <v>3.4617817914334501E-4</v>
      </c>
      <c r="F88" s="59">
        <f>Input!$Z$6</f>
        <v>78</v>
      </c>
      <c r="G88" s="59">
        <f>Input!$AA$6</f>
        <v>264</v>
      </c>
      <c r="H88" s="59">
        <f>Input!$AB$6</f>
        <v>35</v>
      </c>
      <c r="I88" s="59">
        <f t="shared" si="4"/>
        <v>377</v>
      </c>
      <c r="J88" s="72">
        <f t="shared" si="5"/>
        <v>0.13050917353704106</v>
      </c>
    </row>
    <row r="89" spans="1:13" x14ac:dyDescent="0.3">
      <c r="A89" s="65" t="s">
        <v>399</v>
      </c>
      <c r="B89" s="59">
        <v>17060209</v>
      </c>
      <c r="C89" s="59">
        <v>20048.592749300002</v>
      </c>
      <c r="D89" s="59">
        <v>60287716.092799999</v>
      </c>
      <c r="E89" s="59">
        <f t="shared" si="3"/>
        <v>3.3254855298282484E-4</v>
      </c>
      <c r="F89" s="59">
        <f>Input!$Z$7</f>
        <v>121</v>
      </c>
      <c r="G89" s="59">
        <f>Input!$AA$7</f>
        <v>1206</v>
      </c>
      <c r="H89" s="59">
        <f>Input!$AB$7</f>
        <v>13</v>
      </c>
      <c r="I89" s="59">
        <f t="shared" si="4"/>
        <v>1340</v>
      </c>
      <c r="J89" s="72">
        <f t="shared" si="5"/>
        <v>0.44561506099698528</v>
      </c>
    </row>
    <row r="90" spans="1:13" x14ac:dyDescent="0.3">
      <c r="A90" s="65" t="s">
        <v>399</v>
      </c>
      <c r="B90" s="59">
        <v>17060210</v>
      </c>
      <c r="C90" s="59">
        <v>144407.473038</v>
      </c>
      <c r="D90" s="59">
        <v>60287716.092799999</v>
      </c>
      <c r="E90" s="59">
        <f t="shared" si="3"/>
        <v>2.3953050869552875E-3</v>
      </c>
      <c r="F90" s="59">
        <f>Input!$Z$7</f>
        <v>121</v>
      </c>
      <c r="G90" s="59">
        <f>Input!$AA$7</f>
        <v>1206</v>
      </c>
      <c r="H90" s="59">
        <f>Input!$AB$7</f>
        <v>13</v>
      </c>
      <c r="I90" s="59">
        <f t="shared" si="4"/>
        <v>1340</v>
      </c>
      <c r="J90" s="72">
        <f t="shared" si="5"/>
        <v>3.2097088165200853</v>
      </c>
    </row>
    <row r="91" spans="1:13" x14ac:dyDescent="0.3">
      <c r="A91" s="65" t="s">
        <v>400</v>
      </c>
      <c r="B91" s="59">
        <v>17060304</v>
      </c>
      <c r="C91" s="59">
        <v>53701.7165035</v>
      </c>
      <c r="D91" s="59">
        <v>27798492.8506</v>
      </c>
      <c r="E91" s="59">
        <f t="shared" si="3"/>
        <v>1.931821152755082E-3</v>
      </c>
      <c r="F91" s="59">
        <f>Input!$Z$5</f>
        <v>223</v>
      </c>
      <c r="G91" s="59">
        <f>Input!$AA$5</f>
        <v>810</v>
      </c>
      <c r="H91" s="59">
        <f>Input!$AB$5</f>
        <v>44</v>
      </c>
      <c r="I91" s="59">
        <f t="shared" si="4"/>
        <v>1077</v>
      </c>
      <c r="J91" s="72">
        <f t="shared" si="5"/>
        <v>2.0805713815172235</v>
      </c>
    </row>
    <row r="92" spans="1:13" x14ac:dyDescent="0.3">
      <c r="A92" s="65" t="s">
        <v>400</v>
      </c>
      <c r="B92" s="59">
        <v>17060305</v>
      </c>
      <c r="C92" s="59">
        <v>184553.795209</v>
      </c>
      <c r="D92" s="59">
        <v>27798492.8506</v>
      </c>
      <c r="E92" s="59">
        <f t="shared" si="3"/>
        <v>6.6389856529583983E-3</v>
      </c>
      <c r="F92" s="59">
        <f>Input!$Z$5</f>
        <v>223</v>
      </c>
      <c r="G92" s="59">
        <f>Input!$AA$5</f>
        <v>810</v>
      </c>
      <c r="H92" s="59">
        <f>Input!$AB$5</f>
        <v>44</v>
      </c>
      <c r="I92" s="59">
        <f t="shared" si="4"/>
        <v>1077</v>
      </c>
      <c r="J92" s="72">
        <f t="shared" si="5"/>
        <v>7.150187548236195</v>
      </c>
    </row>
    <row r="93" spans="1:13" x14ac:dyDescent="0.3">
      <c r="A93" s="65" t="s">
        <v>398</v>
      </c>
      <c r="B93" s="59">
        <v>17060305</v>
      </c>
      <c r="C93" s="59">
        <v>6633.4715860099996</v>
      </c>
      <c r="D93" s="59">
        <v>9639515.7918900009</v>
      </c>
      <c r="E93" s="59">
        <f t="shared" si="3"/>
        <v>6.8815402445742432E-4</v>
      </c>
      <c r="F93" s="59">
        <f>Input!$Z$6</f>
        <v>78</v>
      </c>
      <c r="G93" s="59">
        <f>Input!$AA$6</f>
        <v>264</v>
      </c>
      <c r="H93" s="59">
        <f>Input!$AB$6</f>
        <v>35</v>
      </c>
      <c r="I93" s="59">
        <f t="shared" si="4"/>
        <v>377</v>
      </c>
      <c r="J93" s="72">
        <f t="shared" si="5"/>
        <v>0.25943406722044898</v>
      </c>
    </row>
    <row r="94" spans="1:13" x14ac:dyDescent="0.3">
      <c r="A94" s="65" t="s">
        <v>400</v>
      </c>
      <c r="B94" s="59">
        <v>17060306</v>
      </c>
      <c r="C94" s="59">
        <v>1020767.11683</v>
      </c>
      <c r="D94" s="59">
        <v>27798492.8506</v>
      </c>
      <c r="E94" s="59">
        <f t="shared" si="3"/>
        <v>3.6720232363531453E-2</v>
      </c>
      <c r="F94" s="59">
        <f>Input!$Z$5</f>
        <v>223</v>
      </c>
      <c r="G94" s="59">
        <f>Input!$AA$5</f>
        <v>810</v>
      </c>
      <c r="H94" s="59">
        <f>Input!$AB$5</f>
        <v>44</v>
      </c>
      <c r="I94" s="59">
        <f t="shared" si="4"/>
        <v>1077</v>
      </c>
      <c r="J94" s="72">
        <f t="shared" si="5"/>
        <v>39.547690255523378</v>
      </c>
    </row>
    <row r="95" spans="1:13" x14ac:dyDescent="0.3">
      <c r="A95" s="65" t="s">
        <v>399</v>
      </c>
      <c r="B95" s="59">
        <v>17060306</v>
      </c>
      <c r="C95" s="59">
        <v>5850.6366392</v>
      </c>
      <c r="D95" s="59">
        <v>60287716.092799999</v>
      </c>
      <c r="E95" s="59">
        <f t="shared" si="3"/>
        <v>9.7045252638102933E-5</v>
      </c>
      <c r="F95" s="59">
        <f>Input!$Z$7</f>
        <v>121</v>
      </c>
      <c r="G95" s="59">
        <f>Input!$AA$7</f>
        <v>1206</v>
      </c>
      <c r="H95" s="59">
        <f>Input!$AB$7</f>
        <v>13</v>
      </c>
      <c r="I95" s="59">
        <f t="shared" si="4"/>
        <v>1340</v>
      </c>
      <c r="J95" s="72">
        <f t="shared" si="5"/>
        <v>0.13004063853505793</v>
      </c>
    </row>
    <row r="96" spans="1:13" x14ac:dyDescent="0.3">
      <c r="A96" s="65" t="s">
        <v>398</v>
      </c>
      <c r="B96" s="59">
        <v>17060307</v>
      </c>
      <c r="C96" s="59">
        <v>3239.1271176499999</v>
      </c>
      <c r="D96" s="59">
        <v>9639515.7918900009</v>
      </c>
      <c r="E96" s="59">
        <f t="shared" si="3"/>
        <v>3.3602591536549688E-4</v>
      </c>
      <c r="F96" s="59">
        <f>Input!$Z$6</f>
        <v>78</v>
      </c>
      <c r="G96" s="59">
        <f>Input!$AA$6</f>
        <v>264</v>
      </c>
      <c r="H96" s="59">
        <f>Input!$AB$6</f>
        <v>35</v>
      </c>
      <c r="I96" s="59">
        <f t="shared" si="4"/>
        <v>377</v>
      </c>
      <c r="J96" s="72">
        <f t="shared" si="5"/>
        <v>0.12668177009279233</v>
      </c>
    </row>
    <row r="97" spans="1:10" x14ac:dyDescent="0.3">
      <c r="A97" s="65" t="s">
        <v>400</v>
      </c>
      <c r="B97" s="59">
        <v>17060308</v>
      </c>
      <c r="C97" s="59">
        <v>20121.602458400001</v>
      </c>
      <c r="D97" s="59">
        <v>27798492.8506</v>
      </c>
      <c r="E97" s="59">
        <f t="shared" si="3"/>
        <v>7.238378917354038E-4</v>
      </c>
      <c r="F97" s="59">
        <f>Input!$Z$5</f>
        <v>223</v>
      </c>
      <c r="G97" s="59">
        <f>Input!$AA$5</f>
        <v>810</v>
      </c>
      <c r="H97" s="59">
        <f>Input!$AB$5</f>
        <v>44</v>
      </c>
      <c r="I97" s="59">
        <f t="shared" si="4"/>
        <v>1077</v>
      </c>
      <c r="J97" s="72">
        <f t="shared" si="5"/>
        <v>0.77957340939902986</v>
      </c>
    </row>
    <row r="98" spans="1:10" x14ac:dyDescent="0.3">
      <c r="A98" s="65" t="s">
        <v>399</v>
      </c>
      <c r="B98" s="59">
        <v>17060308</v>
      </c>
      <c r="C98" s="59">
        <v>47666.042001100002</v>
      </c>
      <c r="D98" s="59">
        <v>60287716.092799999</v>
      </c>
      <c r="E98" s="59">
        <f t="shared" si="3"/>
        <v>7.9064268959415157E-4</v>
      </c>
      <c r="F98" s="59">
        <f>Input!$Z$7</f>
        <v>121</v>
      </c>
      <c r="G98" s="59">
        <f>Input!$AA$7</f>
        <v>1206</v>
      </c>
      <c r="H98" s="59">
        <f>Input!$AB$7</f>
        <v>13</v>
      </c>
      <c r="I98" s="59">
        <f t="shared" si="4"/>
        <v>1340</v>
      </c>
      <c r="J98" s="72">
        <f t="shared" si="5"/>
        <v>1.0594612040561631</v>
      </c>
    </row>
    <row r="99" spans="1:10" x14ac:dyDescent="0.3">
      <c r="A99" s="65" t="s">
        <v>399</v>
      </c>
      <c r="B99" s="59">
        <v>17040205</v>
      </c>
      <c r="C99" s="59">
        <v>203291.72856600001</v>
      </c>
      <c r="D99" s="59">
        <v>60287716.092799999</v>
      </c>
      <c r="E99" s="59">
        <f t="shared" si="3"/>
        <v>3.3720257084059384E-3</v>
      </c>
      <c r="F99" s="59">
        <f>Input!$Z$7</f>
        <v>121</v>
      </c>
      <c r="G99" s="59">
        <f>Input!$AA$7</f>
        <v>1206</v>
      </c>
      <c r="H99" s="59">
        <f>Input!$AB$7</f>
        <v>13</v>
      </c>
      <c r="I99" s="59">
        <f t="shared" si="4"/>
        <v>1340</v>
      </c>
      <c r="J99" s="72">
        <f t="shared" si="5"/>
        <v>4.5185144492639573</v>
      </c>
    </row>
    <row r="100" spans="1:10" x14ac:dyDescent="0.3">
      <c r="A100" s="65" t="s">
        <v>401</v>
      </c>
      <c r="B100" s="59">
        <v>17040205</v>
      </c>
      <c r="C100" s="59">
        <v>18294.226142200001</v>
      </c>
      <c r="D100" s="59">
        <v>9234345.2938299999</v>
      </c>
      <c r="E100" s="59">
        <f t="shared" si="3"/>
        <v>1.9811070043507504E-3</v>
      </c>
      <c r="F100" s="59">
        <f>Input!$Z$8</f>
        <v>151</v>
      </c>
      <c r="G100" s="59">
        <f>Input!$AA$8</f>
        <v>2900</v>
      </c>
      <c r="H100" s="59">
        <f>Input!$AB$8</f>
        <v>24</v>
      </c>
      <c r="I100" s="59">
        <f t="shared" si="4"/>
        <v>3075</v>
      </c>
      <c r="J100" s="72">
        <f t="shared" si="5"/>
        <v>6.0919040383785577</v>
      </c>
    </row>
    <row r="101" spans="1:10" x14ac:dyDescent="0.3">
      <c r="A101" s="65" t="s">
        <v>398</v>
      </c>
      <c r="B101" s="59">
        <v>17040219</v>
      </c>
      <c r="C101" s="59">
        <v>78596.8317331</v>
      </c>
      <c r="D101" s="59">
        <v>9639515.7918900009</v>
      </c>
      <c r="E101" s="59">
        <f t="shared" si="3"/>
        <v>8.1536078605966653E-3</v>
      </c>
      <c r="F101" s="59">
        <f>Input!$Z$6</f>
        <v>78</v>
      </c>
      <c r="G101" s="59">
        <f>Input!$AA$6</f>
        <v>264</v>
      </c>
      <c r="H101" s="59">
        <f>Input!$AB$6</f>
        <v>35</v>
      </c>
      <c r="I101" s="59">
        <f t="shared" si="4"/>
        <v>377</v>
      </c>
      <c r="J101" s="72">
        <f t="shared" si="5"/>
        <v>3.0739101634449426</v>
      </c>
    </row>
    <row r="102" spans="1:10" x14ac:dyDescent="0.3">
      <c r="A102" s="65" t="s">
        <v>399</v>
      </c>
      <c r="B102" s="59">
        <v>17040219</v>
      </c>
      <c r="C102" s="59">
        <v>195808.283857</v>
      </c>
      <c r="D102" s="59">
        <v>60287716.092799999</v>
      </c>
      <c r="E102" s="59">
        <f t="shared" si="3"/>
        <v>3.2478968610387426E-3</v>
      </c>
      <c r="F102" s="59">
        <f>Input!$Z$7</f>
        <v>121</v>
      </c>
      <c r="G102" s="59">
        <f>Input!$AA$7</f>
        <v>1206</v>
      </c>
      <c r="H102" s="59">
        <f>Input!$AB$7</f>
        <v>13</v>
      </c>
      <c r="I102" s="59">
        <f t="shared" si="4"/>
        <v>1340</v>
      </c>
      <c r="J102" s="72">
        <f t="shared" si="5"/>
        <v>4.3521817937919147</v>
      </c>
    </row>
    <row r="103" spans="1:10" x14ac:dyDescent="0.3">
      <c r="A103" s="65" t="s">
        <v>401</v>
      </c>
      <c r="B103" s="59">
        <v>17040219</v>
      </c>
      <c r="C103" s="59">
        <v>188625.33817500001</v>
      </c>
      <c r="D103" s="59">
        <v>9234345.2938299999</v>
      </c>
      <c r="E103" s="59">
        <f t="shared" si="3"/>
        <v>2.0426498270649626E-2</v>
      </c>
      <c r="F103" s="59">
        <f>Input!$Z$8</f>
        <v>151</v>
      </c>
      <c r="G103" s="59">
        <f>Input!$AA$8</f>
        <v>2900</v>
      </c>
      <c r="H103" s="59">
        <f>Input!$AB$8</f>
        <v>24</v>
      </c>
      <c r="I103" s="59">
        <f t="shared" si="4"/>
        <v>3075</v>
      </c>
      <c r="J103" s="72">
        <f t="shared" si="5"/>
        <v>62.811482182247602</v>
      </c>
    </row>
    <row r="104" spans="1:10" x14ac:dyDescent="0.3">
      <c r="A104" s="65" t="s">
        <v>398</v>
      </c>
      <c r="B104" s="59">
        <v>17040221</v>
      </c>
      <c r="C104" s="59">
        <v>75920.718468100007</v>
      </c>
      <c r="D104" s="59">
        <v>9639515.7918900009</v>
      </c>
      <c r="E104" s="59">
        <f t="shared" si="3"/>
        <v>7.875988805576134E-3</v>
      </c>
      <c r="F104" s="59">
        <f>Input!$Z$6</f>
        <v>78</v>
      </c>
      <c r="G104" s="59">
        <f>Input!$AA$6</f>
        <v>264</v>
      </c>
      <c r="H104" s="59">
        <f>Input!$AB$6</f>
        <v>35</v>
      </c>
      <c r="I104" s="59">
        <f t="shared" si="4"/>
        <v>377</v>
      </c>
      <c r="J104" s="72">
        <f t="shared" si="5"/>
        <v>2.9692477797022025</v>
      </c>
    </row>
    <row r="105" spans="1:10" x14ac:dyDescent="0.3">
      <c r="A105" s="65" t="s">
        <v>399</v>
      </c>
      <c r="B105" s="59">
        <v>17040221</v>
      </c>
      <c r="C105" s="59">
        <v>29166.8747043</v>
      </c>
      <c r="D105" s="59">
        <v>60287716.092799999</v>
      </c>
      <c r="E105" s="59">
        <f t="shared" si="3"/>
        <v>4.837946532823346E-4</v>
      </c>
      <c r="F105" s="59">
        <f>Input!$Z$7</f>
        <v>121</v>
      </c>
      <c r="G105" s="59">
        <f>Input!$AA$7</f>
        <v>1206</v>
      </c>
      <c r="H105" s="59">
        <f>Input!$AB$7</f>
        <v>13</v>
      </c>
      <c r="I105" s="59">
        <f t="shared" si="4"/>
        <v>1340</v>
      </c>
      <c r="J105" s="72">
        <f t="shared" si="5"/>
        <v>0.64828483539832837</v>
      </c>
    </row>
    <row r="106" spans="1:10" x14ac:dyDescent="0.3">
      <c r="A106" s="65" t="s">
        <v>401</v>
      </c>
      <c r="B106" s="59">
        <v>17040221</v>
      </c>
      <c r="C106" s="59">
        <v>388419.38266</v>
      </c>
      <c r="D106" s="59">
        <v>9234345.2938299999</v>
      </c>
      <c r="E106" s="59">
        <f t="shared" si="3"/>
        <v>4.2062471166150292E-2</v>
      </c>
      <c r="F106" s="59">
        <f>Input!$Z$8</f>
        <v>151</v>
      </c>
      <c r="G106" s="59">
        <f>Input!$AA$8</f>
        <v>2900</v>
      </c>
      <c r="H106" s="59">
        <f>Input!$AB$8</f>
        <v>24</v>
      </c>
      <c r="I106" s="59">
        <f t="shared" si="4"/>
        <v>3075</v>
      </c>
      <c r="J106" s="72">
        <f t="shared" si="5"/>
        <v>129.34209883591214</v>
      </c>
    </row>
    <row r="107" spans="1:10" x14ac:dyDescent="0.3">
      <c r="A107" s="65" t="s">
        <v>399</v>
      </c>
      <c r="B107" s="59">
        <v>16010102</v>
      </c>
      <c r="C107" s="59">
        <v>2308.9677513800002</v>
      </c>
      <c r="D107" s="59">
        <v>60287716.092799999</v>
      </c>
      <c r="E107" s="59">
        <f t="shared" si="3"/>
        <v>3.8299141201929761E-5</v>
      </c>
      <c r="F107" s="59">
        <f>Input!$Z$7</f>
        <v>121</v>
      </c>
      <c r="G107" s="59">
        <f>Input!$AA$7</f>
        <v>1206</v>
      </c>
      <c r="H107" s="59">
        <f>Input!$AB$7</f>
        <v>13</v>
      </c>
      <c r="I107" s="59">
        <f t="shared" si="4"/>
        <v>1340</v>
      </c>
      <c r="J107" s="72">
        <f t="shared" si="5"/>
        <v>5.1320849210585877E-2</v>
      </c>
    </row>
    <row r="108" spans="1:10" x14ac:dyDescent="0.3">
      <c r="A108" s="65" t="s">
        <v>402</v>
      </c>
      <c r="B108" s="59">
        <v>16010201</v>
      </c>
      <c r="C108" s="59">
        <v>178798.92477099999</v>
      </c>
      <c r="D108" s="59">
        <v>104567006.498</v>
      </c>
      <c r="E108" s="59">
        <f t="shared" si="3"/>
        <v>1.7098980907942487E-3</v>
      </c>
      <c r="F108" s="59">
        <f>Input!$Z$4</f>
        <v>1080</v>
      </c>
      <c r="G108" s="59">
        <f>Input!$AA$4</f>
        <v>4550</v>
      </c>
      <c r="H108" s="59">
        <f>Input!$AB$4</f>
        <v>65</v>
      </c>
      <c r="I108" s="59">
        <f t="shared" si="4"/>
        <v>5695</v>
      </c>
      <c r="J108" s="72">
        <f t="shared" si="5"/>
        <v>9.7378696270732465</v>
      </c>
    </row>
    <row r="109" spans="1:10" x14ac:dyDescent="0.3">
      <c r="A109" s="65" t="s">
        <v>399</v>
      </c>
      <c r="B109" s="59">
        <v>16010201</v>
      </c>
      <c r="C109" s="59">
        <v>307602.365812</v>
      </c>
      <c r="D109" s="59">
        <v>60287716.092799999</v>
      </c>
      <c r="E109" s="59">
        <f t="shared" si="3"/>
        <v>5.1022394900233437E-3</v>
      </c>
      <c r="F109" s="59">
        <f>Input!$Z$7</f>
        <v>121</v>
      </c>
      <c r="G109" s="59">
        <f>Input!$AA$7</f>
        <v>1206</v>
      </c>
      <c r="H109" s="59">
        <f>Input!$AB$7</f>
        <v>13</v>
      </c>
      <c r="I109" s="59">
        <f t="shared" si="4"/>
        <v>1340</v>
      </c>
      <c r="J109" s="72">
        <f t="shared" si="5"/>
        <v>6.8370009166312808</v>
      </c>
    </row>
    <row r="110" spans="1:10" x14ac:dyDescent="0.3">
      <c r="A110" s="65" t="s">
        <v>402</v>
      </c>
      <c r="B110" s="59">
        <v>16010202</v>
      </c>
      <c r="C110" s="59">
        <v>505015.592963</v>
      </c>
      <c r="D110" s="59">
        <v>104567006.498</v>
      </c>
      <c r="E110" s="59">
        <f t="shared" si="3"/>
        <v>4.829588317349978E-3</v>
      </c>
      <c r="F110" s="59">
        <f>Input!$Z$4</f>
        <v>1080</v>
      </c>
      <c r="G110" s="59">
        <f>Input!$AA$4</f>
        <v>4550</v>
      </c>
      <c r="H110" s="59">
        <f>Input!$AB$4</f>
        <v>65</v>
      </c>
      <c r="I110" s="59">
        <f t="shared" si="4"/>
        <v>5695</v>
      </c>
      <c r="J110" s="72">
        <f t="shared" si="5"/>
        <v>27.504505467308125</v>
      </c>
    </row>
    <row r="111" spans="1:10" x14ac:dyDescent="0.3">
      <c r="A111" s="65" t="s">
        <v>399</v>
      </c>
      <c r="B111" s="59">
        <v>16010202</v>
      </c>
      <c r="C111" s="59">
        <v>43797.343798800001</v>
      </c>
      <c r="D111" s="59">
        <v>60287716.092799999</v>
      </c>
      <c r="E111" s="59">
        <f t="shared" si="3"/>
        <v>7.2647210140426273E-4</v>
      </c>
      <c r="F111" s="59">
        <f>Input!$Z$7</f>
        <v>121</v>
      </c>
      <c r="G111" s="59">
        <f>Input!$AA$7</f>
        <v>1206</v>
      </c>
      <c r="H111" s="59">
        <f>Input!$AB$7</f>
        <v>13</v>
      </c>
      <c r="I111" s="59">
        <f t="shared" si="4"/>
        <v>1340</v>
      </c>
      <c r="J111" s="72">
        <f t="shared" si="5"/>
        <v>0.97347261588171208</v>
      </c>
    </row>
    <row r="112" spans="1:10" x14ac:dyDescent="0.3">
      <c r="A112" s="65" t="s">
        <v>402</v>
      </c>
      <c r="B112" s="59">
        <v>16010203</v>
      </c>
      <c r="C112" s="59">
        <v>19638.334161300001</v>
      </c>
      <c r="D112" s="59">
        <v>104567006.498</v>
      </c>
      <c r="E112" s="59">
        <f t="shared" si="3"/>
        <v>1.8780621937069237E-4</v>
      </c>
      <c r="F112" s="59">
        <f>Input!$Z$4</f>
        <v>1080</v>
      </c>
      <c r="G112" s="59">
        <f>Input!$AA$4</f>
        <v>4550</v>
      </c>
      <c r="H112" s="59">
        <f>Input!$AB$4</f>
        <v>65</v>
      </c>
      <c r="I112" s="59">
        <f t="shared" si="4"/>
        <v>5695</v>
      </c>
      <c r="J112" s="72">
        <f t="shared" si="5"/>
        <v>1.0695564193160931</v>
      </c>
    </row>
    <row r="113" spans="1:10" x14ac:dyDescent="0.3">
      <c r="A113" s="65" t="s">
        <v>402</v>
      </c>
      <c r="B113" s="59">
        <v>16010204</v>
      </c>
      <c r="C113" s="59">
        <v>232364.82307799999</v>
      </c>
      <c r="D113" s="59">
        <v>104567006.498</v>
      </c>
      <c r="E113" s="59">
        <f t="shared" si="3"/>
        <v>2.2221619501218517E-3</v>
      </c>
      <c r="F113" s="59">
        <f>Input!$Z$4</f>
        <v>1080</v>
      </c>
      <c r="G113" s="59">
        <f>Input!$AA$4</f>
        <v>4550</v>
      </c>
      <c r="H113" s="59">
        <f>Input!$AB$4</f>
        <v>65</v>
      </c>
      <c r="I113" s="59">
        <f t="shared" si="4"/>
        <v>5695</v>
      </c>
      <c r="J113" s="72">
        <f t="shared" si="5"/>
        <v>12.655212305943945</v>
      </c>
    </row>
    <row r="114" spans="1:10" x14ac:dyDescent="0.3">
      <c r="A114" s="65" t="s">
        <v>399</v>
      </c>
      <c r="B114" s="59">
        <v>16010204</v>
      </c>
      <c r="C114" s="59">
        <v>15529.7208132</v>
      </c>
      <c r="D114" s="59">
        <v>60287716.092799999</v>
      </c>
      <c r="E114" s="59">
        <f t="shared" si="3"/>
        <v>2.5759345053468814E-4</v>
      </c>
      <c r="F114" s="59">
        <f>Input!$Z$7</f>
        <v>121</v>
      </c>
      <c r="G114" s="59">
        <f>Input!$AA$7</f>
        <v>1206</v>
      </c>
      <c r="H114" s="59">
        <f>Input!$AB$7</f>
        <v>13</v>
      </c>
      <c r="I114" s="59">
        <f t="shared" si="4"/>
        <v>1340</v>
      </c>
      <c r="J114" s="72">
        <f t="shared" si="5"/>
        <v>0.34517522371648213</v>
      </c>
    </row>
    <row r="115" spans="1:10" x14ac:dyDescent="0.3">
      <c r="A115" s="65" t="s">
        <v>402</v>
      </c>
      <c r="B115" s="59">
        <v>16020309</v>
      </c>
      <c r="C115" s="59">
        <v>156309.92314200001</v>
      </c>
      <c r="D115" s="59">
        <v>104567006.498</v>
      </c>
      <c r="E115" s="59">
        <f t="shared" si="3"/>
        <v>1.4948302373463248E-3</v>
      </c>
      <c r="F115" s="59">
        <f>Input!$Z$4</f>
        <v>1080</v>
      </c>
      <c r="G115" s="59">
        <f>Input!$AA$4</f>
        <v>4550</v>
      </c>
      <c r="H115" s="59">
        <f>Input!$AB$4</f>
        <v>65</v>
      </c>
      <c r="I115" s="59">
        <f t="shared" si="4"/>
        <v>5695</v>
      </c>
      <c r="J115" s="72">
        <f t="shared" si="5"/>
        <v>8.5130582016873202</v>
      </c>
    </row>
    <row r="116" spans="1:10" x14ac:dyDescent="0.3">
      <c r="A116" s="65" t="s">
        <v>399</v>
      </c>
      <c r="B116" s="59">
        <v>16020309</v>
      </c>
      <c r="C116" s="59">
        <v>151672.614416</v>
      </c>
      <c r="D116" s="59">
        <v>60287716.092799999</v>
      </c>
      <c r="E116" s="59">
        <f t="shared" si="3"/>
        <v>2.5158129092588705E-3</v>
      </c>
      <c r="F116" s="59">
        <f>Input!$Z$7</f>
        <v>121</v>
      </c>
      <c r="G116" s="59">
        <f>Input!$AA$7</f>
        <v>1206</v>
      </c>
      <c r="H116" s="59">
        <f>Input!$AB$7</f>
        <v>13</v>
      </c>
      <c r="I116" s="59">
        <f t="shared" si="4"/>
        <v>1340</v>
      </c>
      <c r="J116" s="72">
        <f t="shared" si="5"/>
        <v>3.3711892984068865</v>
      </c>
    </row>
    <row r="117" spans="1:10" x14ac:dyDescent="0.3">
      <c r="A117" s="65" t="s">
        <v>399</v>
      </c>
      <c r="B117" s="59">
        <v>17040105</v>
      </c>
      <c r="C117" s="59">
        <v>54360.475900099998</v>
      </c>
      <c r="D117" s="59">
        <v>60287716.092799999</v>
      </c>
      <c r="E117" s="59">
        <f t="shared" si="3"/>
        <v>9.0168411449562482E-4</v>
      </c>
      <c r="F117" s="59">
        <f>Input!$Z$7</f>
        <v>121</v>
      </c>
      <c r="G117" s="59">
        <f>Input!$AA$7</f>
        <v>1206</v>
      </c>
      <c r="H117" s="59">
        <f>Input!$AB$7</f>
        <v>13</v>
      </c>
      <c r="I117" s="59">
        <f t="shared" si="4"/>
        <v>1340</v>
      </c>
      <c r="J117" s="72">
        <f t="shared" si="5"/>
        <v>1.2082567134241373</v>
      </c>
    </row>
    <row r="118" spans="1:10" x14ac:dyDescent="0.3">
      <c r="A118" s="65" t="s">
        <v>399</v>
      </c>
      <c r="B118" s="59">
        <v>17040206</v>
      </c>
      <c r="C118" s="59">
        <v>212244.00726899999</v>
      </c>
      <c r="D118" s="59">
        <v>60287716.092799999</v>
      </c>
      <c r="E118" s="59">
        <f t="shared" si="3"/>
        <v>3.5205182916913935E-3</v>
      </c>
      <c r="F118" s="59">
        <f>Input!$Z$7</f>
        <v>121</v>
      </c>
      <c r="G118" s="59">
        <f>Input!$AA$7</f>
        <v>1206</v>
      </c>
      <c r="H118" s="59">
        <f>Input!$AB$7</f>
        <v>13</v>
      </c>
      <c r="I118" s="59">
        <f t="shared" si="4"/>
        <v>1340</v>
      </c>
      <c r="J118" s="72">
        <f t="shared" si="5"/>
        <v>4.7174945108664676</v>
      </c>
    </row>
    <row r="119" spans="1:10" x14ac:dyDescent="0.3">
      <c r="A119" s="65" t="s">
        <v>401</v>
      </c>
      <c r="B119" s="59">
        <v>17040206</v>
      </c>
      <c r="C119" s="59">
        <v>1089012.79868</v>
      </c>
      <c r="D119" s="59">
        <v>9234345.2938299999</v>
      </c>
      <c r="E119" s="59">
        <f t="shared" si="3"/>
        <v>0.11793069936507923</v>
      </c>
      <c r="F119" s="59">
        <f>Input!$Z$8</f>
        <v>151</v>
      </c>
      <c r="G119" s="59">
        <f>Input!$AA$8</f>
        <v>2900</v>
      </c>
      <c r="H119" s="59">
        <f>Input!$AB$8</f>
        <v>24</v>
      </c>
      <c r="I119" s="59">
        <f t="shared" si="4"/>
        <v>3075</v>
      </c>
      <c r="J119" s="72">
        <f t="shared" si="5"/>
        <v>362.63690054761861</v>
      </c>
    </row>
    <row r="120" spans="1:10" x14ac:dyDescent="0.3">
      <c r="A120" s="65" t="s">
        <v>399</v>
      </c>
      <c r="B120" s="59">
        <v>17040207</v>
      </c>
      <c r="C120" s="59">
        <v>432790.80372299999</v>
      </c>
      <c r="D120" s="59">
        <v>60287716.092799999</v>
      </c>
      <c r="E120" s="59">
        <f t="shared" si="3"/>
        <v>7.178756001584327E-3</v>
      </c>
      <c r="F120" s="59">
        <f>Input!$Z$7</f>
        <v>121</v>
      </c>
      <c r="G120" s="59">
        <f>Input!$AA$7</f>
        <v>1206</v>
      </c>
      <c r="H120" s="59">
        <f>Input!$AB$7</f>
        <v>13</v>
      </c>
      <c r="I120" s="59">
        <f t="shared" si="4"/>
        <v>1340</v>
      </c>
      <c r="J120" s="72">
        <f t="shared" si="5"/>
        <v>9.619533042122999</v>
      </c>
    </row>
    <row r="121" spans="1:10" x14ac:dyDescent="0.3">
      <c r="A121" s="65" t="s">
        <v>401</v>
      </c>
      <c r="B121" s="59">
        <v>17040207</v>
      </c>
      <c r="C121" s="59">
        <v>106889.249967</v>
      </c>
      <c r="D121" s="59">
        <v>9234345.2938299999</v>
      </c>
      <c r="E121" s="59">
        <f t="shared" si="3"/>
        <v>1.157518444089576E-2</v>
      </c>
      <c r="F121" s="59">
        <f>Input!$Z$8</f>
        <v>151</v>
      </c>
      <c r="G121" s="59">
        <f>Input!$AA$8</f>
        <v>2900</v>
      </c>
      <c r="H121" s="59">
        <f>Input!$AB$8</f>
        <v>24</v>
      </c>
      <c r="I121" s="59">
        <f t="shared" si="4"/>
        <v>3075</v>
      </c>
      <c r="J121" s="72">
        <f t="shared" si="5"/>
        <v>35.593692155754461</v>
      </c>
    </row>
    <row r="122" spans="1:10" x14ac:dyDescent="0.3">
      <c r="A122" s="65" t="s">
        <v>402</v>
      </c>
      <c r="B122" s="59">
        <v>17040208</v>
      </c>
      <c r="C122" s="59">
        <v>177510.28592699999</v>
      </c>
      <c r="D122" s="59">
        <v>104567006.498</v>
      </c>
      <c r="E122" s="59">
        <f t="shared" si="3"/>
        <v>1.697574520605552E-3</v>
      </c>
      <c r="F122" s="59">
        <f>Input!$Z$4</f>
        <v>1080</v>
      </c>
      <c r="G122" s="59">
        <f>Input!$AA$4</f>
        <v>4550</v>
      </c>
      <c r="H122" s="59">
        <f>Input!$AB$4</f>
        <v>65</v>
      </c>
      <c r="I122" s="59">
        <f t="shared" si="4"/>
        <v>5695</v>
      </c>
      <c r="J122" s="72">
        <f t="shared" si="5"/>
        <v>9.6676868948486181</v>
      </c>
    </row>
    <row r="123" spans="1:10" x14ac:dyDescent="0.3">
      <c r="A123" s="65" t="s">
        <v>399</v>
      </c>
      <c r="B123" s="59">
        <v>17040208</v>
      </c>
      <c r="C123" s="59">
        <v>473288.79803499999</v>
      </c>
      <c r="D123" s="59">
        <v>60287716.092799999</v>
      </c>
      <c r="E123" s="59">
        <f t="shared" si="3"/>
        <v>7.8505013742181488E-3</v>
      </c>
      <c r="F123" s="59">
        <f>Input!$Z$7</f>
        <v>121</v>
      </c>
      <c r="G123" s="59">
        <f>Input!$AA$7</f>
        <v>1206</v>
      </c>
      <c r="H123" s="59">
        <f>Input!$AB$7</f>
        <v>13</v>
      </c>
      <c r="I123" s="59">
        <f t="shared" si="4"/>
        <v>1340</v>
      </c>
      <c r="J123" s="72">
        <f t="shared" si="5"/>
        <v>10.51967184145232</v>
      </c>
    </row>
    <row r="124" spans="1:10" x14ac:dyDescent="0.3">
      <c r="A124" s="65" t="s">
        <v>401</v>
      </c>
      <c r="B124" s="59">
        <v>17040208</v>
      </c>
      <c r="C124" s="59">
        <v>115757.41767</v>
      </c>
      <c r="D124" s="59">
        <v>9234345.2938299999</v>
      </c>
      <c r="E124" s="59">
        <f t="shared" si="3"/>
        <v>1.2535530564071957E-2</v>
      </c>
      <c r="F124" s="59">
        <f>Input!$Z$8</f>
        <v>151</v>
      </c>
      <c r="G124" s="59">
        <f>Input!$AA$8</f>
        <v>2900</v>
      </c>
      <c r="H124" s="59">
        <f>Input!$AB$8</f>
        <v>24</v>
      </c>
      <c r="I124" s="59">
        <f t="shared" si="4"/>
        <v>3075</v>
      </c>
      <c r="J124" s="72">
        <f t="shared" si="5"/>
        <v>38.546756484521268</v>
      </c>
    </row>
    <row r="125" spans="1:10" x14ac:dyDescent="0.3">
      <c r="A125" s="65" t="s">
        <v>399</v>
      </c>
      <c r="B125" s="59">
        <v>17040209</v>
      </c>
      <c r="C125" s="59">
        <v>470595.69358899997</v>
      </c>
      <c r="D125" s="59">
        <v>60287716.092799999</v>
      </c>
      <c r="E125" s="59">
        <f t="shared" si="3"/>
        <v>7.8058305088986773E-3</v>
      </c>
      <c r="F125" s="59">
        <f>Input!$Z$7</f>
        <v>121</v>
      </c>
      <c r="G125" s="59">
        <f>Input!$AA$7</f>
        <v>1206</v>
      </c>
      <c r="H125" s="59">
        <f>Input!$AB$7</f>
        <v>13</v>
      </c>
      <c r="I125" s="59">
        <f t="shared" si="4"/>
        <v>1340</v>
      </c>
      <c r="J125" s="72">
        <f t="shared" si="5"/>
        <v>10.459812881924227</v>
      </c>
    </row>
    <row r="126" spans="1:10" x14ac:dyDescent="0.3">
      <c r="A126" s="65" t="s">
        <v>401</v>
      </c>
      <c r="B126" s="59">
        <v>17040209</v>
      </c>
      <c r="C126" s="59">
        <v>1539613.4906500001</v>
      </c>
      <c r="D126" s="59">
        <v>9234345.2938299999</v>
      </c>
      <c r="E126" s="59">
        <f t="shared" si="3"/>
        <v>0.16672687035849795</v>
      </c>
      <c r="F126" s="59">
        <f>Input!$Z$8</f>
        <v>151</v>
      </c>
      <c r="G126" s="59">
        <f>Input!$AA$8</f>
        <v>2900</v>
      </c>
      <c r="H126" s="59">
        <f>Input!$AB$8</f>
        <v>24</v>
      </c>
      <c r="I126" s="59">
        <f t="shared" si="4"/>
        <v>3075</v>
      </c>
      <c r="J126" s="72">
        <f t="shared" si="5"/>
        <v>512.68512635238119</v>
      </c>
    </row>
    <row r="127" spans="1:10" x14ac:dyDescent="0.3">
      <c r="A127" s="65" t="s">
        <v>402</v>
      </c>
      <c r="B127" s="59">
        <v>17040210</v>
      </c>
      <c r="C127" s="59">
        <v>23497.277042500002</v>
      </c>
      <c r="D127" s="59">
        <v>104567006.498</v>
      </c>
      <c r="E127" s="59">
        <f t="shared" si="3"/>
        <v>2.2471023919910555E-4</v>
      </c>
      <c r="F127" s="59">
        <f>Input!$Z$4</f>
        <v>1080</v>
      </c>
      <c r="G127" s="59">
        <f>Input!$AA$4</f>
        <v>4550</v>
      </c>
      <c r="H127" s="59">
        <f>Input!$AB$4</f>
        <v>65</v>
      </c>
      <c r="I127" s="59">
        <f t="shared" si="4"/>
        <v>5695</v>
      </c>
      <c r="J127" s="72">
        <f t="shared" si="5"/>
        <v>1.279724812238906</v>
      </c>
    </row>
    <row r="128" spans="1:10" x14ac:dyDescent="0.3">
      <c r="A128" s="65" t="s">
        <v>399</v>
      </c>
      <c r="B128" s="59">
        <v>17040210</v>
      </c>
      <c r="C128" s="59">
        <v>558997.17987300002</v>
      </c>
      <c r="D128" s="59">
        <v>60287716.092799999</v>
      </c>
      <c r="E128" s="59">
        <f t="shared" si="3"/>
        <v>9.2721571839368376E-3</v>
      </c>
      <c r="F128" s="59">
        <f>Input!$Z$7</f>
        <v>121</v>
      </c>
      <c r="G128" s="59">
        <f>Input!$AA$7</f>
        <v>1206</v>
      </c>
      <c r="H128" s="59">
        <f>Input!$AB$7</f>
        <v>13</v>
      </c>
      <c r="I128" s="59">
        <f t="shared" si="4"/>
        <v>1340</v>
      </c>
      <c r="J128" s="72">
        <f t="shared" si="5"/>
        <v>12.424690626475362</v>
      </c>
    </row>
    <row r="129" spans="1:10" x14ac:dyDescent="0.3">
      <c r="A129" s="65" t="s">
        <v>401</v>
      </c>
      <c r="B129" s="59">
        <v>17040210</v>
      </c>
      <c r="C129" s="59">
        <v>2189.2944695199999</v>
      </c>
      <c r="D129" s="59">
        <v>9234345.2938299999</v>
      </c>
      <c r="E129" s="59">
        <f t="shared" ref="E129:E147" si="7">C129/D129</f>
        <v>2.3708172045318622E-4</v>
      </c>
      <c r="F129" s="59">
        <f>Input!$Z$8</f>
        <v>151</v>
      </c>
      <c r="G129" s="59">
        <f>Input!$AA$8</f>
        <v>2900</v>
      </c>
      <c r="H129" s="59">
        <f>Input!$AB$8</f>
        <v>24</v>
      </c>
      <c r="I129" s="59">
        <f t="shared" ref="I129:I147" si="8">SUM(F129:H129)</f>
        <v>3075</v>
      </c>
      <c r="J129" s="72">
        <f t="shared" ref="J129:J147" si="9">I129*E129</f>
        <v>0.7290262903935476</v>
      </c>
    </row>
    <row r="130" spans="1:10" x14ac:dyDescent="0.3">
      <c r="A130" s="65" t="s">
        <v>399</v>
      </c>
      <c r="B130" s="59">
        <v>17040211</v>
      </c>
      <c r="C130" s="59">
        <v>326053.52305800002</v>
      </c>
      <c r="D130" s="59">
        <v>60287716.092799999</v>
      </c>
      <c r="E130" s="59">
        <f t="shared" si="7"/>
        <v>5.4082911775279498E-3</v>
      </c>
      <c r="F130" s="59">
        <f>Input!$Z$7</f>
        <v>121</v>
      </c>
      <c r="G130" s="59">
        <f>Input!$AA$7</f>
        <v>1206</v>
      </c>
      <c r="H130" s="59">
        <f>Input!$AB$7</f>
        <v>13</v>
      </c>
      <c r="I130" s="59">
        <f t="shared" si="8"/>
        <v>1340</v>
      </c>
      <c r="J130" s="72">
        <f t="shared" si="9"/>
        <v>7.2471101778874525</v>
      </c>
    </row>
    <row r="131" spans="1:10" x14ac:dyDescent="0.3">
      <c r="A131" s="65" t="s">
        <v>401</v>
      </c>
      <c r="B131" s="59">
        <v>17040211</v>
      </c>
      <c r="C131" s="59">
        <v>22430.1976297</v>
      </c>
      <c r="D131" s="59">
        <v>9234345.2938299999</v>
      </c>
      <c r="E131" s="59">
        <f t="shared" si="7"/>
        <v>2.4289970664933781E-3</v>
      </c>
      <c r="F131" s="59">
        <f>Input!$Z$8</f>
        <v>151</v>
      </c>
      <c r="G131" s="59">
        <f>Input!$AA$8</f>
        <v>2900</v>
      </c>
      <c r="H131" s="59">
        <f>Input!$AB$8</f>
        <v>24</v>
      </c>
      <c r="I131" s="59">
        <f t="shared" si="8"/>
        <v>3075</v>
      </c>
      <c r="J131" s="72">
        <f t="shared" si="9"/>
        <v>7.4691659794671379</v>
      </c>
    </row>
    <row r="132" spans="1:10" x14ac:dyDescent="0.3">
      <c r="A132" s="65" t="s">
        <v>398</v>
      </c>
      <c r="B132" s="59">
        <v>17040212</v>
      </c>
      <c r="C132" s="59">
        <v>1190.7636307600001</v>
      </c>
      <c r="D132" s="59">
        <v>9639515.7918900009</v>
      </c>
      <c r="E132" s="59">
        <f t="shared" si="7"/>
        <v>1.2352940297704823E-4</v>
      </c>
      <c r="F132" s="59">
        <f>Input!$Z$6</f>
        <v>78</v>
      </c>
      <c r="G132" s="59">
        <f>Input!$AA$6</f>
        <v>264</v>
      </c>
      <c r="H132" s="59">
        <f>Input!$AB$6</f>
        <v>35</v>
      </c>
      <c r="I132" s="59">
        <f t="shared" si="8"/>
        <v>377</v>
      </c>
      <c r="J132" s="72">
        <f t="shared" si="9"/>
        <v>4.6570584922347183E-2</v>
      </c>
    </row>
    <row r="133" spans="1:10" x14ac:dyDescent="0.3">
      <c r="A133" s="65" t="s">
        <v>399</v>
      </c>
      <c r="B133" s="59">
        <v>17040212</v>
      </c>
      <c r="C133" s="59">
        <v>600083.95981300005</v>
      </c>
      <c r="D133" s="59">
        <v>60287716.092799999</v>
      </c>
      <c r="E133" s="59">
        <f t="shared" si="7"/>
        <v>9.9536688185251476E-3</v>
      </c>
      <c r="F133" s="59">
        <f>Input!$Z$7</f>
        <v>121</v>
      </c>
      <c r="G133" s="59">
        <f>Input!$AA$7</f>
        <v>1206</v>
      </c>
      <c r="H133" s="59">
        <f>Input!$AB$7</f>
        <v>13</v>
      </c>
      <c r="I133" s="59">
        <f t="shared" si="8"/>
        <v>1340</v>
      </c>
      <c r="J133" s="72">
        <f t="shared" si="9"/>
        <v>13.337916216823698</v>
      </c>
    </row>
    <row r="134" spans="1:10" x14ac:dyDescent="0.3">
      <c r="A134" s="65" t="s">
        <v>401</v>
      </c>
      <c r="B134" s="59">
        <v>17040212</v>
      </c>
      <c r="C134" s="59">
        <v>1017251.98486</v>
      </c>
      <c r="D134" s="59">
        <v>9234345.2938299999</v>
      </c>
      <c r="E134" s="59">
        <f t="shared" si="7"/>
        <v>0.11015962176979507</v>
      </c>
      <c r="F134" s="59">
        <f>Input!$Z$8</f>
        <v>151</v>
      </c>
      <c r="G134" s="59">
        <f>Input!$AA$8</f>
        <v>2900</v>
      </c>
      <c r="H134" s="59">
        <f>Input!$AB$8</f>
        <v>24</v>
      </c>
      <c r="I134" s="59">
        <f t="shared" si="8"/>
        <v>3075</v>
      </c>
      <c r="J134" s="72">
        <f t="shared" si="9"/>
        <v>338.74083694211987</v>
      </c>
    </row>
    <row r="135" spans="1:10" x14ac:dyDescent="0.3">
      <c r="A135" s="65" t="s">
        <v>399</v>
      </c>
      <c r="B135" s="59">
        <v>17040213</v>
      </c>
      <c r="C135" s="59">
        <v>589887.71722600004</v>
      </c>
      <c r="D135" s="59">
        <v>60287716.092799999</v>
      </c>
      <c r="E135" s="59">
        <f t="shared" si="7"/>
        <v>9.7845424483819308E-3</v>
      </c>
      <c r="F135" s="59">
        <f>Input!$Z$7</f>
        <v>121</v>
      </c>
      <c r="G135" s="59">
        <f>Input!$AA$7</f>
        <v>1206</v>
      </c>
      <c r="H135" s="59">
        <f>Input!$AB$7</f>
        <v>13</v>
      </c>
      <c r="I135" s="59">
        <f t="shared" si="8"/>
        <v>1340</v>
      </c>
      <c r="J135" s="72">
        <f t="shared" si="9"/>
        <v>13.111286880831788</v>
      </c>
    </row>
    <row r="136" spans="1:10" x14ac:dyDescent="0.3">
      <c r="A136" s="65" t="s">
        <v>401</v>
      </c>
      <c r="B136" s="59">
        <v>17040213</v>
      </c>
      <c r="C136" s="59">
        <v>32231.9590269</v>
      </c>
      <c r="D136" s="59">
        <v>9234345.2938299999</v>
      </c>
      <c r="E136" s="59">
        <f t="shared" si="7"/>
        <v>3.4904433396524643E-3</v>
      </c>
      <c r="F136" s="59">
        <f>Input!$Z$8</f>
        <v>151</v>
      </c>
      <c r="G136" s="59">
        <f>Input!$AA$8</f>
        <v>2900</v>
      </c>
      <c r="H136" s="59">
        <f>Input!$AB$8</f>
        <v>24</v>
      </c>
      <c r="I136" s="59">
        <f t="shared" si="8"/>
        <v>3075</v>
      </c>
      <c r="J136" s="72">
        <f t="shared" si="9"/>
        <v>10.733113269431328</v>
      </c>
    </row>
    <row r="137" spans="1:10" x14ac:dyDescent="0.3">
      <c r="A137" s="65" t="s">
        <v>399</v>
      </c>
      <c r="B137" s="59">
        <v>17050101</v>
      </c>
      <c r="C137" s="59">
        <v>445411.485484</v>
      </c>
      <c r="D137" s="59">
        <v>60287716.092799999</v>
      </c>
      <c r="E137" s="59">
        <f t="shared" si="7"/>
        <v>7.388096852074884E-3</v>
      </c>
      <c r="F137" s="59">
        <f>Input!$Z$7</f>
        <v>121</v>
      </c>
      <c r="G137" s="59">
        <f>Input!$AA$7</f>
        <v>1206</v>
      </c>
      <c r="H137" s="59">
        <f>Input!$AB$7</f>
        <v>13</v>
      </c>
      <c r="I137" s="59">
        <f t="shared" si="8"/>
        <v>1340</v>
      </c>
      <c r="J137" s="72">
        <f t="shared" si="9"/>
        <v>9.9000497817803446</v>
      </c>
    </row>
    <row r="138" spans="1:10" x14ac:dyDescent="0.3">
      <c r="A138" s="65" t="s">
        <v>401</v>
      </c>
      <c r="B138" s="59">
        <v>17050101</v>
      </c>
      <c r="C138" s="59">
        <v>851746.82479999994</v>
      </c>
      <c r="D138" s="59">
        <v>9234345.2938299999</v>
      </c>
      <c r="E138" s="59">
        <f t="shared" si="7"/>
        <v>9.2236839504918802E-2</v>
      </c>
      <c r="F138" s="59">
        <f>Input!$Z$8</f>
        <v>151</v>
      </c>
      <c r="G138" s="59">
        <f>Input!$AA$8</f>
        <v>2900</v>
      </c>
      <c r="H138" s="59">
        <f>Input!$AB$8</f>
        <v>24</v>
      </c>
      <c r="I138" s="59">
        <f t="shared" si="8"/>
        <v>3075</v>
      </c>
      <c r="J138" s="72">
        <f t="shared" si="9"/>
        <v>283.62828147762531</v>
      </c>
    </row>
    <row r="139" spans="1:10" x14ac:dyDescent="0.3">
      <c r="A139" s="65" t="s">
        <v>399</v>
      </c>
      <c r="B139" s="59">
        <v>17050102</v>
      </c>
      <c r="C139" s="59">
        <v>1441445.8942</v>
      </c>
      <c r="D139" s="59">
        <v>60287716.092799999</v>
      </c>
      <c r="E139" s="59">
        <f t="shared" si="7"/>
        <v>2.3909446030120022E-2</v>
      </c>
      <c r="F139" s="59">
        <f>Input!$Z$7</f>
        <v>121</v>
      </c>
      <c r="G139" s="59">
        <f>Input!$AA$7</f>
        <v>1206</v>
      </c>
      <c r="H139" s="59">
        <f>Input!$AB$7</f>
        <v>13</v>
      </c>
      <c r="I139" s="59">
        <f t="shared" si="8"/>
        <v>1340</v>
      </c>
      <c r="J139" s="72">
        <f t="shared" si="9"/>
        <v>32.038657680360828</v>
      </c>
    </row>
    <row r="140" spans="1:10" x14ac:dyDescent="0.3">
      <c r="A140" s="65" t="s">
        <v>401</v>
      </c>
      <c r="B140" s="59">
        <v>17050102</v>
      </c>
      <c r="C140" s="59">
        <v>210300.26509199999</v>
      </c>
      <c r="D140" s="59">
        <v>9234345.2938299999</v>
      </c>
      <c r="E140" s="59">
        <f t="shared" si="7"/>
        <v>2.2773706029003891E-2</v>
      </c>
      <c r="F140" s="59">
        <f>Input!$Z$8</f>
        <v>151</v>
      </c>
      <c r="G140" s="59">
        <f>Input!$AA$8</f>
        <v>2900</v>
      </c>
      <c r="H140" s="59">
        <f>Input!$AB$8</f>
        <v>24</v>
      </c>
      <c r="I140" s="59">
        <f t="shared" si="8"/>
        <v>3075</v>
      </c>
      <c r="J140" s="72">
        <f t="shared" si="9"/>
        <v>70.029146039186969</v>
      </c>
    </row>
    <row r="141" spans="1:10" x14ac:dyDescent="0.3">
      <c r="A141" s="65" t="s">
        <v>399</v>
      </c>
      <c r="B141" s="59">
        <v>17050104</v>
      </c>
      <c r="C141" s="59">
        <v>1015639.23977</v>
      </c>
      <c r="D141" s="59">
        <v>60287716.092799999</v>
      </c>
      <c r="E141" s="59">
        <f t="shared" si="7"/>
        <v>1.6846536999455101E-2</v>
      </c>
      <c r="F141" s="59">
        <f>Input!$Z$7</f>
        <v>121</v>
      </c>
      <c r="G141" s="59">
        <f>Input!$AA$7</f>
        <v>1206</v>
      </c>
      <c r="H141" s="59">
        <f>Input!$AB$7</f>
        <v>13</v>
      </c>
      <c r="I141" s="59">
        <f t="shared" si="8"/>
        <v>1340</v>
      </c>
      <c r="J141" s="72">
        <f t="shared" si="9"/>
        <v>22.574359579269835</v>
      </c>
    </row>
    <row r="142" spans="1:10" x14ac:dyDescent="0.3">
      <c r="A142" s="65" t="s">
        <v>399</v>
      </c>
      <c r="B142" s="59">
        <v>17050105</v>
      </c>
      <c r="C142" s="59">
        <v>158436.25580399999</v>
      </c>
      <c r="D142" s="59">
        <v>60287716.092799999</v>
      </c>
      <c r="E142" s="59">
        <f t="shared" si="7"/>
        <v>2.6280022875658678E-3</v>
      </c>
      <c r="F142" s="59">
        <f>Input!$Z$7</f>
        <v>121</v>
      </c>
      <c r="G142" s="59">
        <f>Input!$AA$7</f>
        <v>1206</v>
      </c>
      <c r="H142" s="59">
        <f>Input!$AB$7</f>
        <v>13</v>
      </c>
      <c r="I142" s="59">
        <f t="shared" si="8"/>
        <v>1340</v>
      </c>
      <c r="J142" s="72">
        <f t="shared" si="9"/>
        <v>3.521523065338263</v>
      </c>
    </row>
    <row r="143" spans="1:10" x14ac:dyDescent="0.3">
      <c r="A143" s="65" t="s">
        <v>399</v>
      </c>
      <c r="B143" s="59">
        <v>17050106</v>
      </c>
      <c r="C143" s="59">
        <v>56463.3523518</v>
      </c>
      <c r="D143" s="59">
        <v>60287716.092799999</v>
      </c>
      <c r="E143" s="59">
        <f t="shared" si="7"/>
        <v>9.3656479314769181E-4</v>
      </c>
      <c r="F143" s="59">
        <f>Input!$Z$7</f>
        <v>121</v>
      </c>
      <c r="G143" s="59">
        <f>Input!$AA$7</f>
        <v>1206</v>
      </c>
      <c r="H143" s="59">
        <f>Input!$AB$7</f>
        <v>13</v>
      </c>
      <c r="I143" s="59">
        <f t="shared" si="8"/>
        <v>1340</v>
      </c>
      <c r="J143" s="72">
        <f t="shared" si="9"/>
        <v>1.2549968228179069</v>
      </c>
    </row>
    <row r="144" spans="1:10" x14ac:dyDescent="0.3">
      <c r="A144" s="65" t="s">
        <v>399</v>
      </c>
      <c r="B144" s="59">
        <v>17050107</v>
      </c>
      <c r="C144" s="59">
        <v>174629.874312</v>
      </c>
      <c r="D144" s="59">
        <v>60287716.092799999</v>
      </c>
      <c r="E144" s="59">
        <f t="shared" si="7"/>
        <v>2.8966078934420866E-3</v>
      </c>
      <c r="F144" s="59">
        <f>Input!$Z$7</f>
        <v>121</v>
      </c>
      <c r="G144" s="59">
        <f>Input!$AA$7</f>
        <v>1206</v>
      </c>
      <c r="H144" s="59">
        <f>Input!$AB$7</f>
        <v>13</v>
      </c>
      <c r="I144" s="59">
        <f t="shared" si="8"/>
        <v>1340</v>
      </c>
      <c r="J144" s="72">
        <f t="shared" si="9"/>
        <v>3.8814545772123963</v>
      </c>
    </row>
    <row r="145" spans="1:10" x14ac:dyDescent="0.3">
      <c r="A145" s="65" t="s">
        <v>399</v>
      </c>
      <c r="B145" s="59">
        <v>17050108</v>
      </c>
      <c r="C145" s="59">
        <v>367629.38704399997</v>
      </c>
      <c r="D145" s="59">
        <v>60287716.092799999</v>
      </c>
      <c r="E145" s="59">
        <f t="shared" si="7"/>
        <v>6.0979153112735839E-3</v>
      </c>
      <c r="F145" s="59">
        <f>Input!$Z$7</f>
        <v>121</v>
      </c>
      <c r="G145" s="59">
        <f>Input!$AA$7</f>
        <v>1206</v>
      </c>
      <c r="H145" s="59">
        <f>Input!$AB$7</f>
        <v>13</v>
      </c>
      <c r="I145" s="59">
        <f t="shared" si="8"/>
        <v>1340</v>
      </c>
      <c r="J145" s="72">
        <f t="shared" si="9"/>
        <v>8.1712065171066026</v>
      </c>
    </row>
    <row r="146" spans="1:10" x14ac:dyDescent="0.3">
      <c r="A146" s="65" t="s">
        <v>402</v>
      </c>
      <c r="B146" s="59">
        <v>16010202</v>
      </c>
      <c r="C146" s="59">
        <v>5.613167937E-2</v>
      </c>
      <c r="D146" s="59">
        <v>104567006.498</v>
      </c>
      <c r="E146" s="59">
        <f t="shared" si="7"/>
        <v>5.3680105465267957E-10</v>
      </c>
      <c r="F146" s="59">
        <f>Input!$Z$4</f>
        <v>1080</v>
      </c>
      <c r="G146" s="59">
        <f>Input!$AA$4</f>
        <v>4550</v>
      </c>
      <c r="H146" s="59">
        <f>Input!$AB$4</f>
        <v>65</v>
      </c>
      <c r="I146" s="59">
        <f t="shared" si="8"/>
        <v>5695</v>
      </c>
      <c r="J146" s="72">
        <f t="shared" si="9"/>
        <v>3.0570820062470101E-6</v>
      </c>
    </row>
    <row r="147" spans="1:10" ht="15" thickBot="1" x14ac:dyDescent="0.35">
      <c r="A147" s="67" t="s">
        <v>399</v>
      </c>
      <c r="B147" s="73">
        <v>16010202</v>
      </c>
      <c r="C147" s="73">
        <v>5.613167937E-2</v>
      </c>
      <c r="D147" s="73">
        <v>60287716.092799999</v>
      </c>
      <c r="E147" s="73">
        <f t="shared" si="7"/>
        <v>9.3106329129465322E-10</v>
      </c>
      <c r="F147" s="59">
        <f>Input!$Z$7</f>
        <v>121</v>
      </c>
      <c r="G147" s="59">
        <f>Input!$AA$7</f>
        <v>1206</v>
      </c>
      <c r="H147" s="59">
        <f>Input!$AB$7</f>
        <v>13</v>
      </c>
      <c r="I147" s="73">
        <f t="shared" si="8"/>
        <v>1340</v>
      </c>
      <c r="J147" s="74">
        <f t="shared" si="9"/>
        <v>1.2476248103348352E-6</v>
      </c>
    </row>
    <row r="148" spans="1:10" ht="15" thickTop="1" x14ac:dyDescent="0.3"/>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C2"/>
  <sheetViews>
    <sheetView workbookViewId="0">
      <selection activeCell="M66" sqref="M66"/>
    </sheetView>
  </sheetViews>
  <sheetFormatPr defaultRowHeight="14.4" x14ac:dyDescent="0.3"/>
  <sheetData>
    <row r="1" spans="1:3" ht="22.2" thickTop="1" thickBot="1" x14ac:dyDescent="0.45">
      <c r="A1" s="220" t="s">
        <v>379</v>
      </c>
      <c r="B1" s="221"/>
      <c r="C1" s="222"/>
    </row>
    <row r="2" spans="1:3" ht="15" thickTop="1" x14ac:dyDescent="0.3"/>
  </sheetData>
  <mergeCells count="1">
    <mergeCell ref="A1:C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91"/>
  <sheetViews>
    <sheetView workbookViewId="0">
      <pane xSplit="1" ySplit="2" topLeftCell="B59" activePane="bottomRight" state="frozen"/>
      <selection pane="topRight" activeCell="B1" sqref="B1"/>
      <selection pane="bottomLeft" activeCell="A3" sqref="A3"/>
      <selection pane="bottomRight" activeCell="O87" sqref="O87"/>
    </sheetView>
  </sheetViews>
  <sheetFormatPr defaultRowHeight="14.4" x14ac:dyDescent="0.3"/>
  <cols>
    <col min="2" max="2" width="14.88671875" customWidth="1"/>
    <col min="3" max="3" width="13.77734375" customWidth="1"/>
    <col min="4" max="4" width="9.77734375" customWidth="1"/>
    <col min="5" max="5" width="2.6640625" style="62" customWidth="1"/>
    <col min="6" max="6" width="14.77734375" customWidth="1"/>
    <col min="7" max="7" width="16.6640625" customWidth="1"/>
    <col min="8" max="8" width="2.33203125" style="60" customWidth="1"/>
    <col min="9" max="9" width="13.88671875" customWidth="1"/>
    <col min="10" max="10" width="17.44140625" customWidth="1"/>
    <col min="11" max="11" width="2.77734375" style="62" customWidth="1"/>
    <col min="12" max="12" width="13.21875" customWidth="1"/>
  </cols>
  <sheetData>
    <row r="1" spans="1:12" s="61" customFormat="1" ht="16.8" thickTop="1" thickBot="1" x14ac:dyDescent="0.35">
      <c r="A1" s="223" t="s">
        <v>389</v>
      </c>
      <c r="B1" s="224"/>
      <c r="C1" s="224"/>
      <c r="D1" s="225"/>
      <c r="E1" s="34"/>
      <c r="F1" s="223" t="s">
        <v>390</v>
      </c>
      <c r="G1" s="225"/>
      <c r="H1" s="62"/>
      <c r="I1" s="223" t="s">
        <v>391</v>
      </c>
      <c r="J1" s="225"/>
      <c r="K1" s="34"/>
      <c r="L1" s="109" t="s">
        <v>392</v>
      </c>
    </row>
    <row r="2" spans="1:12" ht="34.799999999999997" customHeight="1" thickTop="1" x14ac:dyDescent="0.3">
      <c r="A2" s="90" t="s">
        <v>3</v>
      </c>
      <c r="B2" s="91" t="s">
        <v>380</v>
      </c>
      <c r="C2" s="91" t="s">
        <v>381</v>
      </c>
      <c r="D2" s="92" t="s">
        <v>382</v>
      </c>
      <c r="E2" s="63"/>
      <c r="F2" s="94" t="s">
        <v>383</v>
      </c>
      <c r="G2" s="95" t="s">
        <v>384</v>
      </c>
      <c r="I2" s="97" t="s">
        <v>385</v>
      </c>
      <c r="J2" s="95" t="s">
        <v>386</v>
      </c>
      <c r="K2" s="41"/>
      <c r="L2" s="110" t="s">
        <v>387</v>
      </c>
    </row>
    <row r="3" spans="1:12" x14ac:dyDescent="0.3">
      <c r="A3" s="65">
        <v>16010102</v>
      </c>
      <c r="B3" s="58">
        <v>135</v>
      </c>
      <c r="C3" s="58">
        <f>SUM($B$3:$B$90)</f>
        <v>1567423</v>
      </c>
      <c r="D3" s="93">
        <v>8.6128600000000001E-5</v>
      </c>
      <c r="E3" s="49"/>
      <c r="F3" s="65">
        <f>Input!$AC$4</f>
        <v>1969624</v>
      </c>
      <c r="G3" s="96">
        <f>F3*D3</f>
        <v>169.64095764640001</v>
      </c>
      <c r="I3" s="65">
        <f>'Water Use Current M&amp;I'!AS3</f>
        <v>48.497897506476676</v>
      </c>
      <c r="J3" s="66">
        <f>I3/B3</f>
        <v>0.35924368523316058</v>
      </c>
      <c r="L3" s="111">
        <f>J3*G3</f>
        <v>60.94244279137525</v>
      </c>
    </row>
    <row r="4" spans="1:12" x14ac:dyDescent="0.3">
      <c r="A4" s="65">
        <v>16010201</v>
      </c>
      <c r="B4" s="58">
        <v>9713</v>
      </c>
      <c r="C4" s="58">
        <f>$C$3</f>
        <v>1567423</v>
      </c>
      <c r="D4" s="66">
        <v>6.1967960000000001E-3</v>
      </c>
      <c r="F4" s="65">
        <f>Input!$AC$4</f>
        <v>1969624</v>
      </c>
      <c r="G4" s="96">
        <f>F4*D4</f>
        <v>12205.358124704</v>
      </c>
      <c r="I4" s="65">
        <f>'Water Use Current M&amp;I'!AS4</f>
        <v>1655.1891743732449</v>
      </c>
      <c r="J4" s="66">
        <f>I4/B4</f>
        <v>0.17040967511306959</v>
      </c>
      <c r="L4" s="111">
        <f t="shared" ref="L4:L22" si="0">J4*G4</f>
        <v>2079.9111126694729</v>
      </c>
    </row>
    <row r="5" spans="1:12" x14ac:dyDescent="0.3">
      <c r="A5" s="65">
        <v>16010202</v>
      </c>
      <c r="B5" s="58">
        <v>14847</v>
      </c>
      <c r="C5" s="58">
        <f t="shared" ref="C5:C68" si="1">$C$3</f>
        <v>1567423</v>
      </c>
      <c r="D5" s="66">
        <v>9.4722360000000002E-3</v>
      </c>
      <c r="F5" s="65">
        <f>Input!$AC$4</f>
        <v>1969624</v>
      </c>
      <c r="G5" s="96">
        <f t="shared" ref="G5:G68" si="2">F5*D5</f>
        <v>18656.743359264001</v>
      </c>
      <c r="I5" s="65">
        <f>'Water Use Current M&amp;I'!AS5</f>
        <v>4512.9228538639891</v>
      </c>
      <c r="J5" s="66">
        <f>I5/B5</f>
        <v>0.30396193533131199</v>
      </c>
      <c r="L5" s="111">
        <f t="shared" si="0"/>
        <v>5670.9398184614884</v>
      </c>
    </row>
    <row r="6" spans="1:12" x14ac:dyDescent="0.3">
      <c r="A6" s="65">
        <v>16010203</v>
      </c>
      <c r="B6" s="58">
        <v>0</v>
      </c>
      <c r="C6" s="58">
        <f t="shared" si="1"/>
        <v>1567423</v>
      </c>
      <c r="D6" s="66">
        <v>0</v>
      </c>
      <c r="F6" s="65">
        <f>Input!$AC$4</f>
        <v>1969624</v>
      </c>
      <c r="G6" s="96">
        <f t="shared" si="2"/>
        <v>0</v>
      </c>
      <c r="I6" s="65">
        <f>'Water Use Current M&amp;I'!AS6</f>
        <v>0</v>
      </c>
      <c r="J6" s="66">
        <v>0</v>
      </c>
      <c r="L6" s="111">
        <f t="shared" si="0"/>
        <v>0</v>
      </c>
    </row>
    <row r="7" spans="1:12" x14ac:dyDescent="0.3">
      <c r="A7" s="65">
        <v>16010204</v>
      </c>
      <c r="B7" s="58">
        <v>3867</v>
      </c>
      <c r="C7" s="58">
        <f t="shared" si="1"/>
        <v>1567423</v>
      </c>
      <c r="D7" s="66">
        <v>2.4671070000000001E-3</v>
      </c>
      <c r="F7" s="65">
        <f>Input!$AC$4</f>
        <v>1969624</v>
      </c>
      <c r="G7" s="96">
        <f t="shared" si="2"/>
        <v>4859.2731577679997</v>
      </c>
      <c r="I7" s="65">
        <f>'Water Use Current M&amp;I'!AS7</f>
        <v>527.30504233089368</v>
      </c>
      <c r="J7" s="66">
        <f>I7/B7</f>
        <v>0.13636023851329032</v>
      </c>
      <c r="L7" s="111">
        <f t="shared" si="0"/>
        <v>662.61164679447381</v>
      </c>
    </row>
    <row r="8" spans="1:12" x14ac:dyDescent="0.3">
      <c r="A8" s="65">
        <v>16020309</v>
      </c>
      <c r="B8" s="58">
        <v>362</v>
      </c>
      <c r="C8" s="58">
        <f t="shared" si="1"/>
        <v>1567423</v>
      </c>
      <c r="D8" s="66">
        <v>2.3095200000000001E-4</v>
      </c>
      <c r="F8" s="65">
        <f>Input!$AC$4</f>
        <v>1969624</v>
      </c>
      <c r="G8" s="96">
        <f t="shared" si="2"/>
        <v>454.888602048</v>
      </c>
      <c r="I8" s="65">
        <f>'Water Use Current M&amp;I'!AS8</f>
        <v>46.859733857831102</v>
      </c>
      <c r="J8" s="66">
        <f>I8/B8</f>
        <v>0.12944677861279311</v>
      </c>
      <c r="L8" s="111">
        <f t="shared" si="0"/>
        <v>58.883864162790402</v>
      </c>
    </row>
    <row r="9" spans="1:12" x14ac:dyDescent="0.3">
      <c r="A9" s="65">
        <v>17010101</v>
      </c>
      <c r="B9" s="58">
        <v>0</v>
      </c>
      <c r="C9" s="58">
        <f t="shared" si="1"/>
        <v>1567423</v>
      </c>
      <c r="D9" s="66">
        <v>0</v>
      </c>
      <c r="F9" s="65">
        <f>Input!$AC$4</f>
        <v>1969624</v>
      </c>
      <c r="G9" s="96">
        <f t="shared" si="2"/>
        <v>0</v>
      </c>
      <c r="I9" s="65">
        <f>'Water Use Current M&amp;I'!AS9</f>
        <v>0</v>
      </c>
      <c r="J9" s="66">
        <v>0</v>
      </c>
      <c r="L9" s="111">
        <f t="shared" si="0"/>
        <v>0</v>
      </c>
    </row>
    <row r="10" spans="1:12" x14ac:dyDescent="0.3">
      <c r="A10" s="65">
        <v>17010104</v>
      </c>
      <c r="B10" s="58">
        <v>10481</v>
      </c>
      <c r="C10" s="58">
        <f t="shared" si="1"/>
        <v>1567423</v>
      </c>
      <c r="D10" s="66">
        <v>6.6867719999999997E-3</v>
      </c>
      <c r="F10" s="65">
        <f>Input!$AC$4</f>
        <v>1969624</v>
      </c>
      <c r="G10" s="96">
        <f t="shared" si="2"/>
        <v>13170.426613727999</v>
      </c>
      <c r="I10" s="65">
        <f>'Water Use Current M&amp;I'!AS10</f>
        <v>1036.5401059815606</v>
      </c>
      <c r="J10" s="66">
        <f t="shared" ref="J10:J22" si="3">I10/B10</f>
        <v>9.8897061919813053E-2</v>
      </c>
      <c r="L10" s="111">
        <f t="shared" si="0"/>
        <v>1302.5164963282116</v>
      </c>
    </row>
    <row r="11" spans="1:12" x14ac:dyDescent="0.3">
      <c r="A11" s="65">
        <v>17010105</v>
      </c>
      <c r="B11" s="58">
        <v>925</v>
      </c>
      <c r="C11" s="58">
        <f t="shared" si="1"/>
        <v>1567423</v>
      </c>
      <c r="D11" s="66">
        <v>5.9014099999999997E-4</v>
      </c>
      <c r="F11" s="65">
        <f>Input!$AC$4</f>
        <v>1969624</v>
      </c>
      <c r="G11" s="96">
        <f t="shared" si="2"/>
        <v>1162.3558769839999</v>
      </c>
      <c r="I11" s="65">
        <f>'Water Use Current M&amp;I'!AS11</f>
        <v>100.04910714285715</v>
      </c>
      <c r="J11" s="66">
        <f t="shared" si="3"/>
        <v>0.10816119691119692</v>
      </c>
      <c r="L11" s="111">
        <f t="shared" si="0"/>
        <v>125.72180289135341</v>
      </c>
    </row>
    <row r="12" spans="1:12" x14ac:dyDescent="0.3">
      <c r="A12" s="65">
        <v>17010213</v>
      </c>
      <c r="B12" s="58">
        <v>1619</v>
      </c>
      <c r="C12" s="58">
        <f t="shared" si="1"/>
        <v>1567423</v>
      </c>
      <c r="D12" s="66">
        <v>1.0329060000000001E-3</v>
      </c>
      <c r="F12" s="65">
        <f>Input!$AC$4</f>
        <v>1969624</v>
      </c>
      <c r="G12" s="96">
        <f t="shared" si="2"/>
        <v>2034.4364473440003</v>
      </c>
      <c r="I12" s="65">
        <f>'Water Use Current M&amp;I'!AS12</f>
        <v>117.72574525483073</v>
      </c>
      <c r="J12" s="66">
        <f t="shared" si="3"/>
        <v>7.2715098983836143E-2</v>
      </c>
      <c r="L12" s="111">
        <f t="shared" si="0"/>
        <v>147.93424764494293</v>
      </c>
    </row>
    <row r="13" spans="1:12" x14ac:dyDescent="0.3">
      <c r="A13" s="65">
        <v>17010214</v>
      </c>
      <c r="B13" s="58">
        <v>37818</v>
      </c>
      <c r="C13" s="58">
        <f t="shared" si="1"/>
        <v>1567423</v>
      </c>
      <c r="D13" s="66">
        <v>2.4127500999999999E-2</v>
      </c>
      <c r="F13" s="65">
        <f>Input!$AC$4</f>
        <v>1969624</v>
      </c>
      <c r="G13" s="96">
        <f t="shared" si="2"/>
        <v>47522.105029623999</v>
      </c>
      <c r="I13" s="65">
        <f>'Water Use Current M&amp;I'!AS13</f>
        <v>1310.0837340790101</v>
      </c>
      <c r="J13" s="66">
        <f t="shared" si="3"/>
        <v>3.464180374633799E-2</v>
      </c>
      <c r="L13" s="111">
        <f t="shared" si="0"/>
        <v>1646.2514360490961</v>
      </c>
    </row>
    <row r="14" spans="1:12" x14ac:dyDescent="0.3">
      <c r="A14" s="65">
        <v>17010215</v>
      </c>
      <c r="B14" s="58">
        <v>3623</v>
      </c>
      <c r="C14" s="58">
        <f t="shared" si="1"/>
        <v>1567423</v>
      </c>
      <c r="D14" s="66">
        <v>2.311437E-3</v>
      </c>
      <c r="F14" s="65">
        <f>Input!$AC$4</f>
        <v>1969624</v>
      </c>
      <c r="G14" s="96">
        <f t="shared" si="2"/>
        <v>4552.6617896879998</v>
      </c>
      <c r="I14" s="65">
        <f>'Water Use Current M&amp;I'!AS14</f>
        <v>277.56956764898348</v>
      </c>
      <c r="J14" s="66">
        <f t="shared" si="3"/>
        <v>7.6613184556716396E-2</v>
      </c>
      <c r="L14" s="111">
        <f t="shared" si="0"/>
        <v>348.7939179176775</v>
      </c>
    </row>
    <row r="15" spans="1:12" x14ac:dyDescent="0.3">
      <c r="A15" s="65">
        <v>17010216</v>
      </c>
      <c r="B15" s="58">
        <v>1321</v>
      </c>
      <c r="C15" s="58">
        <f t="shared" si="1"/>
        <v>1567423</v>
      </c>
      <c r="D15" s="66">
        <v>8.4278499999999998E-4</v>
      </c>
      <c r="F15" s="65">
        <f>Input!$AC$4</f>
        <v>1969624</v>
      </c>
      <c r="G15" s="96">
        <f t="shared" si="2"/>
        <v>1659.96956284</v>
      </c>
      <c r="I15" s="65">
        <f>'Water Use Current M&amp;I'!AS15</f>
        <v>85.757903674097975</v>
      </c>
      <c r="J15" s="66">
        <f t="shared" si="3"/>
        <v>6.491892783807568E-2</v>
      </c>
      <c r="L15" s="111">
        <f t="shared" si="0"/>
        <v>107.763444263412</v>
      </c>
    </row>
    <row r="16" spans="1:12" x14ac:dyDescent="0.3">
      <c r="A16" s="65">
        <v>17010301</v>
      </c>
      <c r="B16" s="58">
        <v>481</v>
      </c>
      <c r="C16" s="58">
        <f t="shared" si="1"/>
        <v>1567423</v>
      </c>
      <c r="D16" s="66">
        <v>3.0687299999999999E-4</v>
      </c>
      <c r="F16" s="65">
        <f>Input!$AC$4</f>
        <v>1969624</v>
      </c>
      <c r="G16" s="96">
        <f t="shared" si="2"/>
        <v>604.42442575199993</v>
      </c>
      <c r="I16" s="65">
        <f>'Water Use Current M&amp;I'!AS16</f>
        <v>66.978774739682294</v>
      </c>
      <c r="J16" s="66">
        <f t="shared" si="3"/>
        <v>0.13924901193281142</v>
      </c>
      <c r="L16" s="111">
        <f t="shared" si="0"/>
        <v>84.165504074022934</v>
      </c>
    </row>
    <row r="17" spans="1:12" x14ac:dyDescent="0.3">
      <c r="A17" s="65">
        <v>17010302</v>
      </c>
      <c r="B17" s="58">
        <v>11035</v>
      </c>
      <c r="C17" s="58">
        <f t="shared" si="1"/>
        <v>1567423</v>
      </c>
      <c r="D17" s="66">
        <v>7.040218E-3</v>
      </c>
      <c r="F17" s="65">
        <f>Input!$AC$4</f>
        <v>1969624</v>
      </c>
      <c r="G17" s="96">
        <f t="shared" si="2"/>
        <v>13866.582338032</v>
      </c>
      <c r="I17" s="65">
        <f>'Water Use Current M&amp;I'!AS17</f>
        <v>1617.943801866219</v>
      </c>
      <c r="J17" s="66">
        <f t="shared" si="3"/>
        <v>0.14661928426517618</v>
      </c>
      <c r="L17" s="111">
        <f t="shared" si="0"/>
        <v>2033.1083776063851</v>
      </c>
    </row>
    <row r="18" spans="1:12" x14ac:dyDescent="0.3">
      <c r="A18" s="65">
        <v>17010303</v>
      </c>
      <c r="B18" s="58">
        <v>34838</v>
      </c>
      <c r="C18" s="58">
        <f t="shared" si="1"/>
        <v>1567423</v>
      </c>
      <c r="D18" s="66">
        <v>2.2226290999999999E-2</v>
      </c>
      <c r="F18" s="65">
        <f>Input!$AC$4</f>
        <v>1969624</v>
      </c>
      <c r="G18" s="96">
        <f t="shared" si="2"/>
        <v>43777.436184583996</v>
      </c>
      <c r="I18" s="65">
        <f>'Water Use Current M&amp;I'!AS18</f>
        <v>2753.9793345842545</v>
      </c>
      <c r="J18" s="66">
        <f t="shared" si="3"/>
        <v>7.9051017124526515E-2</v>
      </c>
      <c r="L18" s="111">
        <f t="shared" si="0"/>
        <v>3460.6508574954159</v>
      </c>
    </row>
    <row r="19" spans="1:12" x14ac:dyDescent="0.3">
      <c r="A19" s="65">
        <v>17010304</v>
      </c>
      <c r="B19" s="58">
        <v>8738</v>
      </c>
      <c r="C19" s="58">
        <f t="shared" si="1"/>
        <v>1567423</v>
      </c>
      <c r="D19" s="66">
        <v>5.5747560000000002E-3</v>
      </c>
      <c r="F19" s="65">
        <f>Input!$AC$4</f>
        <v>1969624</v>
      </c>
      <c r="G19" s="96">
        <f t="shared" si="2"/>
        <v>10980.173211744001</v>
      </c>
      <c r="I19" s="65">
        <f>'Water Use Current M&amp;I'!AS19</f>
        <v>968.05535016185138</v>
      </c>
      <c r="J19" s="66">
        <f t="shared" si="3"/>
        <v>0.11078683339000359</v>
      </c>
      <c r="L19" s="111">
        <f t="shared" si="0"/>
        <v>1216.4586202028631</v>
      </c>
    </row>
    <row r="20" spans="1:12" x14ac:dyDescent="0.3">
      <c r="A20" s="65">
        <v>17010305</v>
      </c>
      <c r="B20" s="58">
        <v>99092</v>
      </c>
      <c r="C20" s="58">
        <f t="shared" si="1"/>
        <v>1567423</v>
      </c>
      <c r="D20" s="66">
        <v>6.3219691999999994E-2</v>
      </c>
      <c r="F20" s="65">
        <f>Input!$AC$4</f>
        <v>1969624</v>
      </c>
      <c r="G20" s="96">
        <f t="shared" si="2"/>
        <v>124519.02263580798</v>
      </c>
      <c r="I20" s="65">
        <f>'Water Use Current M&amp;I'!AS20</f>
        <v>22805.029188374585</v>
      </c>
      <c r="J20" s="66">
        <f t="shared" si="3"/>
        <v>0.23013996274547477</v>
      </c>
      <c r="L20" s="111">
        <f t="shared" si="0"/>
        <v>28656.80323050778</v>
      </c>
    </row>
    <row r="21" spans="1:12" x14ac:dyDescent="0.3">
      <c r="A21" s="65">
        <v>17010306</v>
      </c>
      <c r="B21" s="58">
        <v>1726</v>
      </c>
      <c r="C21" s="58">
        <f t="shared" si="1"/>
        <v>1567423</v>
      </c>
      <c r="D21" s="66">
        <v>1.101171E-3</v>
      </c>
      <c r="F21" s="65">
        <f>Input!$AC$4</f>
        <v>1969624</v>
      </c>
      <c r="G21" s="96">
        <f t="shared" si="2"/>
        <v>2168.8928297039997</v>
      </c>
      <c r="I21" s="65">
        <f>'Water Use Current M&amp;I'!AS21</f>
        <v>372.54067293700143</v>
      </c>
      <c r="J21" s="66">
        <f t="shared" si="3"/>
        <v>0.21584048258227198</v>
      </c>
      <c r="L21" s="111">
        <f t="shared" si="0"/>
        <v>468.13487503254072</v>
      </c>
    </row>
    <row r="22" spans="1:12" x14ac:dyDescent="0.3">
      <c r="A22" s="65">
        <v>17010308</v>
      </c>
      <c r="B22" s="58">
        <v>691</v>
      </c>
      <c r="C22" s="58">
        <f t="shared" si="1"/>
        <v>1567423</v>
      </c>
      <c r="D22" s="66">
        <v>4.4085100000000002E-4</v>
      </c>
      <c r="F22" s="65">
        <f>Input!$AC$4</f>
        <v>1969624</v>
      </c>
      <c r="G22" s="96">
        <f t="shared" si="2"/>
        <v>868.31071002400006</v>
      </c>
      <c r="I22" s="65">
        <f>'Water Use Current M&amp;I'!AS22</f>
        <v>50.695062919640819</v>
      </c>
      <c r="J22" s="66">
        <f t="shared" si="3"/>
        <v>7.3364779912649516E-2</v>
      </c>
      <c r="L22" s="111">
        <f t="shared" si="0"/>
        <v>63.703424136707198</v>
      </c>
    </row>
    <row r="23" spans="1:12" x14ac:dyDescent="0.3">
      <c r="A23" s="76">
        <v>17040103</v>
      </c>
      <c r="B23" s="59">
        <v>0</v>
      </c>
      <c r="C23" s="58">
        <f t="shared" si="1"/>
        <v>1567423</v>
      </c>
      <c r="D23" s="72">
        <v>0</v>
      </c>
      <c r="F23" s="65">
        <f>Input!$AC$4</f>
        <v>1969624</v>
      </c>
      <c r="G23" s="96">
        <f t="shared" si="2"/>
        <v>0</v>
      </c>
      <c r="I23" s="65">
        <v>0</v>
      </c>
      <c r="J23" s="66">
        <v>0</v>
      </c>
      <c r="L23" s="111">
        <v>0</v>
      </c>
    </row>
    <row r="24" spans="1:12" x14ac:dyDescent="0.3">
      <c r="A24" s="65">
        <v>17040104</v>
      </c>
      <c r="B24" s="58">
        <v>761</v>
      </c>
      <c r="C24" s="58">
        <f t="shared" si="1"/>
        <v>1567423</v>
      </c>
      <c r="D24" s="66">
        <v>4.8550999999999998E-4</v>
      </c>
      <c r="F24" s="65">
        <f>Input!$AC$4</f>
        <v>1969624</v>
      </c>
      <c r="G24" s="96">
        <f t="shared" si="2"/>
        <v>956.27214823999998</v>
      </c>
      <c r="I24" s="65">
        <f>'Water Use Current M&amp;I'!AS23</f>
        <v>254.18025495340532</v>
      </c>
      <c r="J24" s="66">
        <f t="shared" ref="J24:J50" si="4">I24/B24</f>
        <v>0.33400821938686637</v>
      </c>
      <c r="L24" s="111">
        <f t="shared" ref="L24:L54" si="5">J24*G24</f>
        <v>319.40275748289594</v>
      </c>
    </row>
    <row r="25" spans="1:12" x14ac:dyDescent="0.3">
      <c r="A25" s="65">
        <v>17040105</v>
      </c>
      <c r="B25" s="58">
        <v>242</v>
      </c>
      <c r="C25" s="58">
        <f t="shared" si="1"/>
        <v>1567423</v>
      </c>
      <c r="D25" s="66">
        <v>1.54394E-4</v>
      </c>
      <c r="F25" s="65">
        <f>Input!$AC$4</f>
        <v>1969624</v>
      </c>
      <c r="G25" s="96">
        <f t="shared" si="2"/>
        <v>304.09812785600002</v>
      </c>
      <c r="I25" s="65">
        <f>'Water Use Current M&amp;I'!AS24</f>
        <v>23.660176101724439</v>
      </c>
      <c r="J25" s="66">
        <f t="shared" si="4"/>
        <v>9.7769322734398506E-2</v>
      </c>
      <c r="L25" s="111">
        <f t="shared" si="5"/>
        <v>29.731468005279645</v>
      </c>
    </row>
    <row r="26" spans="1:12" x14ac:dyDescent="0.3">
      <c r="A26" s="65">
        <v>17040201</v>
      </c>
      <c r="B26" s="58">
        <v>33155</v>
      </c>
      <c r="C26" s="58">
        <f t="shared" si="1"/>
        <v>1567423</v>
      </c>
      <c r="D26" s="66">
        <v>2.1152554E-2</v>
      </c>
      <c r="F26" s="65">
        <f>Input!$AC$4</f>
        <v>1969624</v>
      </c>
      <c r="G26" s="96">
        <f t="shared" si="2"/>
        <v>41662.578019696004</v>
      </c>
      <c r="I26" s="65">
        <f>'Water Use Current M&amp;I'!AS25</f>
        <v>4047.1563410452359</v>
      </c>
      <c r="J26" s="66">
        <f t="shared" si="4"/>
        <v>0.12206775270834673</v>
      </c>
      <c r="L26" s="111">
        <f t="shared" si="5"/>
        <v>5085.657270900454</v>
      </c>
    </row>
    <row r="27" spans="1:12" x14ac:dyDescent="0.3">
      <c r="A27" s="65">
        <v>17040202</v>
      </c>
      <c r="B27" s="58">
        <v>2845</v>
      </c>
      <c r="C27" s="58">
        <f t="shared" si="1"/>
        <v>1567423</v>
      </c>
      <c r="D27" s="66">
        <v>1.8150810000000001E-3</v>
      </c>
      <c r="F27" s="65">
        <f>Input!$AC$4</f>
        <v>1969624</v>
      </c>
      <c r="G27" s="96">
        <f t="shared" si="2"/>
        <v>3575.0270995440001</v>
      </c>
      <c r="I27" s="65">
        <f>'Water Use Current M&amp;I'!AS26</f>
        <v>502.59532490606102</v>
      </c>
      <c r="J27" s="66">
        <f t="shared" si="4"/>
        <v>0.17665916516909</v>
      </c>
      <c r="L27" s="111">
        <f t="shared" si="5"/>
        <v>631.56130286231621</v>
      </c>
    </row>
    <row r="28" spans="1:12" x14ac:dyDescent="0.3">
      <c r="A28" s="65">
        <v>17040203</v>
      </c>
      <c r="B28" s="58">
        <v>30196</v>
      </c>
      <c r="C28" s="58">
        <f t="shared" si="1"/>
        <v>1567423</v>
      </c>
      <c r="D28" s="66">
        <v>1.9264742000000001E-2</v>
      </c>
      <c r="F28" s="65">
        <f>Input!$AC$4</f>
        <v>1969624</v>
      </c>
      <c r="G28" s="96">
        <f t="shared" si="2"/>
        <v>37944.298197008</v>
      </c>
      <c r="I28" s="65">
        <f>'Water Use Current M&amp;I'!AS27</f>
        <v>5540.2030211979045</v>
      </c>
      <c r="J28" s="66">
        <f t="shared" si="4"/>
        <v>0.18347473245456036</v>
      </c>
      <c r="L28" s="111">
        <f t="shared" si="5"/>
        <v>6961.8199598721003</v>
      </c>
    </row>
    <row r="29" spans="1:12" x14ac:dyDescent="0.3">
      <c r="A29" s="65">
        <v>17040204</v>
      </c>
      <c r="B29" s="58">
        <v>27668</v>
      </c>
      <c r="C29" s="58">
        <f t="shared" si="1"/>
        <v>1567423</v>
      </c>
      <c r="D29" s="66">
        <v>1.7651904E-2</v>
      </c>
      <c r="F29" s="65">
        <f>Input!$AC$4</f>
        <v>1969624</v>
      </c>
      <c r="G29" s="96">
        <f t="shared" si="2"/>
        <v>34767.613764096001</v>
      </c>
      <c r="I29" s="65">
        <f>'Water Use Current M&amp;I'!AS28</f>
        <v>2336.9185885984193</v>
      </c>
      <c r="J29" s="66">
        <f t="shared" si="4"/>
        <v>8.4462866437704912E-2</v>
      </c>
      <c r="L29" s="111">
        <f t="shared" si="5"/>
        <v>2936.5723177145514</v>
      </c>
    </row>
    <row r="30" spans="1:12" x14ac:dyDescent="0.3">
      <c r="A30" s="65">
        <v>17040205</v>
      </c>
      <c r="B30" s="58">
        <v>6290</v>
      </c>
      <c r="C30" s="58">
        <f t="shared" si="1"/>
        <v>1567423</v>
      </c>
      <c r="D30" s="66">
        <v>4.0129559999999998E-3</v>
      </c>
      <c r="F30" s="65">
        <f>Input!$AC$4</f>
        <v>1969624</v>
      </c>
      <c r="G30" s="96">
        <f t="shared" si="2"/>
        <v>7904.0144485439996</v>
      </c>
      <c r="I30" s="65">
        <f>'Water Use Current M&amp;I'!AS29</f>
        <v>2018.407061789773</v>
      </c>
      <c r="J30" s="66">
        <f t="shared" si="4"/>
        <v>0.32089142476784943</v>
      </c>
      <c r="L30" s="111">
        <f t="shared" si="5"/>
        <v>2536.3304577789518</v>
      </c>
    </row>
    <row r="31" spans="1:12" x14ac:dyDescent="0.3">
      <c r="A31" s="65">
        <v>17040206</v>
      </c>
      <c r="B31" s="58">
        <v>77212</v>
      </c>
      <c r="C31" s="58">
        <f t="shared" si="1"/>
        <v>1567423</v>
      </c>
      <c r="D31" s="66">
        <v>4.9260473999999999E-2</v>
      </c>
      <c r="F31" s="65">
        <f>Input!$AC$4</f>
        <v>1969624</v>
      </c>
      <c r="G31" s="96">
        <f t="shared" si="2"/>
        <v>97024.611841776001</v>
      </c>
      <c r="I31" s="65">
        <f>'Water Use Current M&amp;I'!AS30</f>
        <v>4615.4563781618199</v>
      </c>
      <c r="J31" s="66">
        <f t="shared" si="4"/>
        <v>5.9776412709965032E-2</v>
      </c>
      <c r="L31" s="111">
        <f t="shared" si="5"/>
        <v>5799.783240478163</v>
      </c>
    </row>
    <row r="32" spans="1:12" x14ac:dyDescent="0.3">
      <c r="A32" s="65">
        <v>17040207</v>
      </c>
      <c r="B32" s="58">
        <v>58074</v>
      </c>
      <c r="C32" s="58">
        <f t="shared" si="1"/>
        <v>1567423</v>
      </c>
      <c r="D32" s="66">
        <v>3.7050623999999997E-2</v>
      </c>
      <c r="F32" s="65">
        <f>Input!$AC$4</f>
        <v>1969624</v>
      </c>
      <c r="G32" s="96">
        <f t="shared" si="2"/>
        <v>72975.798245375991</v>
      </c>
      <c r="I32" s="65">
        <f>'Water Use Current M&amp;I'!AS31</f>
        <v>16967.460534000755</v>
      </c>
      <c r="J32" s="66">
        <f t="shared" si="4"/>
        <v>0.29216965481972579</v>
      </c>
      <c r="L32" s="111">
        <f t="shared" si="5"/>
        <v>21321.313783545454</v>
      </c>
    </row>
    <row r="33" spans="1:12" x14ac:dyDescent="0.3">
      <c r="A33" s="65">
        <v>17040208</v>
      </c>
      <c r="B33" s="58">
        <v>86445</v>
      </c>
      <c r="C33" s="58">
        <f t="shared" si="1"/>
        <v>1567423</v>
      </c>
      <c r="D33" s="66">
        <v>5.5151035000000001E-2</v>
      </c>
      <c r="F33" s="65">
        <f>Input!$AC$4</f>
        <v>1969624</v>
      </c>
      <c r="G33" s="96">
        <f t="shared" si="2"/>
        <v>108626.80216084</v>
      </c>
      <c r="I33" s="65">
        <f>'Water Use Current M&amp;I'!AS32</f>
        <v>19401.475439717567</v>
      </c>
      <c r="J33" s="66">
        <f t="shared" si="4"/>
        <v>0.2244372195004635</v>
      </c>
      <c r="L33" s="111">
        <f t="shared" si="5"/>
        <v>24379.89744020587</v>
      </c>
    </row>
    <row r="34" spans="1:12" x14ac:dyDescent="0.3">
      <c r="A34" s="65">
        <v>17040209</v>
      </c>
      <c r="B34" s="58">
        <v>37901</v>
      </c>
      <c r="C34" s="58">
        <f t="shared" si="1"/>
        <v>1567423</v>
      </c>
      <c r="D34" s="66">
        <v>2.4180454000000001E-2</v>
      </c>
      <c r="F34" s="65">
        <f>Input!$AC$4</f>
        <v>1969624</v>
      </c>
      <c r="G34" s="96">
        <f t="shared" si="2"/>
        <v>47626.402529296</v>
      </c>
      <c r="I34" s="65">
        <f>'Water Use Current M&amp;I'!AS33</f>
        <v>2582.1541267324678</v>
      </c>
      <c r="J34" s="66">
        <f t="shared" si="4"/>
        <v>6.8128918148135084E-2</v>
      </c>
      <c r="L34" s="111">
        <f t="shared" si="5"/>
        <v>3244.7352796085411</v>
      </c>
    </row>
    <row r="35" spans="1:12" x14ac:dyDescent="0.3">
      <c r="A35" s="65">
        <v>17040210</v>
      </c>
      <c r="B35" s="58">
        <v>1877</v>
      </c>
      <c r="C35" s="58">
        <f t="shared" si="1"/>
        <v>1567423</v>
      </c>
      <c r="D35" s="66">
        <v>1.197507E-3</v>
      </c>
      <c r="F35" s="65">
        <f>Input!$AC$4</f>
        <v>1969624</v>
      </c>
      <c r="G35" s="96">
        <f t="shared" si="2"/>
        <v>2358.6385273679998</v>
      </c>
      <c r="I35" s="65">
        <f>'Water Use Current M&amp;I'!AS34</f>
        <v>357.05523855749391</v>
      </c>
      <c r="J35" s="66">
        <f t="shared" si="4"/>
        <v>0.1902265522416057</v>
      </c>
      <c r="L35" s="111">
        <f t="shared" si="5"/>
        <v>448.67567504543274</v>
      </c>
    </row>
    <row r="36" spans="1:12" x14ac:dyDescent="0.3">
      <c r="A36" s="65">
        <v>17040211</v>
      </c>
      <c r="B36" s="58">
        <v>6613</v>
      </c>
      <c r="C36" s="58">
        <f t="shared" si="1"/>
        <v>1567423</v>
      </c>
      <c r="D36" s="66">
        <v>4.2190270000000002E-3</v>
      </c>
      <c r="F36" s="65">
        <f>Input!$AC$4</f>
        <v>1969624</v>
      </c>
      <c r="G36" s="96">
        <f t="shared" si="2"/>
        <v>8309.8968358479997</v>
      </c>
      <c r="I36" s="65">
        <f>'Water Use Current M&amp;I'!AS35</f>
        <v>1261.0344107812793</v>
      </c>
      <c r="J36" s="66">
        <f t="shared" si="4"/>
        <v>0.19069021787105389</v>
      </c>
      <c r="L36" s="111">
        <f t="shared" si="5"/>
        <v>1584.6160381138363</v>
      </c>
    </row>
    <row r="37" spans="1:12" x14ac:dyDescent="0.3">
      <c r="A37" s="65">
        <v>17040212</v>
      </c>
      <c r="B37" s="58">
        <v>107728</v>
      </c>
      <c r="C37" s="58">
        <f t="shared" si="1"/>
        <v>1567423</v>
      </c>
      <c r="D37" s="66">
        <v>6.8729372999999996E-2</v>
      </c>
      <c r="F37" s="65">
        <f>Input!$AC$4</f>
        <v>1969624</v>
      </c>
      <c r="G37" s="96">
        <f t="shared" si="2"/>
        <v>135371.02256575201</v>
      </c>
      <c r="I37" s="65">
        <f>'Water Use Current M&amp;I'!AS36</f>
        <v>12606.94962805835</v>
      </c>
      <c r="J37" s="66">
        <f t="shared" si="4"/>
        <v>0.11702574658453095</v>
      </c>
      <c r="L37" s="111">
        <f t="shared" si="5"/>
        <v>15841.894981668514</v>
      </c>
    </row>
    <row r="38" spans="1:12" x14ac:dyDescent="0.3">
      <c r="A38" s="65">
        <v>17040213</v>
      </c>
      <c r="B38" s="58">
        <v>882</v>
      </c>
      <c r="C38" s="58">
        <f t="shared" si="1"/>
        <v>1567423</v>
      </c>
      <c r="D38" s="66">
        <v>5.6270699999999996E-4</v>
      </c>
      <c r="F38" s="65">
        <f>Input!$AC$4</f>
        <v>1969624</v>
      </c>
      <c r="G38" s="96">
        <f t="shared" si="2"/>
        <v>1108.3212121679999</v>
      </c>
      <c r="I38" s="65">
        <f>'Water Use Current M&amp;I'!AS37</f>
        <v>202.02441938086113</v>
      </c>
      <c r="J38" s="66">
        <f t="shared" si="4"/>
        <v>0.22905262968351603</v>
      </c>
      <c r="L38" s="111">
        <f t="shared" si="5"/>
        <v>253.86388818110248</v>
      </c>
    </row>
    <row r="39" spans="1:12" x14ac:dyDescent="0.3">
      <c r="A39" s="65">
        <v>17040214</v>
      </c>
      <c r="B39" s="58">
        <v>2403</v>
      </c>
      <c r="C39" s="58">
        <f t="shared" si="1"/>
        <v>1567423</v>
      </c>
      <c r="D39" s="66">
        <v>1.53309E-3</v>
      </c>
      <c r="F39" s="65">
        <f>Input!$AC$4</f>
        <v>1969624</v>
      </c>
      <c r="G39" s="96">
        <f t="shared" si="2"/>
        <v>3019.6108581600001</v>
      </c>
      <c r="I39" s="65">
        <f>'Water Use Current M&amp;I'!AS38</f>
        <v>366.06510488959685</v>
      </c>
      <c r="J39" s="66">
        <f t="shared" si="4"/>
        <v>0.15233670615463873</v>
      </c>
      <c r="L39" s="111">
        <f t="shared" si="5"/>
        <v>459.99757200087646</v>
      </c>
    </row>
    <row r="40" spans="1:12" x14ac:dyDescent="0.3">
      <c r="A40" s="65">
        <v>17040215</v>
      </c>
      <c r="B40" s="58">
        <v>825</v>
      </c>
      <c r="C40" s="58">
        <f t="shared" si="1"/>
        <v>1567423</v>
      </c>
      <c r="D40" s="66">
        <v>5.2634199999999996E-4</v>
      </c>
      <c r="F40" s="65">
        <f>Input!$AC$4</f>
        <v>1969624</v>
      </c>
      <c r="G40" s="96">
        <f t="shared" si="2"/>
        <v>1036.695835408</v>
      </c>
      <c r="I40" s="65">
        <f>'Water Use Current M&amp;I'!AS39</f>
        <v>105.42614439371636</v>
      </c>
      <c r="J40" s="66">
        <f t="shared" si="4"/>
        <v>0.12778926593177739</v>
      </c>
      <c r="L40" s="111">
        <f t="shared" si="5"/>
        <v>132.47859980131904</v>
      </c>
    </row>
    <row r="41" spans="1:12" x14ac:dyDescent="0.3">
      <c r="A41" s="65">
        <v>17040216</v>
      </c>
      <c r="B41" s="58">
        <v>18</v>
      </c>
      <c r="C41" s="58">
        <f t="shared" si="1"/>
        <v>1567423</v>
      </c>
      <c r="D41" s="93">
        <v>1.14838E-5</v>
      </c>
      <c r="E41" s="49"/>
      <c r="F41" s="65">
        <f>Input!$AC$4</f>
        <v>1969624</v>
      </c>
      <c r="G41" s="96">
        <f t="shared" si="2"/>
        <v>22.6187680912</v>
      </c>
      <c r="I41" s="65">
        <f>'Water Use Current M&amp;I'!AS40</f>
        <v>0</v>
      </c>
      <c r="J41" s="66">
        <f t="shared" si="4"/>
        <v>0</v>
      </c>
      <c r="L41" s="111">
        <f t="shared" si="5"/>
        <v>0</v>
      </c>
    </row>
    <row r="42" spans="1:12" x14ac:dyDescent="0.3">
      <c r="A42" s="65">
        <v>17040217</v>
      </c>
      <c r="B42" s="58">
        <v>333</v>
      </c>
      <c r="C42" s="58">
        <f t="shared" si="1"/>
        <v>1567423</v>
      </c>
      <c r="D42" s="66">
        <v>2.12451E-4</v>
      </c>
      <c r="F42" s="65">
        <f>Input!$AC$4</f>
        <v>1969624</v>
      </c>
      <c r="G42" s="96">
        <f t="shared" si="2"/>
        <v>418.44858842399998</v>
      </c>
      <c r="I42" s="65">
        <f>'Water Use Current M&amp;I'!AS41</f>
        <v>87.704586538461541</v>
      </c>
      <c r="J42" s="66">
        <f t="shared" si="4"/>
        <v>0.26337713675213675</v>
      </c>
      <c r="L42" s="111">
        <f t="shared" si="5"/>
        <v>110.20979109708644</v>
      </c>
    </row>
    <row r="43" spans="1:12" x14ac:dyDescent="0.3">
      <c r="A43" s="65">
        <v>17040218</v>
      </c>
      <c r="B43" s="58">
        <v>3998</v>
      </c>
      <c r="C43" s="58">
        <f t="shared" si="1"/>
        <v>1567423</v>
      </c>
      <c r="D43" s="66">
        <v>2.5506840000000001E-3</v>
      </c>
      <c r="F43" s="65">
        <f>Input!$AC$4</f>
        <v>1969624</v>
      </c>
      <c r="G43" s="96">
        <f t="shared" si="2"/>
        <v>5023.8884228160005</v>
      </c>
      <c r="I43" s="65">
        <f>'Water Use Current M&amp;I'!AS42</f>
        <v>891.5599999555443</v>
      </c>
      <c r="J43" s="66">
        <f t="shared" si="4"/>
        <v>0.2230015007392557</v>
      </c>
      <c r="L43" s="111">
        <f t="shared" si="5"/>
        <v>1120.3346578345404</v>
      </c>
    </row>
    <row r="44" spans="1:12" x14ac:dyDescent="0.3">
      <c r="A44" s="65">
        <v>17040219</v>
      </c>
      <c r="B44" s="58">
        <v>23221</v>
      </c>
      <c r="C44" s="58">
        <f t="shared" si="1"/>
        <v>1567423</v>
      </c>
      <c r="D44" s="66">
        <v>1.4814763E-2</v>
      </c>
      <c r="F44" s="65">
        <f>Input!$AC$4</f>
        <v>1969624</v>
      </c>
      <c r="G44" s="96">
        <f t="shared" si="2"/>
        <v>29179.512759112</v>
      </c>
      <c r="I44" s="65">
        <f>'Water Use Current M&amp;I'!AS43</f>
        <v>4221.0655142962787</v>
      </c>
      <c r="J44" s="66">
        <f t="shared" si="4"/>
        <v>0.18177793868895736</v>
      </c>
      <c r="L44" s="111">
        <f t="shared" si="5"/>
        <v>5304.1916812995105</v>
      </c>
    </row>
    <row r="45" spans="1:12" x14ac:dyDescent="0.3">
      <c r="A45" s="65">
        <v>17040220</v>
      </c>
      <c r="B45" s="58">
        <v>1034</v>
      </c>
      <c r="C45" s="58">
        <f t="shared" si="1"/>
        <v>1567423</v>
      </c>
      <c r="D45" s="66">
        <v>6.5968199999999998E-4</v>
      </c>
      <c r="F45" s="65">
        <f>Input!$AC$4</f>
        <v>1969624</v>
      </c>
      <c r="G45" s="96">
        <f t="shared" si="2"/>
        <v>1299.3254995679999</v>
      </c>
      <c r="I45" s="65">
        <f>'Water Use Current M&amp;I'!AS44</f>
        <v>167.67199062784445</v>
      </c>
      <c r="J45" s="66">
        <f t="shared" si="4"/>
        <v>0.16215859828611648</v>
      </c>
      <c r="L45" s="111">
        <f t="shared" si="5"/>
        <v>210.69680172735491</v>
      </c>
    </row>
    <row r="46" spans="1:12" x14ac:dyDescent="0.3">
      <c r="A46" s="65">
        <v>17040221</v>
      </c>
      <c r="B46" s="58">
        <v>10005</v>
      </c>
      <c r="C46" s="58">
        <f t="shared" si="1"/>
        <v>1567423</v>
      </c>
      <c r="D46" s="66">
        <v>6.3830889999999998E-3</v>
      </c>
      <c r="F46" s="65">
        <f>Input!$AC$4</f>
        <v>1969624</v>
      </c>
      <c r="G46" s="96">
        <f t="shared" si="2"/>
        <v>12572.285288535999</v>
      </c>
      <c r="I46" s="65">
        <f>'Water Use Current M&amp;I'!AS45</f>
        <v>2200.2873451998335</v>
      </c>
      <c r="J46" s="66">
        <f t="shared" si="4"/>
        <v>0.21991877513241714</v>
      </c>
      <c r="L46" s="111">
        <f t="shared" si="5"/>
        <v>2764.8815812701446</v>
      </c>
    </row>
    <row r="47" spans="1:12" x14ac:dyDescent="0.3">
      <c r="A47" s="65">
        <v>17050101</v>
      </c>
      <c r="B47" s="58">
        <v>26527</v>
      </c>
      <c r="C47" s="58">
        <f t="shared" si="1"/>
        <v>1567423</v>
      </c>
      <c r="D47" s="66">
        <v>1.6923957E-2</v>
      </c>
      <c r="F47" s="65">
        <f>Input!$AC$4</f>
        <v>1969624</v>
      </c>
      <c r="G47" s="96">
        <f t="shared" si="2"/>
        <v>33333.831882168</v>
      </c>
      <c r="I47" s="65">
        <f>'Water Use Current M&amp;I'!AS46</f>
        <v>3912.3053943411933</v>
      </c>
      <c r="J47" s="66">
        <f t="shared" si="4"/>
        <v>0.14748389920990662</v>
      </c>
      <c r="L47" s="111">
        <f t="shared" si="5"/>
        <v>4916.2035015896372</v>
      </c>
    </row>
    <row r="48" spans="1:12" x14ac:dyDescent="0.3">
      <c r="A48" s="65">
        <v>17050102</v>
      </c>
      <c r="B48" s="58">
        <v>670</v>
      </c>
      <c r="C48" s="58">
        <f t="shared" si="1"/>
        <v>1567423</v>
      </c>
      <c r="D48" s="66">
        <v>4.27453E-4</v>
      </c>
      <c r="F48" s="65">
        <f>Input!$AC$4</f>
        <v>1969624</v>
      </c>
      <c r="G48" s="96">
        <f t="shared" si="2"/>
        <v>841.92168767199996</v>
      </c>
      <c r="I48" s="65">
        <f>'Water Use Current M&amp;I'!AS47</f>
        <v>48.817241939853695</v>
      </c>
      <c r="J48" s="66">
        <f t="shared" si="4"/>
        <v>7.2861555134109995E-2</v>
      </c>
      <c r="L48" s="111">
        <f t="shared" si="5"/>
        <v>61.343723464916359</v>
      </c>
    </row>
    <row r="49" spans="1:12" x14ac:dyDescent="0.3">
      <c r="A49" s="65">
        <v>17050103</v>
      </c>
      <c r="B49" s="58">
        <v>18071</v>
      </c>
      <c r="C49" s="58">
        <f t="shared" si="1"/>
        <v>1567423</v>
      </c>
      <c r="D49" s="66">
        <v>1.1529115E-2</v>
      </c>
      <c r="F49" s="65">
        <f>Input!$AC$4</f>
        <v>1969624</v>
      </c>
      <c r="G49" s="96">
        <f t="shared" si="2"/>
        <v>22708.02160276</v>
      </c>
      <c r="I49" s="65">
        <f>'Water Use Current M&amp;I'!AS48</f>
        <v>1505.0919859131982</v>
      </c>
      <c r="J49" s="66">
        <f t="shared" si="4"/>
        <v>8.3287697742969305E-2</v>
      </c>
      <c r="L49" s="111">
        <f t="shared" si="5"/>
        <v>1891.2988395914922</v>
      </c>
    </row>
    <row r="50" spans="1:12" x14ac:dyDescent="0.3">
      <c r="A50" s="65">
        <v>17050104</v>
      </c>
      <c r="B50" s="58">
        <v>381</v>
      </c>
      <c r="C50" s="58">
        <f t="shared" si="1"/>
        <v>1567423</v>
      </c>
      <c r="D50" s="66">
        <v>2.43074E-4</v>
      </c>
      <c r="F50" s="65">
        <f>Input!$AC$4</f>
        <v>1969624</v>
      </c>
      <c r="G50" s="96">
        <f t="shared" si="2"/>
        <v>478.76438417600002</v>
      </c>
      <c r="I50" s="65">
        <f>'Water Use Current M&amp;I'!AS49</f>
        <v>27.76025250609591</v>
      </c>
      <c r="J50" s="66">
        <f t="shared" si="4"/>
        <v>7.2861555134109995E-2</v>
      </c>
      <c r="L50" s="111">
        <f t="shared" si="5"/>
        <v>34.883517573887843</v>
      </c>
    </row>
    <row r="51" spans="1:12" x14ac:dyDescent="0.3">
      <c r="A51" s="65">
        <v>17050105</v>
      </c>
      <c r="B51" s="58">
        <v>0</v>
      </c>
      <c r="C51" s="58">
        <f t="shared" si="1"/>
        <v>1567423</v>
      </c>
      <c r="D51" s="66">
        <v>0</v>
      </c>
      <c r="F51" s="65">
        <f>Input!$AC$4</f>
        <v>1969624</v>
      </c>
      <c r="G51" s="96">
        <f t="shared" si="2"/>
        <v>0</v>
      </c>
      <c r="I51" s="65">
        <f>'Water Use Current M&amp;I'!AS50</f>
        <v>0</v>
      </c>
      <c r="J51" s="66">
        <v>0</v>
      </c>
      <c r="L51" s="111">
        <f t="shared" si="5"/>
        <v>0</v>
      </c>
    </row>
    <row r="52" spans="1:12" x14ac:dyDescent="0.3">
      <c r="A52" s="65">
        <v>17050106</v>
      </c>
      <c r="B52" s="58">
        <v>0</v>
      </c>
      <c r="C52" s="58">
        <f t="shared" si="1"/>
        <v>1567423</v>
      </c>
      <c r="D52" s="66">
        <v>0</v>
      </c>
      <c r="F52" s="65">
        <f>Input!$AC$4</f>
        <v>1969624</v>
      </c>
      <c r="G52" s="96">
        <f t="shared" si="2"/>
        <v>0</v>
      </c>
      <c r="I52" s="65">
        <f>'Water Use Current M&amp;I'!AS51</f>
        <v>0</v>
      </c>
      <c r="J52" s="66">
        <v>0</v>
      </c>
      <c r="L52" s="111">
        <f t="shared" si="5"/>
        <v>0</v>
      </c>
    </row>
    <row r="53" spans="1:12" x14ac:dyDescent="0.3">
      <c r="A53" s="65">
        <v>17050107</v>
      </c>
      <c r="B53" s="58">
        <v>21</v>
      </c>
      <c r="C53" s="58">
        <f t="shared" si="1"/>
        <v>1567423</v>
      </c>
      <c r="D53" s="93">
        <v>1.3397800000000001E-5</v>
      </c>
      <c r="E53" s="49"/>
      <c r="F53" s="65">
        <f>Input!$AC$4</f>
        <v>1969624</v>
      </c>
      <c r="G53" s="96">
        <f t="shared" si="2"/>
        <v>26.3886284272</v>
      </c>
      <c r="I53" s="65">
        <f>'Water Use Current M&amp;I'!AS52</f>
        <v>0</v>
      </c>
      <c r="J53" s="66">
        <f t="shared" ref="J53:J54" si="6">I53/B53</f>
        <v>0</v>
      </c>
      <c r="L53" s="111">
        <f t="shared" si="5"/>
        <v>0</v>
      </c>
    </row>
    <row r="54" spans="1:12" x14ac:dyDescent="0.3">
      <c r="A54" s="65">
        <v>17050108</v>
      </c>
      <c r="B54" s="58">
        <v>78</v>
      </c>
      <c r="C54" s="58">
        <f t="shared" si="1"/>
        <v>1567423</v>
      </c>
      <c r="D54" s="93">
        <v>4.9763199999999998E-5</v>
      </c>
      <c r="E54" s="49"/>
      <c r="F54" s="65">
        <f>Input!$AC$4</f>
        <v>1969624</v>
      </c>
      <c r="G54" s="96">
        <f t="shared" si="2"/>
        <v>98.0147930368</v>
      </c>
      <c r="I54" s="65">
        <f>'Water Use Current M&amp;I'!AS53</f>
        <v>0</v>
      </c>
      <c r="J54" s="66">
        <f t="shared" si="6"/>
        <v>0</v>
      </c>
      <c r="L54" s="111">
        <f t="shared" si="5"/>
        <v>0</v>
      </c>
    </row>
    <row r="55" spans="1:12" x14ac:dyDescent="0.3">
      <c r="A55" s="76">
        <v>17050110</v>
      </c>
      <c r="B55" s="59">
        <v>0</v>
      </c>
      <c r="C55" s="58">
        <f t="shared" si="1"/>
        <v>1567423</v>
      </c>
      <c r="D55" s="72">
        <v>0</v>
      </c>
      <c r="F55" s="65">
        <f>Input!$AC$4</f>
        <v>1969624</v>
      </c>
      <c r="G55" s="96">
        <f t="shared" si="2"/>
        <v>0</v>
      </c>
      <c r="I55" s="65">
        <v>0</v>
      </c>
      <c r="J55" s="66">
        <v>0</v>
      </c>
      <c r="L55" s="111">
        <v>0</v>
      </c>
    </row>
    <row r="56" spans="1:12" x14ac:dyDescent="0.3">
      <c r="A56" s="65">
        <v>17050111</v>
      </c>
      <c r="B56" s="58">
        <v>44</v>
      </c>
      <c r="C56" s="58">
        <f t="shared" si="1"/>
        <v>1567423</v>
      </c>
      <c r="D56" s="93">
        <v>2.8071600000000001E-5</v>
      </c>
      <c r="E56" s="49"/>
      <c r="F56" s="65">
        <f>Input!$AC$4</f>
        <v>1969624</v>
      </c>
      <c r="G56" s="96">
        <f t="shared" si="2"/>
        <v>55.290497078400001</v>
      </c>
      <c r="I56" s="65">
        <f>'Water Use Current M&amp;I'!AS54</f>
        <v>0</v>
      </c>
      <c r="J56" s="66">
        <f t="shared" ref="J56:J68" si="7">I56/B56</f>
        <v>0</v>
      </c>
      <c r="L56" s="111">
        <f t="shared" ref="L56:L68" si="8">J56*G56</f>
        <v>0</v>
      </c>
    </row>
    <row r="57" spans="1:12" x14ac:dyDescent="0.3">
      <c r="A57" s="65">
        <v>17050112</v>
      </c>
      <c r="B57" s="58">
        <v>3416</v>
      </c>
      <c r="C57" s="58">
        <f t="shared" si="1"/>
        <v>1567423</v>
      </c>
      <c r="D57" s="66">
        <v>2.1793730000000001E-3</v>
      </c>
      <c r="F57" s="65">
        <f>Input!$AC$4</f>
        <v>1969624</v>
      </c>
      <c r="G57" s="96">
        <f t="shared" si="2"/>
        <v>4292.5453657520002</v>
      </c>
      <c r="I57" s="65">
        <f>'Water Use Current M&amp;I'!AS55</f>
        <v>524.373847513908</v>
      </c>
      <c r="J57" s="66">
        <f t="shared" si="7"/>
        <v>0.15350522468205738</v>
      </c>
      <c r="L57" s="111">
        <f t="shared" si="8"/>
        <v>658.92814082768496</v>
      </c>
    </row>
    <row r="58" spans="1:12" x14ac:dyDescent="0.3">
      <c r="A58" s="65">
        <v>17050113</v>
      </c>
      <c r="B58" s="58">
        <v>261</v>
      </c>
      <c r="C58" s="58">
        <f t="shared" si="1"/>
        <v>1567423</v>
      </c>
      <c r="D58" s="66">
        <v>1.66515E-4</v>
      </c>
      <c r="F58" s="65">
        <f>Input!$AC$4</f>
        <v>1969624</v>
      </c>
      <c r="G58" s="96">
        <f t="shared" si="2"/>
        <v>327.97194036000002</v>
      </c>
      <c r="I58" s="65">
        <f>'Water Use Current M&amp;I'!AS56</f>
        <v>53.664146797513439</v>
      </c>
      <c r="J58" s="66">
        <f t="shared" si="7"/>
        <v>0.20560975784487909</v>
      </c>
      <c r="L58" s="111">
        <f t="shared" si="8"/>
        <v>67.434231237334728</v>
      </c>
    </row>
    <row r="59" spans="1:12" x14ac:dyDescent="0.3">
      <c r="A59" s="65">
        <v>17050114</v>
      </c>
      <c r="B59" s="58">
        <v>573637</v>
      </c>
      <c r="C59" s="58">
        <f t="shared" si="1"/>
        <v>1567423</v>
      </c>
      <c r="D59" s="66">
        <v>0.36597459700000001</v>
      </c>
      <c r="F59" s="65">
        <f>Input!$AC$4</f>
        <v>1969624</v>
      </c>
      <c r="G59" s="96">
        <f t="shared" si="2"/>
        <v>720832.34964152798</v>
      </c>
      <c r="I59" s="65">
        <f>'Water Use Current M&amp;I'!AS57</f>
        <v>33126.554997897307</v>
      </c>
      <c r="J59" s="66">
        <f t="shared" si="7"/>
        <v>5.7748288548153809E-2</v>
      </c>
      <c r="L59" s="111">
        <f t="shared" si="8"/>
        <v>41626.834521942656</v>
      </c>
    </row>
    <row r="60" spans="1:12" x14ac:dyDescent="0.3">
      <c r="A60" s="65">
        <v>17050115</v>
      </c>
      <c r="B60" s="58">
        <v>11123</v>
      </c>
      <c r="C60" s="58">
        <f t="shared" si="1"/>
        <v>1567423</v>
      </c>
      <c r="D60" s="66">
        <v>7.0963609999999998E-3</v>
      </c>
      <c r="F60" s="65">
        <f>Input!$AC$4</f>
        <v>1969624</v>
      </c>
      <c r="G60" s="96">
        <f t="shared" si="2"/>
        <v>13977.162938264</v>
      </c>
      <c r="I60" s="65">
        <f>'Water Use Current M&amp;I'!AS58</f>
        <v>1452.9071828960678</v>
      </c>
      <c r="J60" s="66">
        <f t="shared" si="7"/>
        <v>0.13062188104792483</v>
      </c>
      <c r="L60" s="111">
        <f t="shared" si="8"/>
        <v>1825.7233147093837</v>
      </c>
    </row>
    <row r="61" spans="1:12" x14ac:dyDescent="0.3">
      <c r="A61" s="65">
        <v>17050120</v>
      </c>
      <c r="B61" s="58">
        <v>557</v>
      </c>
      <c r="C61" s="58">
        <f t="shared" si="1"/>
        <v>1567423</v>
      </c>
      <c r="D61" s="66">
        <v>3.5535999999999999E-4</v>
      </c>
      <c r="F61" s="65">
        <f>Input!$AC$4</f>
        <v>1969624</v>
      </c>
      <c r="G61" s="96">
        <f t="shared" si="2"/>
        <v>699.92558464000001</v>
      </c>
      <c r="I61" s="65">
        <f>'Water Use Current M&amp;I'!AS59</f>
        <v>66.266367617783672</v>
      </c>
      <c r="J61" s="66">
        <f t="shared" si="7"/>
        <v>0.11897013934970138</v>
      </c>
      <c r="L61" s="111">
        <f t="shared" si="8"/>
        <v>83.270244339042009</v>
      </c>
    </row>
    <row r="62" spans="1:12" x14ac:dyDescent="0.3">
      <c r="A62" s="65">
        <v>17050121</v>
      </c>
      <c r="B62" s="58">
        <v>1350</v>
      </c>
      <c r="C62" s="58">
        <f t="shared" si="1"/>
        <v>1567423</v>
      </c>
      <c r="D62" s="66">
        <v>8.6128599999999995E-4</v>
      </c>
      <c r="F62" s="65">
        <f>Input!$AC$4</f>
        <v>1969624</v>
      </c>
      <c r="G62" s="96">
        <f t="shared" si="2"/>
        <v>1696.4095764639999</v>
      </c>
      <c r="I62" s="65">
        <f>'Water Use Current M&amp;I'!AS60</f>
        <v>195.36279329783599</v>
      </c>
      <c r="J62" s="66">
        <f t="shared" si="7"/>
        <v>0.14471318022061924</v>
      </c>
      <c r="L62" s="111">
        <f t="shared" si="8"/>
        <v>245.49282476681918</v>
      </c>
    </row>
    <row r="63" spans="1:12" x14ac:dyDescent="0.3">
      <c r="A63" s="65">
        <v>17050122</v>
      </c>
      <c r="B63" s="58">
        <v>30544</v>
      </c>
      <c r="C63" s="58">
        <f t="shared" si="1"/>
        <v>1567423</v>
      </c>
      <c r="D63" s="66">
        <v>1.9486763000000001E-2</v>
      </c>
      <c r="F63" s="65">
        <f>Input!$AC$4</f>
        <v>1969624</v>
      </c>
      <c r="G63" s="96">
        <f t="shared" si="2"/>
        <v>38381.596087112004</v>
      </c>
      <c r="I63" s="65">
        <f>'Water Use Current M&amp;I'!AS61</f>
        <v>1383.1614233289501</v>
      </c>
      <c r="J63" s="66">
        <f t="shared" si="7"/>
        <v>4.5284226798354837E-2</v>
      </c>
      <c r="L63" s="111">
        <f t="shared" si="8"/>
        <v>1738.0809020916286</v>
      </c>
    </row>
    <row r="64" spans="1:12" x14ac:dyDescent="0.3">
      <c r="A64" s="65">
        <v>17050123</v>
      </c>
      <c r="B64" s="58">
        <v>9791</v>
      </c>
      <c r="C64" s="58">
        <f t="shared" si="1"/>
        <v>1567423</v>
      </c>
      <c r="D64" s="66">
        <v>6.2465589999999996E-3</v>
      </c>
      <c r="F64" s="65">
        <f>Input!$AC$4</f>
        <v>1969624</v>
      </c>
      <c r="G64" s="96">
        <f t="shared" si="2"/>
        <v>12303.372523815999</v>
      </c>
      <c r="I64" s="65">
        <f>'Water Use Current M&amp;I'!AS62</f>
        <v>575.56303180144471</v>
      </c>
      <c r="J64" s="66">
        <f t="shared" si="7"/>
        <v>5.8784907752164717E-2</v>
      </c>
      <c r="L64" s="111">
        <f t="shared" si="8"/>
        <v>723.25261885304144</v>
      </c>
    </row>
    <row r="65" spans="1:12" x14ac:dyDescent="0.3">
      <c r="A65" s="65">
        <v>17050124</v>
      </c>
      <c r="B65" s="58">
        <v>6771</v>
      </c>
      <c r="C65" s="58">
        <f t="shared" si="1"/>
        <v>1567423</v>
      </c>
      <c r="D65" s="66">
        <v>4.3198289999999999E-3</v>
      </c>
      <c r="F65" s="65">
        <f>Input!$AC$4</f>
        <v>1969624</v>
      </c>
      <c r="G65" s="96">
        <f t="shared" si="2"/>
        <v>8508.438874296</v>
      </c>
      <c r="I65" s="65">
        <f>'Water Use Current M&amp;I'!AS63</f>
        <v>702.64967880874462</v>
      </c>
      <c r="J65" s="66">
        <f t="shared" si="7"/>
        <v>0.10377339814041421</v>
      </c>
      <c r="L65" s="111">
        <f t="shared" si="8"/>
        <v>882.9496148556965</v>
      </c>
    </row>
    <row r="66" spans="1:12" x14ac:dyDescent="0.3">
      <c r="A66" s="65">
        <v>17050201</v>
      </c>
      <c r="B66" s="58">
        <v>5185</v>
      </c>
      <c r="C66" s="58">
        <f t="shared" si="1"/>
        <v>1567423</v>
      </c>
      <c r="D66" s="66">
        <v>3.3079770000000001E-3</v>
      </c>
      <c r="F66" s="65">
        <f>Input!$AC$4</f>
        <v>1969624</v>
      </c>
      <c r="G66" s="96">
        <f t="shared" si="2"/>
        <v>6515.470890648</v>
      </c>
      <c r="I66" s="65">
        <f>'Water Use Current M&amp;I'!AS64</f>
        <v>540.70763860631962</v>
      </c>
      <c r="J66" s="66">
        <f t="shared" si="7"/>
        <v>0.10428305469745798</v>
      </c>
      <c r="L66" s="111">
        <f t="shared" si="8"/>
        <v>679.45320726914065</v>
      </c>
    </row>
    <row r="67" spans="1:12" x14ac:dyDescent="0.3">
      <c r="A67" s="65">
        <v>17060101</v>
      </c>
      <c r="B67" s="58">
        <v>21</v>
      </c>
      <c r="C67" s="58">
        <f t="shared" si="1"/>
        <v>1567423</v>
      </c>
      <c r="D67" s="93">
        <v>1.3397800000000001E-5</v>
      </c>
      <c r="E67" s="49"/>
      <c r="F67" s="65">
        <f>Input!$AC$4</f>
        <v>1969624</v>
      </c>
      <c r="G67" s="96">
        <f t="shared" si="2"/>
        <v>26.3886284272</v>
      </c>
      <c r="I67" s="65">
        <f>'Water Use Current M&amp;I'!AS65</f>
        <v>0</v>
      </c>
      <c r="J67" s="66">
        <f t="shared" si="7"/>
        <v>0</v>
      </c>
      <c r="L67" s="111">
        <f t="shared" si="8"/>
        <v>0</v>
      </c>
    </row>
    <row r="68" spans="1:12" x14ac:dyDescent="0.3">
      <c r="A68" s="65">
        <v>17060103</v>
      </c>
      <c r="B68" s="58">
        <v>13754</v>
      </c>
      <c r="C68" s="58">
        <f t="shared" si="1"/>
        <v>1567423</v>
      </c>
      <c r="D68" s="66">
        <v>8.7749130000000005E-3</v>
      </c>
      <c r="F68" s="65">
        <f>Input!$AC$4</f>
        <v>1969624</v>
      </c>
      <c r="G68" s="96">
        <f t="shared" si="2"/>
        <v>17283.279242712</v>
      </c>
      <c r="I68" s="65">
        <f>'Water Use Current M&amp;I'!AS66</f>
        <v>4292.1236302101188</v>
      </c>
      <c r="J68" s="66">
        <f t="shared" si="7"/>
        <v>0.3120636636767572</v>
      </c>
      <c r="L68" s="111">
        <f t="shared" si="8"/>
        <v>5393.4834408291563</v>
      </c>
    </row>
    <row r="69" spans="1:12" x14ac:dyDescent="0.3">
      <c r="A69" s="76">
        <v>17060106</v>
      </c>
      <c r="B69" s="59">
        <v>0</v>
      </c>
      <c r="C69" s="58">
        <f t="shared" ref="C69:C90" si="9">$C$3</f>
        <v>1567423</v>
      </c>
      <c r="D69" s="72">
        <v>0</v>
      </c>
      <c r="F69" s="65">
        <f>Input!$AC$4</f>
        <v>1969624</v>
      </c>
      <c r="G69" s="96">
        <f t="shared" ref="G69:G90" si="10">F69*D69</f>
        <v>0</v>
      </c>
      <c r="I69" s="65">
        <v>0</v>
      </c>
      <c r="J69" s="66">
        <v>0</v>
      </c>
      <c r="L69" s="111">
        <v>0</v>
      </c>
    </row>
    <row r="70" spans="1:12" x14ac:dyDescent="0.3">
      <c r="A70" s="76">
        <v>17060107</v>
      </c>
      <c r="B70" s="59">
        <v>0</v>
      </c>
      <c r="C70" s="58">
        <f t="shared" si="9"/>
        <v>1567423</v>
      </c>
      <c r="D70" s="72">
        <v>0</v>
      </c>
      <c r="F70" s="65">
        <f>Input!$AC$4</f>
        <v>1969624</v>
      </c>
      <c r="G70" s="96">
        <f t="shared" si="10"/>
        <v>0</v>
      </c>
      <c r="I70" s="65">
        <v>0</v>
      </c>
      <c r="J70" s="66">
        <v>0</v>
      </c>
      <c r="L70" s="111">
        <v>0</v>
      </c>
    </row>
    <row r="71" spans="1:12" x14ac:dyDescent="0.3">
      <c r="A71" s="65">
        <v>17060108</v>
      </c>
      <c r="B71" s="58">
        <v>31487</v>
      </c>
      <c r="C71" s="58">
        <f t="shared" si="9"/>
        <v>1567423</v>
      </c>
      <c r="D71" s="66">
        <v>2.0088386999999999E-2</v>
      </c>
      <c r="F71" s="65">
        <f>Input!$AC$4</f>
        <v>1969624</v>
      </c>
      <c r="G71" s="96">
        <f t="shared" si="10"/>
        <v>39566.569156487996</v>
      </c>
      <c r="I71" s="65">
        <f>'Water Use Current M&amp;I'!AS69</f>
        <v>336.23835618993365</v>
      </c>
      <c r="J71" s="66">
        <f t="shared" ref="J71:J82" si="11">I71/B71</f>
        <v>1.0678640587859551E-2</v>
      </c>
      <c r="L71" s="111">
        <f>J71*G71</f>
        <v>422.51717131682454</v>
      </c>
    </row>
    <row r="72" spans="1:12" x14ac:dyDescent="0.3">
      <c r="A72" s="65">
        <v>17060109</v>
      </c>
      <c r="B72" s="58">
        <v>36</v>
      </c>
      <c r="C72" s="58">
        <f t="shared" si="9"/>
        <v>1567423</v>
      </c>
      <c r="D72" s="93">
        <v>2.29676E-5</v>
      </c>
      <c r="E72" s="49"/>
      <c r="F72" s="65">
        <f>Input!$AC$4</f>
        <v>1969624</v>
      </c>
      <c r="G72" s="96">
        <f t="shared" si="10"/>
        <v>45.2375361824</v>
      </c>
      <c r="I72" s="65">
        <f>'Water Use Current M&amp;I'!AS70</f>
        <v>5.8053253667638387</v>
      </c>
      <c r="J72" s="66">
        <f t="shared" si="11"/>
        <v>0.16125903796566218</v>
      </c>
      <c r="L72" s="111">
        <f t="shared" ref="L72:L90" si="12">J72*G72</f>
        <v>7.2949615647106585</v>
      </c>
    </row>
    <row r="73" spans="1:12" x14ac:dyDescent="0.3">
      <c r="A73" s="65">
        <v>17060201</v>
      </c>
      <c r="B73" s="58">
        <v>2856</v>
      </c>
      <c r="C73" s="58">
        <f t="shared" si="9"/>
        <v>1567423</v>
      </c>
      <c r="D73" s="66">
        <v>1.822099E-3</v>
      </c>
      <c r="F73" s="65">
        <f>Input!$AC$4</f>
        <v>1969624</v>
      </c>
      <c r="G73" s="96">
        <f t="shared" si="10"/>
        <v>3588.8499207760001</v>
      </c>
      <c r="I73" s="65">
        <f>'Water Use Current M&amp;I'!AS71</f>
        <v>500.1025945105373</v>
      </c>
      <c r="J73" s="66">
        <f t="shared" si="11"/>
        <v>0.17510595045887162</v>
      </c>
      <c r="L73" s="111">
        <f t="shared" si="12"/>
        <v>628.42897643172762</v>
      </c>
    </row>
    <row r="74" spans="1:12" x14ac:dyDescent="0.3">
      <c r="A74" s="65">
        <v>17060202</v>
      </c>
      <c r="B74" s="58">
        <v>255</v>
      </c>
      <c r="C74" s="58">
        <f t="shared" si="9"/>
        <v>1567423</v>
      </c>
      <c r="D74" s="66">
        <v>1.6268700000000001E-4</v>
      </c>
      <c r="F74" s="65">
        <f>Input!$AC$4</f>
        <v>1969624</v>
      </c>
      <c r="G74" s="96">
        <f t="shared" si="10"/>
        <v>320.43221968800003</v>
      </c>
      <c r="I74" s="65">
        <f>'Water Use Current M&amp;I'!AS72</f>
        <v>31.090550394227098</v>
      </c>
      <c r="J74" s="66">
        <f t="shared" si="11"/>
        <v>0.12192372703618469</v>
      </c>
      <c r="L74" s="111">
        <f t="shared" si="12"/>
        <v>39.068290486838478</v>
      </c>
    </row>
    <row r="75" spans="1:12" x14ac:dyDescent="0.3">
      <c r="A75" s="65">
        <v>17060203</v>
      </c>
      <c r="B75" s="58">
        <v>5895</v>
      </c>
      <c r="C75" s="58">
        <f t="shared" si="9"/>
        <v>1567423</v>
      </c>
      <c r="D75" s="66">
        <v>3.7609499999999999E-3</v>
      </c>
      <c r="F75" s="65">
        <f>Input!$AC$4</f>
        <v>1969624</v>
      </c>
      <c r="G75" s="96">
        <f t="shared" si="10"/>
        <v>7407.6573828000001</v>
      </c>
      <c r="I75" s="65">
        <f>'Water Use Current M&amp;I'!AS73</f>
        <v>603.78415432576821</v>
      </c>
      <c r="J75" s="66">
        <f t="shared" si="11"/>
        <v>0.10242309657773846</v>
      </c>
      <c r="L75" s="111">
        <f t="shared" si="12"/>
        <v>758.71520753332175</v>
      </c>
    </row>
    <row r="76" spans="1:12" x14ac:dyDescent="0.3">
      <c r="A76" s="65">
        <v>17060204</v>
      </c>
      <c r="B76" s="58">
        <v>1881</v>
      </c>
      <c r="C76" s="58">
        <f t="shared" si="9"/>
        <v>1567423</v>
      </c>
      <c r="D76" s="66">
        <v>1.2000590000000001E-3</v>
      </c>
      <c r="F76" s="65">
        <f>Input!$AC$4</f>
        <v>1969624</v>
      </c>
      <c r="G76" s="96">
        <f t="shared" si="10"/>
        <v>2363.6650078160001</v>
      </c>
      <c r="I76" s="65">
        <f>'Water Use Current M&amp;I'!AS74</f>
        <v>196.54431415159945</v>
      </c>
      <c r="J76" s="66">
        <f t="shared" si="11"/>
        <v>0.10448926855481099</v>
      </c>
      <c r="L76" s="111">
        <f t="shared" si="12"/>
        <v>246.97762777529545</v>
      </c>
    </row>
    <row r="77" spans="1:12" x14ac:dyDescent="0.3">
      <c r="A77" s="65">
        <v>17060205</v>
      </c>
      <c r="B77" s="58">
        <v>5</v>
      </c>
      <c r="C77" s="58">
        <f t="shared" si="9"/>
        <v>1567423</v>
      </c>
      <c r="D77" s="93">
        <v>3.1899499999999998E-6</v>
      </c>
      <c r="E77" s="49"/>
      <c r="F77" s="65">
        <f>Input!$AC$4</f>
        <v>1969624</v>
      </c>
      <c r="G77" s="96">
        <f t="shared" si="10"/>
        <v>6.2830020788000001</v>
      </c>
      <c r="I77" s="65">
        <f>'Water Use Current M&amp;I'!AS75</f>
        <v>0.81176230439695962</v>
      </c>
      <c r="J77" s="66">
        <f t="shared" si="11"/>
        <v>0.16235246087939192</v>
      </c>
      <c r="L77" s="111">
        <f t="shared" si="12"/>
        <v>1.0200608492035153</v>
      </c>
    </row>
    <row r="78" spans="1:12" x14ac:dyDescent="0.3">
      <c r="A78" s="65">
        <v>17060206</v>
      </c>
      <c r="B78" s="58">
        <v>4</v>
      </c>
      <c r="C78" s="58">
        <f t="shared" si="9"/>
        <v>1567423</v>
      </c>
      <c r="D78" s="93">
        <v>2.55196E-6</v>
      </c>
      <c r="E78" s="49"/>
      <c r="F78" s="65">
        <f>Input!$AC$4</f>
        <v>1969624</v>
      </c>
      <c r="G78" s="96">
        <f t="shared" si="10"/>
        <v>5.0264016630399997</v>
      </c>
      <c r="I78" s="65">
        <f>'Water Use Current M&amp;I'!AS76</f>
        <v>0.3683689467695031</v>
      </c>
      <c r="J78" s="66">
        <f t="shared" si="11"/>
        <v>9.2092236692375776E-2</v>
      </c>
      <c r="L78" s="111">
        <f t="shared" si="12"/>
        <v>0.4628925716636309</v>
      </c>
    </row>
    <row r="79" spans="1:12" x14ac:dyDescent="0.3">
      <c r="A79" s="65">
        <v>17060207</v>
      </c>
      <c r="B79" s="58">
        <v>47</v>
      </c>
      <c r="C79" s="58">
        <f t="shared" si="9"/>
        <v>1567423</v>
      </c>
      <c r="D79" s="93">
        <v>2.9985499999999999E-5</v>
      </c>
      <c r="E79" s="49"/>
      <c r="F79" s="65">
        <f>Input!$AC$4</f>
        <v>1969624</v>
      </c>
      <c r="G79" s="96">
        <f t="shared" si="10"/>
        <v>59.060160451999998</v>
      </c>
      <c r="I79" s="65">
        <f>'Water Use Current M&amp;I'!AS77</f>
        <v>3.2680705662687415</v>
      </c>
      <c r="J79" s="66">
        <f t="shared" si="11"/>
        <v>6.9533416303590251E-2</v>
      </c>
      <c r="L79" s="111">
        <f t="shared" si="12"/>
        <v>4.1066547236657529</v>
      </c>
    </row>
    <row r="80" spans="1:12" x14ac:dyDescent="0.3">
      <c r="A80" s="65">
        <v>17060208</v>
      </c>
      <c r="B80" s="58">
        <v>64</v>
      </c>
      <c r="C80" s="58">
        <f t="shared" si="9"/>
        <v>1567423</v>
      </c>
      <c r="D80" s="93">
        <v>4.0831399999999997E-5</v>
      </c>
      <c r="E80" s="49"/>
      <c r="F80" s="65">
        <f>Input!$AC$4</f>
        <v>1969624</v>
      </c>
      <c r="G80" s="96">
        <f t="shared" si="10"/>
        <v>80.422505393599991</v>
      </c>
      <c r="I80" s="65">
        <f>'Water Use Current M&amp;I'!AS78</f>
        <v>8.8064887437784147</v>
      </c>
      <c r="J80" s="66">
        <f t="shared" si="11"/>
        <v>0.13760138662153773</v>
      </c>
      <c r="L80" s="111">
        <f t="shared" si="12"/>
        <v>11.066248257737456</v>
      </c>
    </row>
    <row r="81" spans="1:12" x14ac:dyDescent="0.3">
      <c r="A81" s="65">
        <v>17060209</v>
      </c>
      <c r="B81" s="58">
        <v>1858</v>
      </c>
      <c r="C81" s="58">
        <f t="shared" si="9"/>
        <v>1567423</v>
      </c>
      <c r="D81" s="66">
        <v>1.185385E-3</v>
      </c>
      <c r="F81" s="65">
        <f>Input!$AC$4</f>
        <v>1969624</v>
      </c>
      <c r="G81" s="96">
        <f t="shared" si="10"/>
        <v>2334.7627452399997</v>
      </c>
      <c r="I81" s="65">
        <f>'Water Use Current M&amp;I'!AS79</f>
        <v>149.34505947084602</v>
      </c>
      <c r="J81" s="66">
        <f t="shared" si="11"/>
        <v>8.037947226633263E-2</v>
      </c>
      <c r="L81" s="111">
        <f t="shared" si="12"/>
        <v>187.66699732948518</v>
      </c>
    </row>
    <row r="82" spans="1:12" x14ac:dyDescent="0.3">
      <c r="A82" s="65">
        <v>17060210</v>
      </c>
      <c r="B82" s="58">
        <v>2399</v>
      </c>
      <c r="C82" s="58">
        <f t="shared" si="9"/>
        <v>1567423</v>
      </c>
      <c r="D82" s="66">
        <v>1.5305379999999999E-3</v>
      </c>
      <c r="F82" s="65">
        <f>Input!$AC$4</f>
        <v>1969624</v>
      </c>
      <c r="G82" s="96">
        <f t="shared" si="10"/>
        <v>3014.5843777119999</v>
      </c>
      <c r="I82" s="65">
        <f>'Water Use Current M&amp;I'!AS80</f>
        <v>209.43014087848798</v>
      </c>
      <c r="J82" s="66">
        <f t="shared" si="11"/>
        <v>8.7298933254892866E-2</v>
      </c>
      <c r="L82" s="111">
        <f t="shared" si="12"/>
        <v>263.17000038112263</v>
      </c>
    </row>
    <row r="83" spans="1:12" x14ac:dyDescent="0.3">
      <c r="A83" s="65">
        <v>17060301</v>
      </c>
      <c r="B83" s="58">
        <v>0</v>
      </c>
      <c r="C83" s="58">
        <f t="shared" si="9"/>
        <v>1567423</v>
      </c>
      <c r="D83" s="66">
        <v>0</v>
      </c>
      <c r="F83" s="65">
        <f>Input!$AC$4</f>
        <v>1969624</v>
      </c>
      <c r="G83" s="96">
        <f t="shared" si="10"/>
        <v>0</v>
      </c>
      <c r="I83" s="65">
        <f>'Water Use Current M&amp;I'!AS81</f>
        <v>0</v>
      </c>
      <c r="J83" s="66">
        <v>0</v>
      </c>
      <c r="L83" s="111">
        <f t="shared" si="12"/>
        <v>0</v>
      </c>
    </row>
    <row r="84" spans="1:12" x14ac:dyDescent="0.3">
      <c r="A84" s="65">
        <v>17060302</v>
      </c>
      <c r="B84" s="58">
        <v>28</v>
      </c>
      <c r="C84" s="58">
        <f t="shared" si="9"/>
        <v>1567423</v>
      </c>
      <c r="D84" s="93">
        <v>1.78637E-5</v>
      </c>
      <c r="E84" s="49"/>
      <c r="F84" s="65">
        <f>Input!$AC$4</f>
        <v>1969624</v>
      </c>
      <c r="G84" s="96">
        <f t="shared" si="10"/>
        <v>35.184772248800002</v>
      </c>
      <c r="I84" s="65">
        <f>'Water Use Current M&amp;I'!AS82</f>
        <v>0</v>
      </c>
      <c r="J84" s="66">
        <f>I84/B84</f>
        <v>0</v>
      </c>
      <c r="L84" s="111">
        <f t="shared" si="12"/>
        <v>0</v>
      </c>
    </row>
    <row r="85" spans="1:12" x14ac:dyDescent="0.3">
      <c r="A85" s="65">
        <v>17060303</v>
      </c>
      <c r="B85" s="58">
        <v>79</v>
      </c>
      <c r="C85" s="58">
        <f t="shared" si="9"/>
        <v>1567423</v>
      </c>
      <c r="D85" s="93">
        <v>5.0401200000000001E-5</v>
      </c>
      <c r="E85" s="49"/>
      <c r="F85" s="65">
        <f>Input!$AC$4</f>
        <v>1969624</v>
      </c>
      <c r="G85" s="96">
        <f t="shared" si="10"/>
        <v>99.271413148800008</v>
      </c>
      <c r="I85" s="65">
        <f>'Water Use Current M&amp;I'!AS83</f>
        <v>5.4139333630630047</v>
      </c>
      <c r="J85" s="66">
        <f>I85/B85</f>
        <v>6.8530802064088667E-2</v>
      </c>
      <c r="L85" s="111">
        <f t="shared" si="12"/>
        <v>6.8031495651227827</v>
      </c>
    </row>
    <row r="86" spans="1:12" x14ac:dyDescent="0.3">
      <c r="A86" s="65">
        <v>17060304</v>
      </c>
      <c r="B86" s="58">
        <v>1598</v>
      </c>
      <c r="C86" s="58">
        <f t="shared" si="9"/>
        <v>1567423</v>
      </c>
      <c r="D86" s="66">
        <v>1.0195079999999999E-3</v>
      </c>
      <c r="F86" s="65">
        <f>Input!$AC$4</f>
        <v>1969624</v>
      </c>
      <c r="G86" s="96">
        <f t="shared" si="10"/>
        <v>2008.0474249919998</v>
      </c>
      <c r="I86" s="65">
        <f>'Water Use Current M&amp;I'!AS84</f>
        <v>85.176172432099548</v>
      </c>
      <c r="J86" s="66">
        <f>I86/B86</f>
        <v>5.3301734938735634E-2</v>
      </c>
      <c r="L86" s="111">
        <f t="shared" si="12"/>
        <v>107.0324115913342</v>
      </c>
    </row>
    <row r="87" spans="1:12" x14ac:dyDescent="0.3">
      <c r="A87" s="65">
        <v>17060305</v>
      </c>
      <c r="B87" s="58">
        <v>9131</v>
      </c>
      <c r="C87" s="58">
        <f t="shared" si="9"/>
        <v>1567423</v>
      </c>
      <c r="D87" s="66">
        <v>5.8254860000000004E-3</v>
      </c>
      <c r="F87" s="65">
        <f>Input!$AC$4</f>
        <v>1969624</v>
      </c>
      <c r="G87" s="96">
        <f t="shared" si="10"/>
        <v>11474.017037264</v>
      </c>
      <c r="I87" s="65">
        <f>'Water Use Current M&amp;I'!AS85</f>
        <v>648.75815740769667</v>
      </c>
      <c r="J87" s="66">
        <f>I87/B87</f>
        <v>7.1050066521486877E-2</v>
      </c>
      <c r="L87" s="111">
        <f t="shared" si="12"/>
        <v>815.22967376628105</v>
      </c>
    </row>
    <row r="88" spans="1:12" x14ac:dyDescent="0.3">
      <c r="A88" s="65">
        <v>17060306</v>
      </c>
      <c r="B88" s="58">
        <v>45898</v>
      </c>
      <c r="C88" s="58">
        <f t="shared" si="9"/>
        <v>1567423</v>
      </c>
      <c r="D88" s="66">
        <v>2.9282459E-2</v>
      </c>
      <c r="F88" s="65">
        <f>Input!$AC$4</f>
        <v>1969624</v>
      </c>
      <c r="G88" s="96">
        <f t="shared" si="10"/>
        <v>57675.434025415998</v>
      </c>
      <c r="I88" s="65">
        <f>'Water Use Current M&amp;I'!AS86</f>
        <v>3189.2200890376471</v>
      </c>
      <c r="J88" s="66">
        <f>I88/B88</f>
        <v>6.9484946817675003E-2</v>
      </c>
      <c r="L88" s="111">
        <f t="shared" si="12"/>
        <v>4007.574465942354</v>
      </c>
    </row>
    <row r="89" spans="1:12" x14ac:dyDescent="0.3">
      <c r="A89" s="65">
        <v>17060307</v>
      </c>
      <c r="B89" s="58">
        <v>0</v>
      </c>
      <c r="C89" s="58">
        <f t="shared" si="9"/>
        <v>1567423</v>
      </c>
      <c r="D89" s="66">
        <v>0</v>
      </c>
      <c r="F89" s="65">
        <f>Input!$AC$4</f>
        <v>1969624</v>
      </c>
      <c r="G89" s="96">
        <f t="shared" si="10"/>
        <v>0</v>
      </c>
      <c r="I89" s="65">
        <f>'Water Use Current M&amp;I'!AS87</f>
        <v>0</v>
      </c>
      <c r="J89" s="66">
        <v>0</v>
      </c>
      <c r="L89" s="111">
        <f t="shared" si="12"/>
        <v>0</v>
      </c>
    </row>
    <row r="90" spans="1:12" ht="15" thickBot="1" x14ac:dyDescent="0.35">
      <c r="A90" s="67">
        <v>17060308</v>
      </c>
      <c r="B90" s="68">
        <v>662</v>
      </c>
      <c r="C90" s="68">
        <f t="shared" si="9"/>
        <v>1567423</v>
      </c>
      <c r="D90" s="69">
        <v>4.2234899999999998E-4</v>
      </c>
      <c r="F90" s="67">
        <f>Input!$AC$4</f>
        <v>1969624</v>
      </c>
      <c r="G90" s="140">
        <f t="shared" si="10"/>
        <v>831.8687267759999</v>
      </c>
      <c r="I90" s="67">
        <f>'Water Use Current M&amp;I'!AS88</f>
        <v>108.82392246904732</v>
      </c>
      <c r="J90" s="69">
        <f>I90/B90</f>
        <v>0.16438658983239776</v>
      </c>
      <c r="L90" s="112">
        <f t="shared" si="12"/>
        <v>136.74806318292525</v>
      </c>
    </row>
    <row r="91" spans="1:12" ht="15" thickTop="1" x14ac:dyDescent="0.3"/>
  </sheetData>
  <mergeCells count="3">
    <mergeCell ref="A1:D1"/>
    <mergeCell ref="F1:G1"/>
    <mergeCell ref="I1:J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
  <sheetViews>
    <sheetView workbookViewId="0">
      <selection activeCell="B15" sqref="B15"/>
    </sheetView>
  </sheetViews>
  <sheetFormatPr defaultRowHeight="14.4" x14ac:dyDescent="0.3"/>
  <sheetData>
    <row r="1" spans="1:1" x14ac:dyDescent="0.3">
      <c r="A1" t="s">
        <v>424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
  <sheetViews>
    <sheetView workbookViewId="0">
      <selection activeCell="R11" sqref="R11"/>
    </sheetView>
  </sheetViews>
  <sheetFormatPr defaultRowHeight="14.4" x14ac:dyDescent="0.3"/>
  <sheetData>
    <row r="1" spans="1:2" ht="18.600000000000001" thickBot="1" x14ac:dyDescent="0.4">
      <c r="A1" s="226" t="s">
        <v>127</v>
      </c>
      <c r="B1" s="227"/>
    </row>
  </sheetData>
  <mergeCells count="1">
    <mergeCell ref="A1:B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DE3FF"/>
  </sheetPr>
  <dimension ref="A1:B92"/>
  <sheetViews>
    <sheetView workbookViewId="0">
      <selection activeCell="C16" sqref="C16"/>
    </sheetView>
  </sheetViews>
  <sheetFormatPr defaultRowHeight="14.4" x14ac:dyDescent="0.3"/>
  <cols>
    <col min="1" max="1" width="17.21875" customWidth="1"/>
    <col min="2" max="2" width="13.6640625" customWidth="1"/>
  </cols>
  <sheetData>
    <row r="1" spans="1:2" ht="16.2" thickBot="1" x14ac:dyDescent="0.35">
      <c r="A1" s="4" t="s">
        <v>128</v>
      </c>
      <c r="B1" s="4" t="s">
        <v>129</v>
      </c>
    </row>
    <row r="2" spans="1:2" x14ac:dyDescent="0.3">
      <c r="A2" t="s">
        <v>137</v>
      </c>
      <c r="B2">
        <v>25508</v>
      </c>
    </row>
    <row r="3" spans="1:2" x14ac:dyDescent="0.3">
      <c r="A3" t="s">
        <v>138</v>
      </c>
      <c r="B3">
        <v>352985</v>
      </c>
    </row>
    <row r="4" spans="1:2" x14ac:dyDescent="0.3">
      <c r="A4" t="s">
        <v>139</v>
      </c>
      <c r="B4">
        <v>462414</v>
      </c>
    </row>
    <row r="5" spans="1:2" x14ac:dyDescent="0.3">
      <c r="A5" t="s">
        <v>140</v>
      </c>
      <c r="B5">
        <v>32773</v>
      </c>
    </row>
    <row r="6" spans="1:2" x14ac:dyDescent="0.3">
      <c r="A6" t="s">
        <v>141</v>
      </c>
      <c r="B6">
        <v>79105</v>
      </c>
    </row>
    <row r="7" spans="1:2" x14ac:dyDescent="0.3">
      <c r="A7" t="s">
        <v>142</v>
      </c>
      <c r="B7">
        <v>98792</v>
      </c>
    </row>
    <row r="8" spans="1:2" x14ac:dyDescent="0.3">
      <c r="A8" t="s">
        <v>143</v>
      </c>
      <c r="B8">
        <v>45844</v>
      </c>
    </row>
    <row r="9" spans="1:2" x14ac:dyDescent="0.3">
      <c r="A9" t="s">
        <v>144</v>
      </c>
      <c r="B9">
        <v>822653</v>
      </c>
    </row>
    <row r="10" spans="1:2" x14ac:dyDescent="0.3">
      <c r="A10" t="s">
        <v>145</v>
      </c>
      <c r="B10">
        <v>181435</v>
      </c>
    </row>
    <row r="11" spans="1:2" x14ac:dyDescent="0.3">
      <c r="A11" t="s">
        <v>146</v>
      </c>
      <c r="B11">
        <v>143365</v>
      </c>
    </row>
    <row r="12" spans="1:2" x14ac:dyDescent="0.3">
      <c r="A12" t="s">
        <v>147</v>
      </c>
      <c r="B12">
        <v>1009415</v>
      </c>
    </row>
    <row r="13" spans="1:2" x14ac:dyDescent="0.3">
      <c r="A13" t="s">
        <v>148</v>
      </c>
      <c r="B13">
        <v>698565</v>
      </c>
    </row>
    <row r="14" spans="1:2" x14ac:dyDescent="0.3">
      <c r="A14" t="s">
        <v>149</v>
      </c>
      <c r="B14">
        <v>15901</v>
      </c>
    </row>
    <row r="15" spans="1:2" x14ac:dyDescent="0.3">
      <c r="A15" t="s">
        <v>150</v>
      </c>
      <c r="B15">
        <v>970493</v>
      </c>
    </row>
    <row r="16" spans="1:2" x14ac:dyDescent="0.3">
      <c r="A16" t="s">
        <v>151</v>
      </c>
      <c r="B16">
        <v>394540</v>
      </c>
    </row>
    <row r="17" spans="1:2" x14ac:dyDescent="0.3">
      <c r="A17" t="s">
        <v>152</v>
      </c>
      <c r="B17">
        <v>516846</v>
      </c>
    </row>
    <row r="18" spans="1:2" x14ac:dyDescent="0.3">
      <c r="A18" t="s">
        <v>153</v>
      </c>
      <c r="B18">
        <v>1847753</v>
      </c>
    </row>
    <row r="19" spans="1:2" x14ac:dyDescent="0.3">
      <c r="A19" t="s">
        <v>154</v>
      </c>
      <c r="B19">
        <v>228797</v>
      </c>
    </row>
    <row r="20" spans="1:2" x14ac:dyDescent="0.3">
      <c r="A20" t="s">
        <v>155</v>
      </c>
      <c r="B20">
        <v>41830</v>
      </c>
    </row>
    <row r="21" spans="1:2" x14ac:dyDescent="0.3">
      <c r="A21" t="s">
        <v>156</v>
      </c>
      <c r="B21">
        <v>10395</v>
      </c>
    </row>
    <row r="22" spans="1:2" x14ac:dyDescent="0.3">
      <c r="A22" t="s">
        <v>157</v>
      </c>
      <c r="B22">
        <v>509</v>
      </c>
    </row>
    <row r="23" spans="1:2" x14ac:dyDescent="0.3">
      <c r="A23" t="s">
        <v>158</v>
      </c>
      <c r="B23">
        <v>406224</v>
      </c>
    </row>
    <row r="24" spans="1:2" x14ac:dyDescent="0.3">
      <c r="A24" t="s">
        <v>159</v>
      </c>
      <c r="B24">
        <v>157824</v>
      </c>
    </row>
    <row r="25" spans="1:2" x14ac:dyDescent="0.3">
      <c r="A25" t="s">
        <v>160</v>
      </c>
      <c r="B25">
        <v>21612</v>
      </c>
    </row>
    <row r="26" spans="1:2" x14ac:dyDescent="0.3">
      <c r="A26" t="s">
        <v>161</v>
      </c>
      <c r="B26">
        <v>745300</v>
      </c>
    </row>
    <row r="27" spans="1:2" x14ac:dyDescent="0.3">
      <c r="A27" t="s">
        <v>162</v>
      </c>
      <c r="B27">
        <v>250935</v>
      </c>
    </row>
    <row r="28" spans="1:2" x14ac:dyDescent="0.3">
      <c r="A28" t="s">
        <v>163</v>
      </c>
      <c r="B28">
        <v>487938</v>
      </c>
    </row>
    <row r="29" spans="1:2" x14ac:dyDescent="0.3">
      <c r="A29" t="s">
        <v>164</v>
      </c>
      <c r="B29">
        <v>103008</v>
      </c>
    </row>
    <row r="30" spans="1:2" x14ac:dyDescent="0.3">
      <c r="A30" t="s">
        <v>165</v>
      </c>
      <c r="B30">
        <v>117746</v>
      </c>
    </row>
    <row r="31" spans="1:2" x14ac:dyDescent="0.3">
      <c r="A31" t="s">
        <v>166</v>
      </c>
      <c r="B31">
        <v>162245</v>
      </c>
    </row>
    <row r="32" spans="1:2" x14ac:dyDescent="0.3">
      <c r="A32" t="s">
        <v>167</v>
      </c>
      <c r="B32">
        <v>187362</v>
      </c>
    </row>
    <row r="33" spans="1:2" x14ac:dyDescent="0.3">
      <c r="A33" t="s">
        <v>168</v>
      </c>
      <c r="B33">
        <v>171337</v>
      </c>
    </row>
    <row r="34" spans="1:2" x14ac:dyDescent="0.3">
      <c r="A34" t="s">
        <v>169</v>
      </c>
      <c r="B34">
        <v>98916</v>
      </c>
    </row>
    <row r="35" spans="1:2" x14ac:dyDescent="0.3">
      <c r="A35" t="s">
        <v>170</v>
      </c>
      <c r="B35">
        <v>49561</v>
      </c>
    </row>
    <row r="36" spans="1:2" x14ac:dyDescent="0.3">
      <c r="A36" t="s">
        <v>171</v>
      </c>
      <c r="B36">
        <v>151185</v>
      </c>
    </row>
    <row r="37" spans="1:2" x14ac:dyDescent="0.3">
      <c r="A37" t="s">
        <v>172</v>
      </c>
      <c r="B37">
        <v>67967</v>
      </c>
    </row>
    <row r="38" spans="1:2" x14ac:dyDescent="0.3">
      <c r="A38" t="s">
        <v>173</v>
      </c>
      <c r="B38">
        <v>92516</v>
      </c>
    </row>
    <row r="39" spans="1:2" x14ac:dyDescent="0.3">
      <c r="A39" t="s">
        <v>174</v>
      </c>
      <c r="B39">
        <v>89152</v>
      </c>
    </row>
    <row r="40" spans="1:2" x14ac:dyDescent="0.3">
      <c r="A40" t="s">
        <v>175</v>
      </c>
      <c r="B40">
        <v>79890</v>
      </c>
    </row>
    <row r="41" spans="1:2" x14ac:dyDescent="0.3">
      <c r="A41" t="s">
        <v>176</v>
      </c>
      <c r="B41">
        <v>142699</v>
      </c>
    </row>
    <row r="42" spans="1:2" x14ac:dyDescent="0.3">
      <c r="A42" t="s">
        <v>177</v>
      </c>
      <c r="B42">
        <v>388936</v>
      </c>
    </row>
    <row r="43" spans="1:2" x14ac:dyDescent="0.3">
      <c r="A43" t="s">
        <v>178</v>
      </c>
      <c r="B43">
        <v>357165</v>
      </c>
    </row>
    <row r="44" spans="1:2" x14ac:dyDescent="0.3">
      <c r="A44" t="s">
        <v>179</v>
      </c>
      <c r="B44">
        <v>123835</v>
      </c>
    </row>
    <row r="45" spans="1:2" x14ac:dyDescent="0.3">
      <c r="A45" t="s">
        <v>180</v>
      </c>
      <c r="B45">
        <v>97642</v>
      </c>
    </row>
    <row r="46" spans="1:2" x14ac:dyDescent="0.3">
      <c r="A46" t="s">
        <v>181</v>
      </c>
      <c r="B46">
        <v>79811</v>
      </c>
    </row>
    <row r="47" spans="1:2" x14ac:dyDescent="0.3">
      <c r="A47" t="s">
        <v>182</v>
      </c>
      <c r="B47">
        <v>139507</v>
      </c>
    </row>
    <row r="48" spans="1:2" x14ac:dyDescent="0.3">
      <c r="A48" t="s">
        <v>183</v>
      </c>
      <c r="B48">
        <v>78293</v>
      </c>
    </row>
    <row r="49" spans="1:2" x14ac:dyDescent="0.3">
      <c r="A49" t="s">
        <v>184</v>
      </c>
      <c r="B49">
        <v>121332</v>
      </c>
    </row>
    <row r="50" spans="1:2" x14ac:dyDescent="0.3">
      <c r="A50" t="s">
        <v>185</v>
      </c>
      <c r="B50">
        <v>7440</v>
      </c>
    </row>
    <row r="51" spans="1:2" x14ac:dyDescent="0.3">
      <c r="A51" t="s">
        <v>186</v>
      </c>
      <c r="B51">
        <v>2674</v>
      </c>
    </row>
    <row r="52" spans="1:2" x14ac:dyDescent="0.3">
      <c r="A52" t="s">
        <v>187</v>
      </c>
      <c r="B52">
        <v>17904</v>
      </c>
    </row>
    <row r="53" spans="1:2" x14ac:dyDescent="0.3">
      <c r="A53" t="s">
        <v>188</v>
      </c>
      <c r="B53">
        <v>98588</v>
      </c>
    </row>
    <row r="54" spans="1:2" x14ac:dyDescent="0.3">
      <c r="A54" t="s">
        <v>419</v>
      </c>
      <c r="B54">
        <v>0</v>
      </c>
    </row>
    <row r="55" spans="1:2" x14ac:dyDescent="0.3">
      <c r="A55" t="s">
        <v>189</v>
      </c>
      <c r="B55">
        <v>631320</v>
      </c>
    </row>
    <row r="56" spans="1:2" x14ac:dyDescent="0.3">
      <c r="A56" t="s">
        <v>190</v>
      </c>
      <c r="B56">
        <v>233111</v>
      </c>
    </row>
    <row r="57" spans="1:2" x14ac:dyDescent="0.3">
      <c r="A57" t="s">
        <v>191</v>
      </c>
      <c r="B57">
        <v>653446</v>
      </c>
    </row>
    <row r="58" spans="1:2" x14ac:dyDescent="0.3">
      <c r="A58" t="s">
        <v>192</v>
      </c>
      <c r="B58">
        <v>92743</v>
      </c>
    </row>
    <row r="59" spans="1:2" x14ac:dyDescent="0.3">
      <c r="A59" t="s">
        <v>193</v>
      </c>
      <c r="B59">
        <v>16485</v>
      </c>
    </row>
    <row r="60" spans="1:2" x14ac:dyDescent="0.3">
      <c r="A60" t="s">
        <v>194</v>
      </c>
      <c r="B60">
        <v>819642</v>
      </c>
    </row>
    <row r="61" spans="1:2" x14ac:dyDescent="0.3">
      <c r="A61" t="s">
        <v>195</v>
      </c>
      <c r="B61">
        <v>214932</v>
      </c>
    </row>
    <row r="62" spans="1:2" x14ac:dyDescent="0.3">
      <c r="A62" t="s">
        <v>196</v>
      </c>
      <c r="B62">
        <v>350239</v>
      </c>
    </row>
    <row r="63" spans="1:2" x14ac:dyDescent="0.3">
      <c r="A63" t="s">
        <v>197</v>
      </c>
      <c r="B63">
        <v>680223</v>
      </c>
    </row>
    <row r="64" spans="1:2" x14ac:dyDescent="0.3">
      <c r="A64" t="s">
        <v>198</v>
      </c>
      <c r="B64">
        <v>676900</v>
      </c>
    </row>
    <row r="65" spans="1:2" x14ac:dyDescent="0.3">
      <c r="A65" t="s">
        <v>199</v>
      </c>
      <c r="B65">
        <v>201684</v>
      </c>
    </row>
    <row r="66" spans="1:2" x14ac:dyDescent="0.3">
      <c r="A66" t="s">
        <v>200</v>
      </c>
      <c r="B66">
        <v>129894</v>
      </c>
    </row>
    <row r="67" spans="1:2" x14ac:dyDescent="0.3">
      <c r="A67" t="s">
        <v>201</v>
      </c>
      <c r="B67">
        <v>32674</v>
      </c>
    </row>
    <row r="68" spans="1:2" x14ac:dyDescent="0.3">
      <c r="A68" t="s">
        <v>420</v>
      </c>
      <c r="B68">
        <v>0</v>
      </c>
    </row>
    <row r="69" spans="1:2" x14ac:dyDescent="0.3">
      <c r="A69" t="s">
        <v>291</v>
      </c>
      <c r="B69">
        <v>52</v>
      </c>
    </row>
    <row r="70" spans="1:2" x14ac:dyDescent="0.3">
      <c r="A70" t="s">
        <v>202</v>
      </c>
      <c r="B70">
        <v>91943</v>
      </c>
    </row>
    <row r="71" spans="1:2" x14ac:dyDescent="0.3">
      <c r="A71" t="s">
        <v>203</v>
      </c>
      <c r="B71">
        <v>1432</v>
      </c>
    </row>
    <row r="72" spans="1:2" x14ac:dyDescent="0.3">
      <c r="A72" t="s">
        <v>204</v>
      </c>
      <c r="B72">
        <v>1245351</v>
      </c>
    </row>
    <row r="73" spans="1:2" x14ac:dyDescent="0.3">
      <c r="A73" t="s">
        <v>205</v>
      </c>
      <c r="B73">
        <v>190634</v>
      </c>
    </row>
    <row r="74" spans="1:2" x14ac:dyDescent="0.3">
      <c r="A74" t="s">
        <v>206</v>
      </c>
      <c r="B74">
        <v>641908</v>
      </c>
    </row>
    <row r="75" spans="1:2" x14ac:dyDescent="0.3">
      <c r="A75" t="s">
        <v>207</v>
      </c>
      <c r="B75">
        <v>300701</v>
      </c>
    </row>
    <row r="76" spans="1:2" x14ac:dyDescent="0.3">
      <c r="A76" t="s">
        <v>208</v>
      </c>
      <c r="B76">
        <v>1442089</v>
      </c>
    </row>
    <row r="77" spans="1:2" x14ac:dyDescent="0.3">
      <c r="A77" t="s">
        <v>209</v>
      </c>
      <c r="B77">
        <v>779046</v>
      </c>
    </row>
    <row r="78" spans="1:2" x14ac:dyDescent="0.3">
      <c r="A78" t="s">
        <v>210</v>
      </c>
      <c r="B78">
        <v>792830</v>
      </c>
    </row>
    <row r="79" spans="1:2" x14ac:dyDescent="0.3">
      <c r="A79" t="s">
        <v>211</v>
      </c>
      <c r="B79">
        <v>1032607</v>
      </c>
    </row>
    <row r="80" spans="1:2" x14ac:dyDescent="0.3">
      <c r="A80" t="s">
        <v>212</v>
      </c>
      <c r="B80">
        <v>450063</v>
      </c>
    </row>
    <row r="81" spans="1:2" x14ac:dyDescent="0.3">
      <c r="A81" t="s">
        <v>213</v>
      </c>
      <c r="B81">
        <v>325588</v>
      </c>
    </row>
    <row r="82" spans="1:2" x14ac:dyDescent="0.3">
      <c r="A82" t="s">
        <v>214</v>
      </c>
      <c r="B82">
        <v>1092412</v>
      </c>
    </row>
    <row r="83" spans="1:2" x14ac:dyDescent="0.3">
      <c r="A83" t="s">
        <v>215</v>
      </c>
      <c r="B83">
        <v>1066636</v>
      </c>
    </row>
    <row r="84" spans="1:2" x14ac:dyDescent="0.3">
      <c r="A84" t="s">
        <v>216</v>
      </c>
      <c r="B84">
        <v>1491808</v>
      </c>
    </row>
    <row r="85" spans="1:2" x14ac:dyDescent="0.3">
      <c r="A85" t="s">
        <v>217</v>
      </c>
      <c r="B85">
        <v>125764</v>
      </c>
    </row>
    <row r="86" spans="1:2" x14ac:dyDescent="0.3">
      <c r="A86" t="s">
        <v>218</v>
      </c>
      <c r="B86">
        <v>626327</v>
      </c>
    </row>
    <row r="87" spans="1:2" x14ac:dyDescent="0.3">
      <c r="A87" t="s">
        <v>219</v>
      </c>
      <c r="B87">
        <v>941886</v>
      </c>
    </row>
    <row r="88" spans="1:2" x14ac:dyDescent="0.3">
      <c r="A88" t="s">
        <v>220</v>
      </c>
      <c r="B88">
        <v>1774571</v>
      </c>
    </row>
    <row r="89" spans="1:2" x14ac:dyDescent="0.3">
      <c r="A89" t="s">
        <v>221</v>
      </c>
      <c r="B89">
        <v>1214969</v>
      </c>
    </row>
    <row r="90" spans="1:2" x14ac:dyDescent="0.3">
      <c r="B90" s="3"/>
    </row>
    <row r="91" spans="1:2" x14ac:dyDescent="0.3">
      <c r="B91" s="3"/>
    </row>
    <row r="92" spans="1:2" x14ac:dyDescent="0.3">
      <c r="B92" s="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G6" sqref="G6"/>
    </sheetView>
  </sheetViews>
  <sheetFormatPr defaultRowHeight="14.4" x14ac:dyDescent="0.3"/>
  <sheetData>
    <row r="1" spans="1:1" ht="18.600000000000001" thickBot="1" x14ac:dyDescent="0.4">
      <c r="A1" s="5" t="s">
        <v>130</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89"/>
  <sheetViews>
    <sheetView workbookViewId="0">
      <pane xSplit="1" ySplit="2" topLeftCell="B54" activePane="bottomRight" state="frozen"/>
      <selection pane="topRight" activeCell="B1" sqref="B1"/>
      <selection pane="bottomLeft" activeCell="A3" sqref="A3"/>
      <selection pane="bottomRight" activeCell="H3" sqref="H3:I88"/>
    </sheetView>
  </sheetViews>
  <sheetFormatPr defaultRowHeight="14.4" x14ac:dyDescent="0.3"/>
  <cols>
    <col min="1" max="1" width="10.77734375" customWidth="1"/>
    <col min="2" max="2" width="16.77734375" bestFit="1" customWidth="1"/>
    <col min="3" max="3" width="15.5546875" bestFit="1" customWidth="1"/>
    <col min="4" max="4" width="17" customWidth="1"/>
    <col min="5" max="5" width="16.77734375" bestFit="1" customWidth="1"/>
    <col min="6" max="6" width="15.5546875" bestFit="1" customWidth="1"/>
    <col min="7" max="7" width="18.44140625" bestFit="1" customWidth="1"/>
    <col min="8" max="8" width="16.77734375" bestFit="1" customWidth="1"/>
    <col min="9" max="9" width="15.5546875" bestFit="1" customWidth="1"/>
    <col min="10" max="10" width="18.44140625" bestFit="1" customWidth="1"/>
  </cols>
  <sheetData>
    <row r="1" spans="1:10" ht="19.2" thickTop="1" thickBot="1" x14ac:dyDescent="0.4">
      <c r="A1" s="228" t="s">
        <v>3</v>
      </c>
      <c r="B1" s="230" t="s">
        <v>131</v>
      </c>
      <c r="C1" s="231"/>
      <c r="D1" s="232"/>
      <c r="E1" s="230" t="s">
        <v>135</v>
      </c>
      <c r="F1" s="231"/>
      <c r="G1" s="232"/>
      <c r="H1" s="230" t="s">
        <v>136</v>
      </c>
      <c r="I1" s="231"/>
      <c r="J1" s="232"/>
    </row>
    <row r="2" spans="1:10" ht="16.8" thickTop="1" thickBot="1" x14ac:dyDescent="0.35">
      <c r="A2" s="229"/>
      <c r="B2" s="104" t="s">
        <v>132</v>
      </c>
      <c r="C2" s="105" t="s">
        <v>133</v>
      </c>
      <c r="D2" s="106" t="s">
        <v>134</v>
      </c>
      <c r="E2" s="104" t="s">
        <v>132</v>
      </c>
      <c r="F2" s="105" t="s">
        <v>133</v>
      </c>
      <c r="G2" s="106" t="s">
        <v>134</v>
      </c>
      <c r="H2" s="104" t="s">
        <v>132</v>
      </c>
      <c r="I2" s="105" t="s">
        <v>133</v>
      </c>
      <c r="J2" s="106" t="s">
        <v>134</v>
      </c>
    </row>
    <row r="3" spans="1:10" ht="15" thickTop="1" x14ac:dyDescent="0.3">
      <c r="A3" s="100">
        <v>16010102</v>
      </c>
      <c r="B3" s="65">
        <v>0</v>
      </c>
      <c r="C3" s="58">
        <v>0</v>
      </c>
      <c r="D3" s="66">
        <v>0</v>
      </c>
      <c r="E3" s="65">
        <v>0</v>
      </c>
      <c r="F3" s="58">
        <v>0</v>
      </c>
      <c r="G3" s="66">
        <v>0</v>
      </c>
      <c r="H3" s="65">
        <v>0</v>
      </c>
      <c r="I3" s="58">
        <v>281</v>
      </c>
      <c r="J3" s="66">
        <v>44</v>
      </c>
    </row>
    <row r="4" spans="1:10" x14ac:dyDescent="0.3">
      <c r="A4" s="101">
        <v>16010201</v>
      </c>
      <c r="B4" s="65">
        <v>0</v>
      </c>
      <c r="C4" s="58">
        <v>0</v>
      </c>
      <c r="D4" s="66">
        <v>0</v>
      </c>
      <c r="E4" s="65">
        <v>15200</v>
      </c>
      <c r="F4" s="58">
        <v>16300</v>
      </c>
      <c r="G4" s="66">
        <v>1150</v>
      </c>
      <c r="H4" s="65">
        <v>0</v>
      </c>
      <c r="I4" s="58">
        <v>29485</v>
      </c>
      <c r="J4" s="66">
        <v>738</v>
      </c>
    </row>
    <row r="5" spans="1:10" x14ac:dyDescent="0.3">
      <c r="A5" s="101">
        <v>16010202</v>
      </c>
      <c r="B5" s="65">
        <v>0</v>
      </c>
      <c r="C5" s="58">
        <v>250</v>
      </c>
      <c r="D5" s="66">
        <v>14</v>
      </c>
      <c r="E5" s="65">
        <v>0</v>
      </c>
      <c r="F5" s="58">
        <v>11400</v>
      </c>
      <c r="G5" s="66">
        <v>480</v>
      </c>
      <c r="H5" s="65">
        <v>965</v>
      </c>
      <c r="I5" s="58">
        <v>36125</v>
      </c>
      <c r="J5" s="66">
        <v>1694</v>
      </c>
    </row>
    <row r="6" spans="1:10" x14ac:dyDescent="0.3">
      <c r="A6" s="102">
        <v>16010203</v>
      </c>
      <c r="B6" s="65">
        <v>0</v>
      </c>
      <c r="C6" s="58">
        <v>0</v>
      </c>
      <c r="D6" s="66">
        <v>0</v>
      </c>
      <c r="E6" s="65">
        <v>0</v>
      </c>
      <c r="F6" s="58">
        <v>0</v>
      </c>
      <c r="G6" s="66">
        <v>0</v>
      </c>
      <c r="H6" s="65">
        <v>0</v>
      </c>
      <c r="I6" s="58">
        <v>0</v>
      </c>
      <c r="J6" s="66">
        <v>0</v>
      </c>
    </row>
    <row r="7" spans="1:10" x14ac:dyDescent="0.3">
      <c r="A7" s="101">
        <v>16010204</v>
      </c>
      <c r="B7" s="65">
        <v>0</v>
      </c>
      <c r="C7" s="58">
        <v>0</v>
      </c>
      <c r="D7" s="66">
        <v>0</v>
      </c>
      <c r="E7" s="65">
        <v>0</v>
      </c>
      <c r="F7" s="58">
        <v>0</v>
      </c>
      <c r="G7" s="66">
        <v>0</v>
      </c>
      <c r="H7" s="65">
        <v>0</v>
      </c>
      <c r="I7" s="58">
        <v>20664</v>
      </c>
      <c r="J7" s="66">
        <v>891</v>
      </c>
    </row>
    <row r="8" spans="1:10" x14ac:dyDescent="0.3">
      <c r="A8" s="101">
        <v>16020309</v>
      </c>
      <c r="B8" s="65">
        <v>0</v>
      </c>
      <c r="C8" s="58">
        <v>0</v>
      </c>
      <c r="D8" s="66">
        <v>0</v>
      </c>
      <c r="E8" s="65">
        <v>0</v>
      </c>
      <c r="F8" s="58">
        <v>0</v>
      </c>
      <c r="G8" s="66">
        <v>0</v>
      </c>
      <c r="H8" s="65">
        <v>0</v>
      </c>
      <c r="I8" s="58">
        <v>3868</v>
      </c>
      <c r="J8" s="66">
        <v>252</v>
      </c>
    </row>
    <row r="9" spans="1:10" x14ac:dyDescent="0.3">
      <c r="A9" s="102">
        <v>17010101</v>
      </c>
      <c r="B9" s="65">
        <v>0</v>
      </c>
      <c r="C9" s="58">
        <v>0</v>
      </c>
      <c r="D9" s="66">
        <v>0</v>
      </c>
      <c r="E9" s="65">
        <v>0</v>
      </c>
      <c r="F9" s="58">
        <v>0</v>
      </c>
      <c r="G9" s="66">
        <v>0</v>
      </c>
      <c r="H9" s="65">
        <v>0</v>
      </c>
      <c r="I9" s="58">
        <v>0</v>
      </c>
      <c r="J9" s="66">
        <v>0</v>
      </c>
    </row>
    <row r="10" spans="1:10" x14ac:dyDescent="0.3">
      <c r="A10" s="101">
        <v>17010104</v>
      </c>
      <c r="B10" s="65">
        <v>0</v>
      </c>
      <c r="C10" s="58">
        <v>0</v>
      </c>
      <c r="D10" s="66">
        <v>0</v>
      </c>
      <c r="E10" s="65">
        <v>0</v>
      </c>
      <c r="F10" s="58">
        <v>0</v>
      </c>
      <c r="G10" s="66">
        <v>0</v>
      </c>
      <c r="H10" s="65">
        <v>0</v>
      </c>
      <c r="I10" s="58">
        <v>726</v>
      </c>
      <c r="J10" s="66">
        <v>201</v>
      </c>
    </row>
    <row r="11" spans="1:10" x14ac:dyDescent="0.3">
      <c r="A11" s="101">
        <v>17010105</v>
      </c>
      <c r="B11" s="65">
        <v>0</v>
      </c>
      <c r="C11" s="58">
        <v>0</v>
      </c>
      <c r="D11" s="66">
        <v>0</v>
      </c>
      <c r="E11" s="65">
        <v>0</v>
      </c>
      <c r="F11" s="58">
        <v>450</v>
      </c>
      <c r="G11" s="66">
        <v>30</v>
      </c>
      <c r="H11" s="65">
        <v>0</v>
      </c>
      <c r="I11" s="58">
        <v>0</v>
      </c>
      <c r="J11" s="66">
        <v>0</v>
      </c>
    </row>
    <row r="12" spans="1:10" x14ac:dyDescent="0.3">
      <c r="A12" s="101">
        <v>17010213</v>
      </c>
      <c r="B12" s="65">
        <v>0</v>
      </c>
      <c r="C12" s="58">
        <v>0</v>
      </c>
      <c r="D12" s="66">
        <v>0</v>
      </c>
      <c r="E12" s="65">
        <v>104600</v>
      </c>
      <c r="F12" s="58">
        <v>0</v>
      </c>
      <c r="G12" s="66">
        <v>0</v>
      </c>
      <c r="H12" s="65">
        <v>0</v>
      </c>
      <c r="I12" s="58">
        <v>0</v>
      </c>
      <c r="J12" s="66">
        <v>0</v>
      </c>
    </row>
    <row r="13" spans="1:10" x14ac:dyDescent="0.3">
      <c r="A13" s="101">
        <v>17010214</v>
      </c>
      <c r="B13" s="65">
        <v>0</v>
      </c>
      <c r="C13" s="58">
        <v>0</v>
      </c>
      <c r="D13" s="66">
        <v>0</v>
      </c>
      <c r="E13" s="65">
        <v>1153000</v>
      </c>
      <c r="F13" s="58">
        <v>1155000</v>
      </c>
      <c r="G13" s="66">
        <v>94600</v>
      </c>
      <c r="H13" s="65">
        <v>0</v>
      </c>
      <c r="I13" s="58">
        <v>720</v>
      </c>
      <c r="J13" s="66">
        <v>85</v>
      </c>
    </row>
    <row r="14" spans="1:10" x14ac:dyDescent="0.3">
      <c r="A14" s="101">
        <v>17010215</v>
      </c>
      <c r="B14" s="65">
        <v>0</v>
      </c>
      <c r="C14" s="58">
        <v>0</v>
      </c>
      <c r="D14" s="66">
        <v>0</v>
      </c>
      <c r="E14" s="65">
        <v>0</v>
      </c>
      <c r="F14" s="58">
        <v>143000</v>
      </c>
      <c r="G14" s="66">
        <v>23800</v>
      </c>
      <c r="H14" s="65">
        <v>0</v>
      </c>
      <c r="I14" s="58">
        <v>0</v>
      </c>
      <c r="J14" s="66">
        <v>0</v>
      </c>
    </row>
    <row r="15" spans="1:10" x14ac:dyDescent="0.3">
      <c r="A15" s="102">
        <v>17010216</v>
      </c>
      <c r="B15" s="65">
        <v>0</v>
      </c>
      <c r="C15" s="58">
        <v>0</v>
      </c>
      <c r="D15" s="66">
        <v>0</v>
      </c>
      <c r="E15" s="65">
        <v>0</v>
      </c>
      <c r="F15" s="58">
        <v>0</v>
      </c>
      <c r="G15" s="66">
        <v>0</v>
      </c>
      <c r="H15" s="65">
        <v>0</v>
      </c>
      <c r="I15" s="58">
        <v>0</v>
      </c>
      <c r="J15" s="66">
        <v>0</v>
      </c>
    </row>
    <row r="16" spans="1:10" x14ac:dyDescent="0.3">
      <c r="A16" s="102">
        <v>17010301</v>
      </c>
      <c r="B16" s="65">
        <v>0</v>
      </c>
      <c r="C16" s="58">
        <v>0</v>
      </c>
      <c r="D16" s="66">
        <v>0</v>
      </c>
      <c r="E16" s="65">
        <v>0</v>
      </c>
      <c r="F16" s="58">
        <v>0</v>
      </c>
      <c r="G16" s="66">
        <v>0</v>
      </c>
      <c r="H16" s="65">
        <v>0</v>
      </c>
      <c r="I16" s="58">
        <v>0</v>
      </c>
      <c r="J16" s="66">
        <v>0</v>
      </c>
    </row>
    <row r="17" spans="1:10" x14ac:dyDescent="0.3">
      <c r="A17" s="101">
        <v>17010302</v>
      </c>
      <c r="B17" s="65">
        <v>0</v>
      </c>
      <c r="C17" s="58">
        <v>0</v>
      </c>
      <c r="D17" s="66">
        <v>0</v>
      </c>
      <c r="E17" s="65">
        <v>0</v>
      </c>
      <c r="F17" s="58">
        <v>0</v>
      </c>
      <c r="G17" s="66">
        <v>0</v>
      </c>
      <c r="H17" s="65">
        <v>3781</v>
      </c>
      <c r="I17" s="58">
        <v>16566</v>
      </c>
      <c r="J17" s="66">
        <v>339</v>
      </c>
    </row>
    <row r="18" spans="1:10" x14ac:dyDescent="0.3">
      <c r="A18" s="101">
        <v>17010303</v>
      </c>
      <c r="B18" s="65">
        <v>0</v>
      </c>
      <c r="C18" s="58">
        <v>0</v>
      </c>
      <c r="D18" s="66">
        <v>0</v>
      </c>
      <c r="E18" s="65">
        <v>225000</v>
      </c>
      <c r="F18" s="58">
        <v>0</v>
      </c>
      <c r="G18" s="66">
        <v>0</v>
      </c>
      <c r="H18" s="65">
        <v>0</v>
      </c>
      <c r="I18" s="58">
        <v>0</v>
      </c>
      <c r="J18" s="66">
        <v>0</v>
      </c>
    </row>
    <row r="19" spans="1:10" x14ac:dyDescent="0.3">
      <c r="A19" s="102">
        <v>17010304</v>
      </c>
      <c r="B19" s="65">
        <v>0</v>
      </c>
      <c r="C19" s="58">
        <v>0</v>
      </c>
      <c r="D19" s="66">
        <v>0</v>
      </c>
      <c r="E19" s="65">
        <v>0</v>
      </c>
      <c r="F19" s="58">
        <v>0</v>
      </c>
      <c r="G19" s="66">
        <v>0</v>
      </c>
      <c r="H19" s="65">
        <v>0</v>
      </c>
      <c r="I19" s="58">
        <v>0</v>
      </c>
      <c r="J19" s="66">
        <v>0</v>
      </c>
    </row>
    <row r="20" spans="1:10" x14ac:dyDescent="0.3">
      <c r="A20" s="101">
        <v>17010305</v>
      </c>
      <c r="B20" s="65">
        <v>0</v>
      </c>
      <c r="C20" s="58">
        <v>0</v>
      </c>
      <c r="D20" s="66">
        <v>0</v>
      </c>
      <c r="E20" s="65">
        <v>450000</v>
      </c>
      <c r="F20" s="58">
        <v>225000</v>
      </c>
      <c r="G20" s="66">
        <v>48000</v>
      </c>
      <c r="H20" s="65">
        <v>0</v>
      </c>
      <c r="I20" s="58">
        <v>47544</v>
      </c>
      <c r="J20" s="66">
        <v>5199</v>
      </c>
    </row>
    <row r="21" spans="1:10" x14ac:dyDescent="0.3">
      <c r="A21" s="102">
        <v>17010306</v>
      </c>
      <c r="B21" s="65">
        <v>0</v>
      </c>
      <c r="C21" s="58">
        <v>0</v>
      </c>
      <c r="D21" s="66">
        <v>0</v>
      </c>
      <c r="E21" s="65">
        <v>0</v>
      </c>
      <c r="F21" s="58">
        <v>0</v>
      </c>
      <c r="G21" s="66">
        <v>0</v>
      </c>
      <c r="H21" s="65">
        <v>0</v>
      </c>
      <c r="I21" s="58">
        <v>0</v>
      </c>
      <c r="J21" s="66">
        <v>0</v>
      </c>
    </row>
    <row r="22" spans="1:10" x14ac:dyDescent="0.3">
      <c r="A22" s="102">
        <v>17010308</v>
      </c>
      <c r="B22" s="65">
        <v>0</v>
      </c>
      <c r="C22" s="58">
        <v>0</v>
      </c>
      <c r="D22" s="66">
        <v>0</v>
      </c>
      <c r="E22" s="65">
        <v>0</v>
      </c>
      <c r="F22" s="58">
        <v>0</v>
      </c>
      <c r="G22" s="66">
        <v>0</v>
      </c>
      <c r="H22" s="65">
        <v>0</v>
      </c>
      <c r="I22" s="58">
        <v>0</v>
      </c>
      <c r="J22" s="66">
        <v>0</v>
      </c>
    </row>
    <row r="23" spans="1:10" x14ac:dyDescent="0.3">
      <c r="A23" s="101">
        <v>17040104</v>
      </c>
      <c r="B23" s="65">
        <v>0</v>
      </c>
      <c r="C23" s="58">
        <v>0</v>
      </c>
      <c r="D23" s="66">
        <v>0</v>
      </c>
      <c r="E23" s="65">
        <v>0</v>
      </c>
      <c r="F23" s="58">
        <v>0</v>
      </c>
      <c r="G23" s="66">
        <v>0</v>
      </c>
      <c r="H23" s="65">
        <v>1401000</v>
      </c>
      <c r="I23" s="58">
        <v>1417870</v>
      </c>
      <c r="J23" s="66">
        <v>16160</v>
      </c>
    </row>
    <row r="24" spans="1:10" x14ac:dyDescent="0.3">
      <c r="A24" s="101">
        <v>17040105</v>
      </c>
      <c r="B24" s="65">
        <v>0</v>
      </c>
      <c r="C24" s="58">
        <v>0</v>
      </c>
      <c r="D24" s="66">
        <v>0</v>
      </c>
      <c r="E24" s="65">
        <v>0</v>
      </c>
      <c r="F24" s="58">
        <v>0</v>
      </c>
      <c r="G24" s="66">
        <v>0</v>
      </c>
      <c r="H24" s="65">
        <v>13440</v>
      </c>
      <c r="I24" s="58">
        <v>23000</v>
      </c>
      <c r="J24" s="66">
        <v>573</v>
      </c>
    </row>
    <row r="25" spans="1:10" x14ac:dyDescent="0.3">
      <c r="A25" s="101">
        <v>17040201</v>
      </c>
      <c r="B25" s="65">
        <v>0</v>
      </c>
      <c r="C25" s="58">
        <v>0</v>
      </c>
      <c r="D25" s="66">
        <v>0</v>
      </c>
      <c r="E25" s="65">
        <v>1600</v>
      </c>
      <c r="F25" s="58">
        <v>3260</v>
      </c>
      <c r="G25" s="66">
        <v>520</v>
      </c>
      <c r="H25" s="65">
        <v>0</v>
      </c>
      <c r="I25" s="58">
        <v>55</v>
      </c>
      <c r="J25" s="66">
        <v>6</v>
      </c>
    </row>
    <row r="26" spans="1:10" x14ac:dyDescent="0.3">
      <c r="A26" s="101">
        <v>17040202</v>
      </c>
      <c r="B26" s="65">
        <v>0</v>
      </c>
      <c r="C26" s="58">
        <v>0</v>
      </c>
      <c r="D26" s="66">
        <v>0</v>
      </c>
      <c r="E26" s="65">
        <v>50</v>
      </c>
      <c r="F26" s="58">
        <v>60</v>
      </c>
      <c r="G26" s="66">
        <v>0</v>
      </c>
      <c r="H26" s="65">
        <v>127646</v>
      </c>
      <c r="I26" s="58">
        <v>233167</v>
      </c>
      <c r="J26" s="66">
        <v>14653</v>
      </c>
    </row>
    <row r="27" spans="1:10" x14ac:dyDescent="0.3">
      <c r="A27" s="101">
        <v>17040203</v>
      </c>
      <c r="B27" s="65">
        <v>0</v>
      </c>
      <c r="C27" s="58">
        <v>0</v>
      </c>
      <c r="D27" s="66">
        <v>0</v>
      </c>
      <c r="E27" s="65">
        <v>0</v>
      </c>
      <c r="F27" s="58">
        <v>9800</v>
      </c>
      <c r="G27" s="66">
        <v>404</v>
      </c>
      <c r="H27" s="65">
        <v>500</v>
      </c>
      <c r="I27" s="58">
        <v>2840</v>
      </c>
      <c r="J27" s="66">
        <v>392</v>
      </c>
    </row>
    <row r="28" spans="1:10" x14ac:dyDescent="0.3">
      <c r="A28" s="102">
        <v>17040204</v>
      </c>
      <c r="B28" s="65">
        <v>0</v>
      </c>
      <c r="C28" s="58">
        <v>0</v>
      </c>
      <c r="D28" s="66">
        <v>0</v>
      </c>
      <c r="E28" s="65">
        <v>0</v>
      </c>
      <c r="F28" s="58">
        <v>0</v>
      </c>
      <c r="G28" s="66">
        <v>0</v>
      </c>
      <c r="H28" s="65">
        <v>0</v>
      </c>
      <c r="I28" s="58">
        <v>0</v>
      </c>
      <c r="J28" s="66">
        <v>0</v>
      </c>
    </row>
    <row r="29" spans="1:10" x14ac:dyDescent="0.3">
      <c r="A29" s="101">
        <v>17040205</v>
      </c>
      <c r="B29" s="65">
        <v>90500</v>
      </c>
      <c r="C29" s="58">
        <v>100500</v>
      </c>
      <c r="D29" s="66">
        <v>1560</v>
      </c>
      <c r="E29" s="65">
        <v>0</v>
      </c>
      <c r="F29" s="58">
        <v>0</v>
      </c>
      <c r="G29" s="66">
        <v>0</v>
      </c>
      <c r="H29" s="65">
        <v>0</v>
      </c>
      <c r="I29" s="58">
        <v>41090</v>
      </c>
      <c r="J29" s="66">
        <v>27271</v>
      </c>
    </row>
    <row r="30" spans="1:10" x14ac:dyDescent="0.3">
      <c r="A30" s="101">
        <v>17040206</v>
      </c>
      <c r="B30" s="65">
        <v>0</v>
      </c>
      <c r="C30" s="58">
        <v>0</v>
      </c>
      <c r="D30" s="66">
        <v>0</v>
      </c>
      <c r="E30" s="65">
        <v>15000</v>
      </c>
      <c r="F30" s="58">
        <v>21300</v>
      </c>
      <c r="G30" s="66">
        <v>1300</v>
      </c>
      <c r="H30" s="65">
        <v>0</v>
      </c>
      <c r="I30" s="58">
        <v>5279</v>
      </c>
      <c r="J30" s="66">
        <v>377</v>
      </c>
    </row>
    <row r="31" spans="1:10" x14ac:dyDescent="0.3">
      <c r="A31" s="101">
        <v>17040207</v>
      </c>
      <c r="B31" s="65">
        <v>0</v>
      </c>
      <c r="C31" s="58">
        <v>0</v>
      </c>
      <c r="D31" s="66">
        <v>0</v>
      </c>
      <c r="E31" s="65">
        <v>0</v>
      </c>
      <c r="F31" s="58">
        <v>0</v>
      </c>
      <c r="G31" s="66">
        <v>0</v>
      </c>
      <c r="H31" s="65">
        <v>351800</v>
      </c>
      <c r="I31" s="58">
        <v>762560</v>
      </c>
      <c r="J31" s="66">
        <v>18665</v>
      </c>
    </row>
    <row r="32" spans="1:10" x14ac:dyDescent="0.3">
      <c r="A32" s="101">
        <v>17040208</v>
      </c>
      <c r="B32" s="65">
        <v>0</v>
      </c>
      <c r="C32" s="58">
        <v>0</v>
      </c>
      <c r="D32" s="66">
        <v>0</v>
      </c>
      <c r="E32" s="65">
        <v>0</v>
      </c>
      <c r="F32" s="58">
        <v>0</v>
      </c>
      <c r="G32" s="66">
        <v>0</v>
      </c>
      <c r="H32" s="65">
        <v>0</v>
      </c>
      <c r="I32" s="58">
        <v>23114</v>
      </c>
      <c r="J32" s="66">
        <v>1761</v>
      </c>
    </row>
    <row r="33" spans="1:10" x14ac:dyDescent="0.3">
      <c r="A33" s="101">
        <v>17040209</v>
      </c>
      <c r="B33" s="65">
        <v>0</v>
      </c>
      <c r="C33" s="58">
        <v>0</v>
      </c>
      <c r="D33" s="66">
        <v>0</v>
      </c>
      <c r="E33" s="65">
        <v>0</v>
      </c>
      <c r="F33" s="58">
        <v>0</v>
      </c>
      <c r="G33" s="66">
        <v>0</v>
      </c>
      <c r="H33" s="65">
        <v>1671301</v>
      </c>
      <c r="I33" s="58">
        <v>2102536</v>
      </c>
      <c r="J33" s="66">
        <v>82465</v>
      </c>
    </row>
    <row r="34" spans="1:10" x14ac:dyDescent="0.3">
      <c r="A34" s="101">
        <v>17040210</v>
      </c>
      <c r="B34" s="65">
        <v>0</v>
      </c>
      <c r="C34" s="58">
        <v>0</v>
      </c>
      <c r="D34" s="66">
        <v>0</v>
      </c>
      <c r="E34" s="65">
        <v>0</v>
      </c>
      <c r="F34" s="58">
        <v>0</v>
      </c>
      <c r="G34" s="66">
        <v>0</v>
      </c>
      <c r="H34" s="65">
        <v>0</v>
      </c>
      <c r="I34" s="58">
        <v>2400</v>
      </c>
      <c r="J34" s="66">
        <v>98</v>
      </c>
    </row>
    <row r="35" spans="1:10" x14ac:dyDescent="0.3">
      <c r="A35" s="101">
        <v>17040211</v>
      </c>
      <c r="B35" s="65">
        <v>0</v>
      </c>
      <c r="C35" s="58">
        <v>0</v>
      </c>
      <c r="D35" s="66">
        <v>0</v>
      </c>
      <c r="E35" s="65">
        <v>0</v>
      </c>
      <c r="F35" s="58">
        <v>0</v>
      </c>
      <c r="G35" s="66">
        <v>0</v>
      </c>
      <c r="H35" s="65">
        <v>0</v>
      </c>
      <c r="I35" s="58">
        <v>76000</v>
      </c>
      <c r="J35" s="66">
        <v>1350</v>
      </c>
    </row>
    <row r="36" spans="1:10" x14ac:dyDescent="0.3">
      <c r="A36" s="101">
        <v>17040212</v>
      </c>
      <c r="B36" s="65">
        <v>0</v>
      </c>
      <c r="C36" s="58">
        <v>0</v>
      </c>
      <c r="D36" s="66">
        <v>0</v>
      </c>
      <c r="E36" s="65">
        <v>16621</v>
      </c>
      <c r="F36" s="58">
        <v>21471</v>
      </c>
      <c r="G36" s="66">
        <v>1638</v>
      </c>
      <c r="H36" s="65">
        <v>39100</v>
      </c>
      <c r="I36" s="58">
        <v>59480</v>
      </c>
      <c r="J36" s="66">
        <v>5972</v>
      </c>
    </row>
    <row r="37" spans="1:10" x14ac:dyDescent="0.3">
      <c r="A37" s="101">
        <v>17040213</v>
      </c>
      <c r="B37" s="65">
        <v>0</v>
      </c>
      <c r="C37" s="58">
        <v>0</v>
      </c>
      <c r="D37" s="66">
        <v>0</v>
      </c>
      <c r="E37" s="65">
        <v>0</v>
      </c>
      <c r="F37" s="58">
        <v>0</v>
      </c>
      <c r="G37" s="66">
        <v>0</v>
      </c>
      <c r="H37" s="65">
        <v>0</v>
      </c>
      <c r="I37" s="58">
        <v>261505</v>
      </c>
      <c r="J37" s="66">
        <v>4581</v>
      </c>
    </row>
    <row r="38" spans="1:10" x14ac:dyDescent="0.3">
      <c r="A38" s="101">
        <v>17040214</v>
      </c>
      <c r="B38" s="65">
        <v>0</v>
      </c>
      <c r="C38" s="58">
        <v>0</v>
      </c>
      <c r="D38" s="66">
        <v>0</v>
      </c>
      <c r="E38" s="65">
        <v>0</v>
      </c>
      <c r="F38" s="58">
        <v>0</v>
      </c>
      <c r="G38" s="66">
        <v>0</v>
      </c>
      <c r="H38" s="65">
        <v>0</v>
      </c>
      <c r="I38" s="58">
        <v>110</v>
      </c>
      <c r="J38" s="66">
        <v>14</v>
      </c>
    </row>
    <row r="39" spans="1:10" x14ac:dyDescent="0.3">
      <c r="A39" s="102">
        <v>17040215</v>
      </c>
      <c r="B39" s="65">
        <v>0</v>
      </c>
      <c r="C39" s="58">
        <v>0</v>
      </c>
      <c r="D39" s="66">
        <v>0</v>
      </c>
      <c r="E39" s="65">
        <v>0</v>
      </c>
      <c r="F39" s="58">
        <v>0</v>
      </c>
      <c r="G39" s="66">
        <v>0</v>
      </c>
      <c r="H39" s="65">
        <v>0</v>
      </c>
      <c r="I39" s="58">
        <v>0</v>
      </c>
      <c r="J39" s="66">
        <v>0</v>
      </c>
    </row>
    <row r="40" spans="1:10" x14ac:dyDescent="0.3">
      <c r="A40" s="102">
        <v>17040216</v>
      </c>
      <c r="B40" s="65">
        <v>0</v>
      </c>
      <c r="C40" s="58">
        <v>0</v>
      </c>
      <c r="D40" s="66">
        <v>0</v>
      </c>
      <c r="E40" s="65">
        <v>0</v>
      </c>
      <c r="F40" s="58">
        <v>0</v>
      </c>
      <c r="G40" s="66">
        <v>0</v>
      </c>
      <c r="H40" s="65">
        <v>0</v>
      </c>
      <c r="I40" s="58">
        <v>0</v>
      </c>
      <c r="J40" s="66">
        <v>0</v>
      </c>
    </row>
    <row r="41" spans="1:10" x14ac:dyDescent="0.3">
      <c r="A41" s="101">
        <v>17040217</v>
      </c>
      <c r="B41" s="65">
        <v>0</v>
      </c>
      <c r="C41" s="58">
        <v>0</v>
      </c>
      <c r="D41" s="66">
        <v>0</v>
      </c>
      <c r="E41" s="65">
        <v>0</v>
      </c>
      <c r="F41" s="58">
        <v>0</v>
      </c>
      <c r="G41" s="66">
        <v>0</v>
      </c>
      <c r="H41" s="65">
        <v>0</v>
      </c>
      <c r="I41" s="58">
        <v>600</v>
      </c>
      <c r="J41" s="66">
        <v>100</v>
      </c>
    </row>
    <row r="42" spans="1:10" x14ac:dyDescent="0.3">
      <c r="A42" s="101">
        <v>17040218</v>
      </c>
      <c r="B42" s="65">
        <v>0</v>
      </c>
      <c r="C42" s="58">
        <v>0</v>
      </c>
      <c r="D42" s="66">
        <v>0</v>
      </c>
      <c r="E42" s="65">
        <v>0</v>
      </c>
      <c r="F42" s="58">
        <v>0</v>
      </c>
      <c r="G42" s="66">
        <v>0</v>
      </c>
      <c r="H42" s="65">
        <v>0</v>
      </c>
      <c r="I42" s="58">
        <v>45114</v>
      </c>
      <c r="J42" s="66">
        <v>1404</v>
      </c>
    </row>
    <row r="43" spans="1:10" x14ac:dyDescent="0.3">
      <c r="A43" s="101">
        <v>17040219</v>
      </c>
      <c r="B43" s="65">
        <v>0</v>
      </c>
      <c r="C43" s="58">
        <v>0</v>
      </c>
      <c r="D43" s="66">
        <v>0</v>
      </c>
      <c r="E43" s="65">
        <v>191600</v>
      </c>
      <c r="F43" s="58">
        <v>386700</v>
      </c>
      <c r="G43" s="66">
        <v>7676</v>
      </c>
      <c r="H43" s="65">
        <v>0</v>
      </c>
      <c r="I43" s="58">
        <v>1555</v>
      </c>
      <c r="J43" s="66">
        <v>254</v>
      </c>
    </row>
    <row r="44" spans="1:10" x14ac:dyDescent="0.3">
      <c r="A44" s="101">
        <v>17040220</v>
      </c>
      <c r="B44" s="65">
        <v>0</v>
      </c>
      <c r="C44" s="58">
        <v>0</v>
      </c>
      <c r="D44" s="66">
        <v>0</v>
      </c>
      <c r="E44" s="65">
        <v>0</v>
      </c>
      <c r="F44" s="58">
        <v>0</v>
      </c>
      <c r="G44" s="66">
        <v>0</v>
      </c>
      <c r="H44" s="65">
        <v>0</v>
      </c>
      <c r="I44" s="58">
        <v>20756</v>
      </c>
      <c r="J44" s="66">
        <v>2635</v>
      </c>
    </row>
    <row r="45" spans="1:10" x14ac:dyDescent="0.3">
      <c r="A45" s="101">
        <v>17040221</v>
      </c>
      <c r="B45" s="65">
        <v>0</v>
      </c>
      <c r="C45" s="58">
        <v>0</v>
      </c>
      <c r="D45" s="66">
        <v>0</v>
      </c>
      <c r="E45" s="65">
        <v>0</v>
      </c>
      <c r="F45" s="58">
        <v>0</v>
      </c>
      <c r="G45" s="66">
        <v>0</v>
      </c>
      <c r="H45" s="65">
        <v>0</v>
      </c>
      <c r="I45" s="58">
        <v>36435</v>
      </c>
      <c r="J45" s="66">
        <v>1056</v>
      </c>
    </row>
    <row r="46" spans="1:10" x14ac:dyDescent="0.3">
      <c r="A46" s="101">
        <v>17050101</v>
      </c>
      <c r="B46" s="65">
        <v>0</v>
      </c>
      <c r="C46" s="58">
        <v>0</v>
      </c>
      <c r="D46" s="66">
        <v>0</v>
      </c>
      <c r="E46" s="65">
        <v>0</v>
      </c>
      <c r="F46" s="58">
        <v>250000</v>
      </c>
      <c r="G46" s="66">
        <v>7500</v>
      </c>
      <c r="H46" s="65">
        <v>0</v>
      </c>
      <c r="I46" s="58">
        <v>20563</v>
      </c>
      <c r="J46" s="66">
        <v>1690</v>
      </c>
    </row>
    <row r="47" spans="1:10" x14ac:dyDescent="0.3">
      <c r="A47" s="101">
        <v>17050102</v>
      </c>
      <c r="B47" s="65">
        <v>0</v>
      </c>
      <c r="C47" s="58">
        <v>0</v>
      </c>
      <c r="D47" s="66">
        <v>0</v>
      </c>
      <c r="E47" s="65">
        <v>0</v>
      </c>
      <c r="F47" s="58">
        <v>0</v>
      </c>
      <c r="G47" s="66">
        <v>0</v>
      </c>
      <c r="H47" s="65">
        <v>0</v>
      </c>
      <c r="I47" s="58">
        <v>9461</v>
      </c>
      <c r="J47" s="66">
        <v>882</v>
      </c>
    </row>
    <row r="48" spans="1:10" x14ac:dyDescent="0.3">
      <c r="A48" s="101">
        <v>17050103</v>
      </c>
      <c r="B48" s="65">
        <v>0</v>
      </c>
      <c r="C48" s="58">
        <v>0</v>
      </c>
      <c r="D48" s="66">
        <v>0</v>
      </c>
      <c r="E48" s="65">
        <v>0</v>
      </c>
      <c r="F48" s="58">
        <v>7500</v>
      </c>
      <c r="G48" s="66">
        <v>900</v>
      </c>
      <c r="H48" s="65">
        <v>0</v>
      </c>
      <c r="I48" s="58">
        <v>19247</v>
      </c>
      <c r="J48" s="66">
        <v>867</v>
      </c>
    </row>
    <row r="49" spans="1:10" x14ac:dyDescent="0.3">
      <c r="A49" s="101">
        <v>17050104</v>
      </c>
      <c r="B49" s="65">
        <v>0</v>
      </c>
      <c r="C49" s="58">
        <v>0</v>
      </c>
      <c r="D49" s="66">
        <v>0</v>
      </c>
      <c r="E49" s="65">
        <v>0</v>
      </c>
      <c r="F49" s="58">
        <v>0</v>
      </c>
      <c r="G49" s="66">
        <v>0</v>
      </c>
      <c r="H49" s="65">
        <v>0</v>
      </c>
      <c r="I49" s="58">
        <v>26027</v>
      </c>
      <c r="J49" s="66">
        <v>2494</v>
      </c>
    </row>
    <row r="50" spans="1:10" x14ac:dyDescent="0.3">
      <c r="A50" s="102">
        <v>17050105</v>
      </c>
      <c r="B50" s="65">
        <v>0</v>
      </c>
      <c r="C50" s="58">
        <v>0</v>
      </c>
      <c r="D50" s="66">
        <v>0</v>
      </c>
      <c r="E50" s="65">
        <v>0</v>
      </c>
      <c r="F50" s="58">
        <v>0</v>
      </c>
      <c r="G50" s="66">
        <v>0</v>
      </c>
      <c r="H50" s="65">
        <v>0</v>
      </c>
      <c r="I50" s="58">
        <v>0</v>
      </c>
      <c r="J50" s="66">
        <v>0</v>
      </c>
    </row>
    <row r="51" spans="1:10" x14ac:dyDescent="0.3">
      <c r="A51" s="101">
        <v>17050106</v>
      </c>
      <c r="B51" s="65">
        <v>0</v>
      </c>
      <c r="C51" s="58">
        <v>0</v>
      </c>
      <c r="D51" s="66">
        <v>0</v>
      </c>
      <c r="E51" s="65">
        <v>0</v>
      </c>
      <c r="F51" s="58">
        <v>0</v>
      </c>
      <c r="G51" s="66">
        <v>0</v>
      </c>
      <c r="H51" s="65">
        <v>0</v>
      </c>
      <c r="I51" s="58">
        <v>100</v>
      </c>
      <c r="J51" s="66">
        <v>20</v>
      </c>
    </row>
    <row r="52" spans="1:10" x14ac:dyDescent="0.3">
      <c r="A52" s="101">
        <v>17050107</v>
      </c>
      <c r="B52" s="65">
        <v>0</v>
      </c>
      <c r="C52" s="58">
        <v>0</v>
      </c>
      <c r="D52" s="66">
        <v>0</v>
      </c>
      <c r="E52" s="65">
        <v>0</v>
      </c>
      <c r="F52" s="58">
        <v>0</v>
      </c>
      <c r="G52" s="66">
        <v>0</v>
      </c>
      <c r="H52" s="65">
        <v>0</v>
      </c>
      <c r="I52" s="58">
        <v>1566</v>
      </c>
      <c r="J52" s="66">
        <v>203</v>
      </c>
    </row>
    <row r="53" spans="1:10" x14ac:dyDescent="0.3">
      <c r="A53" s="101">
        <v>17050108</v>
      </c>
      <c r="B53" s="65">
        <v>0</v>
      </c>
      <c r="C53" s="58">
        <v>0</v>
      </c>
      <c r="D53" s="66">
        <v>0</v>
      </c>
      <c r="E53" s="65">
        <v>0</v>
      </c>
      <c r="F53" s="58">
        <v>0</v>
      </c>
      <c r="G53" s="66">
        <v>0</v>
      </c>
      <c r="H53" s="65">
        <v>42240</v>
      </c>
      <c r="I53" s="58">
        <v>19793</v>
      </c>
      <c r="J53" s="66">
        <v>461</v>
      </c>
    </row>
    <row r="54" spans="1:10" x14ac:dyDescent="0.3">
      <c r="A54" s="102">
        <v>17050111</v>
      </c>
      <c r="B54" s="65">
        <v>0</v>
      </c>
      <c r="C54" s="58">
        <v>0</v>
      </c>
      <c r="D54" s="66">
        <v>0</v>
      </c>
      <c r="E54" s="65">
        <v>0</v>
      </c>
      <c r="F54" s="58">
        <v>0</v>
      </c>
      <c r="G54" s="66">
        <v>0</v>
      </c>
      <c r="H54" s="65">
        <v>0</v>
      </c>
      <c r="I54" s="58">
        <v>0</v>
      </c>
      <c r="J54" s="66">
        <v>0</v>
      </c>
    </row>
    <row r="55" spans="1:10" x14ac:dyDescent="0.3">
      <c r="A55" s="101">
        <v>17050112</v>
      </c>
      <c r="B55" s="65">
        <v>0</v>
      </c>
      <c r="C55" s="58">
        <v>0</v>
      </c>
      <c r="D55" s="66">
        <v>0</v>
      </c>
      <c r="E55" s="65">
        <v>0</v>
      </c>
      <c r="F55" s="58">
        <v>0</v>
      </c>
      <c r="G55" s="66">
        <v>0</v>
      </c>
      <c r="H55" s="65">
        <v>286800</v>
      </c>
      <c r="I55" s="58">
        <v>300850</v>
      </c>
      <c r="J55" s="66">
        <v>3100</v>
      </c>
    </row>
    <row r="56" spans="1:10" x14ac:dyDescent="0.3">
      <c r="A56" s="101">
        <v>17050113</v>
      </c>
      <c r="B56" s="65">
        <v>0</v>
      </c>
      <c r="C56" s="58">
        <v>0</v>
      </c>
      <c r="D56" s="66">
        <v>0</v>
      </c>
      <c r="E56" s="65">
        <v>0</v>
      </c>
      <c r="F56" s="58">
        <v>0</v>
      </c>
      <c r="G56" s="66">
        <v>0</v>
      </c>
      <c r="H56" s="65">
        <v>464216</v>
      </c>
      <c r="I56" s="58">
        <v>522680</v>
      </c>
      <c r="J56" s="66">
        <v>6228</v>
      </c>
    </row>
    <row r="57" spans="1:10" x14ac:dyDescent="0.3">
      <c r="A57" s="101">
        <v>17050114</v>
      </c>
      <c r="B57" s="65">
        <v>293138</v>
      </c>
      <c r="C57" s="58">
        <v>307196</v>
      </c>
      <c r="D57" s="66">
        <v>2837</v>
      </c>
      <c r="E57" s="65">
        <v>0</v>
      </c>
      <c r="F57" s="58">
        <v>180</v>
      </c>
      <c r="G57" s="66">
        <v>60</v>
      </c>
      <c r="H57" s="65">
        <v>767260</v>
      </c>
      <c r="I57" s="58">
        <v>775195</v>
      </c>
      <c r="J57" s="66">
        <v>40960</v>
      </c>
    </row>
    <row r="58" spans="1:10" x14ac:dyDescent="0.3">
      <c r="A58" s="101">
        <v>17050115</v>
      </c>
      <c r="B58" s="65">
        <v>0</v>
      </c>
      <c r="C58" s="58">
        <v>0</v>
      </c>
      <c r="D58" s="66">
        <v>0</v>
      </c>
      <c r="E58" s="65">
        <v>0</v>
      </c>
      <c r="F58" s="58">
        <v>0</v>
      </c>
      <c r="G58" s="66">
        <v>0</v>
      </c>
      <c r="H58" s="65">
        <v>0</v>
      </c>
      <c r="I58" s="58">
        <v>26</v>
      </c>
      <c r="J58" s="66">
        <v>3</v>
      </c>
    </row>
    <row r="59" spans="1:10" x14ac:dyDescent="0.3">
      <c r="A59" s="101">
        <v>17050120</v>
      </c>
      <c r="B59" s="65">
        <v>0</v>
      </c>
      <c r="C59" s="58">
        <v>0</v>
      </c>
      <c r="D59" s="66">
        <v>0</v>
      </c>
      <c r="E59" s="65">
        <v>0</v>
      </c>
      <c r="F59" s="58">
        <v>0</v>
      </c>
      <c r="G59" s="66">
        <v>0</v>
      </c>
      <c r="H59" s="65">
        <v>162000</v>
      </c>
      <c r="I59" s="58">
        <v>191600</v>
      </c>
      <c r="J59" s="66">
        <v>3000</v>
      </c>
    </row>
    <row r="60" spans="1:10" x14ac:dyDescent="0.3">
      <c r="A60" s="102">
        <v>17050121</v>
      </c>
      <c r="B60" s="65">
        <v>0</v>
      </c>
      <c r="C60" s="58">
        <v>0</v>
      </c>
      <c r="D60" s="66">
        <v>0</v>
      </c>
      <c r="E60" s="65">
        <v>0</v>
      </c>
      <c r="F60" s="58">
        <v>0</v>
      </c>
      <c r="G60" s="66">
        <v>0</v>
      </c>
      <c r="H60" s="65">
        <v>0</v>
      </c>
      <c r="I60" s="58">
        <v>0</v>
      </c>
      <c r="J60" s="66">
        <v>0</v>
      </c>
    </row>
    <row r="61" spans="1:10" x14ac:dyDescent="0.3">
      <c r="A61" s="101">
        <v>17050122</v>
      </c>
      <c r="B61" s="65">
        <v>0</v>
      </c>
      <c r="C61" s="58">
        <v>0</v>
      </c>
      <c r="D61" s="66">
        <v>0</v>
      </c>
      <c r="E61" s="65">
        <v>836</v>
      </c>
      <c r="F61" s="58">
        <v>836</v>
      </c>
      <c r="G61" s="66">
        <v>21</v>
      </c>
      <c r="H61" s="65">
        <v>29822</v>
      </c>
      <c r="I61" s="58">
        <v>60626</v>
      </c>
      <c r="J61" s="66">
        <v>2950</v>
      </c>
    </row>
    <row r="62" spans="1:10" x14ac:dyDescent="0.3">
      <c r="A62" s="101">
        <v>17050123</v>
      </c>
      <c r="B62" s="65">
        <v>0</v>
      </c>
      <c r="C62" s="58">
        <v>0</v>
      </c>
      <c r="D62" s="66">
        <v>0</v>
      </c>
      <c r="E62" s="65">
        <v>0</v>
      </c>
      <c r="F62" s="58">
        <v>0</v>
      </c>
      <c r="G62" s="66">
        <v>0</v>
      </c>
      <c r="H62" s="65">
        <v>703000</v>
      </c>
      <c r="I62" s="58">
        <v>940830</v>
      </c>
      <c r="J62" s="66">
        <v>36612</v>
      </c>
    </row>
    <row r="63" spans="1:10" x14ac:dyDescent="0.3">
      <c r="A63" s="101">
        <v>17050124</v>
      </c>
      <c r="B63" s="65">
        <v>0</v>
      </c>
      <c r="C63" s="58">
        <v>0</v>
      </c>
      <c r="D63" s="66">
        <v>0</v>
      </c>
      <c r="E63" s="65">
        <v>0</v>
      </c>
      <c r="F63" s="58">
        <v>0</v>
      </c>
      <c r="G63" s="66">
        <v>0</v>
      </c>
      <c r="H63" s="65">
        <v>12952</v>
      </c>
      <c r="I63" s="58">
        <v>94097</v>
      </c>
      <c r="J63" s="66">
        <v>4811</v>
      </c>
    </row>
    <row r="64" spans="1:10" x14ac:dyDescent="0.3">
      <c r="A64" s="101">
        <v>17050201</v>
      </c>
      <c r="B64" s="65">
        <v>0</v>
      </c>
      <c r="C64" s="58">
        <v>0</v>
      </c>
      <c r="D64" s="66">
        <v>0</v>
      </c>
      <c r="E64" s="65">
        <v>0</v>
      </c>
      <c r="F64" s="58">
        <v>1528200</v>
      </c>
      <c r="G64" s="66">
        <v>16150</v>
      </c>
      <c r="H64" s="65">
        <v>1</v>
      </c>
      <c r="I64" s="58">
        <v>1460</v>
      </c>
      <c r="J64" s="66">
        <v>62</v>
      </c>
    </row>
    <row r="65" spans="1:10" x14ac:dyDescent="0.3">
      <c r="A65" s="102">
        <v>17060101</v>
      </c>
      <c r="B65" s="65">
        <v>0</v>
      </c>
      <c r="C65" s="58">
        <v>0</v>
      </c>
      <c r="D65" s="66">
        <v>0</v>
      </c>
      <c r="E65" s="65">
        <v>0</v>
      </c>
      <c r="F65" s="58">
        <v>0</v>
      </c>
      <c r="G65" s="66">
        <v>0</v>
      </c>
      <c r="H65" s="65">
        <v>0</v>
      </c>
      <c r="I65" s="58">
        <v>0</v>
      </c>
      <c r="J65" s="66">
        <v>0</v>
      </c>
    </row>
    <row r="66" spans="1:10" x14ac:dyDescent="0.3">
      <c r="A66" s="101">
        <v>17060103</v>
      </c>
      <c r="B66" s="65">
        <v>0</v>
      </c>
      <c r="C66" s="58">
        <v>0</v>
      </c>
      <c r="D66" s="66">
        <v>0</v>
      </c>
      <c r="E66" s="65">
        <v>0</v>
      </c>
      <c r="F66" s="58">
        <v>0</v>
      </c>
      <c r="G66" s="66">
        <v>0</v>
      </c>
      <c r="H66" s="65">
        <v>0</v>
      </c>
      <c r="I66" s="58">
        <v>45</v>
      </c>
      <c r="J66" s="66">
        <v>4</v>
      </c>
    </row>
    <row r="67" spans="1:10" x14ac:dyDescent="0.3">
      <c r="A67" s="101">
        <v>17060106</v>
      </c>
      <c r="B67" s="65">
        <v>0</v>
      </c>
      <c r="C67" s="58">
        <v>0</v>
      </c>
      <c r="D67" s="66">
        <v>0</v>
      </c>
      <c r="E67" s="65">
        <v>0</v>
      </c>
      <c r="F67" s="58">
        <v>0</v>
      </c>
      <c r="G67" s="66">
        <v>0</v>
      </c>
      <c r="H67" s="65">
        <v>0</v>
      </c>
      <c r="I67" s="58">
        <v>0</v>
      </c>
      <c r="J67" s="66">
        <v>0</v>
      </c>
    </row>
    <row r="68" spans="1:10" x14ac:dyDescent="0.3">
      <c r="A68" s="102">
        <v>17060107</v>
      </c>
      <c r="B68" s="65">
        <v>0</v>
      </c>
      <c r="C68" s="58">
        <v>0</v>
      </c>
      <c r="D68" s="66">
        <v>0</v>
      </c>
      <c r="E68" s="65">
        <v>0</v>
      </c>
      <c r="F68" s="58">
        <v>0</v>
      </c>
      <c r="G68" s="66">
        <v>0</v>
      </c>
      <c r="H68" s="65">
        <v>0</v>
      </c>
      <c r="I68" s="58">
        <v>0</v>
      </c>
      <c r="J68" s="66">
        <v>0</v>
      </c>
    </row>
    <row r="69" spans="1:10" x14ac:dyDescent="0.3">
      <c r="A69" s="102">
        <v>17060108</v>
      </c>
      <c r="B69" s="65">
        <v>0</v>
      </c>
      <c r="C69" s="58">
        <v>0</v>
      </c>
      <c r="D69" s="66">
        <v>0</v>
      </c>
      <c r="E69" s="65">
        <v>0</v>
      </c>
      <c r="F69" s="58">
        <v>0</v>
      </c>
      <c r="G69" s="66">
        <v>0</v>
      </c>
      <c r="H69" s="65">
        <v>0</v>
      </c>
      <c r="I69" s="58">
        <v>0</v>
      </c>
      <c r="J69" s="66">
        <v>0</v>
      </c>
    </row>
    <row r="70" spans="1:10" x14ac:dyDescent="0.3">
      <c r="A70" s="102">
        <v>17060109</v>
      </c>
      <c r="B70" s="65">
        <v>0</v>
      </c>
      <c r="C70" s="58">
        <v>0</v>
      </c>
      <c r="D70" s="66">
        <v>0</v>
      </c>
      <c r="E70" s="65">
        <v>0</v>
      </c>
      <c r="F70" s="58">
        <v>0</v>
      </c>
      <c r="G70" s="66">
        <v>0</v>
      </c>
      <c r="H70" s="65">
        <v>0</v>
      </c>
      <c r="I70" s="58">
        <v>0</v>
      </c>
      <c r="J70" s="66">
        <v>0</v>
      </c>
    </row>
    <row r="71" spans="1:10" x14ac:dyDescent="0.3">
      <c r="A71" s="101">
        <v>17060201</v>
      </c>
      <c r="B71" s="65">
        <v>0</v>
      </c>
      <c r="C71" s="58">
        <v>164</v>
      </c>
      <c r="D71" s="66">
        <v>13</v>
      </c>
      <c r="E71" s="65">
        <v>0</v>
      </c>
      <c r="F71" s="58">
        <v>0</v>
      </c>
      <c r="G71" s="66">
        <v>0</v>
      </c>
      <c r="H71" s="65">
        <v>127365</v>
      </c>
      <c r="I71" s="58">
        <v>97538</v>
      </c>
      <c r="J71" s="66">
        <v>560</v>
      </c>
    </row>
    <row r="72" spans="1:10" x14ac:dyDescent="0.3">
      <c r="A72" s="102">
        <v>17060202</v>
      </c>
      <c r="B72" s="65">
        <v>0</v>
      </c>
      <c r="C72" s="58">
        <v>0</v>
      </c>
      <c r="D72" s="66">
        <v>0</v>
      </c>
      <c r="E72" s="65">
        <v>0</v>
      </c>
      <c r="F72" s="58">
        <v>0</v>
      </c>
      <c r="G72" s="66">
        <v>0</v>
      </c>
      <c r="H72" s="65">
        <v>0</v>
      </c>
      <c r="I72" s="58">
        <v>0</v>
      </c>
      <c r="J72" s="66">
        <v>0</v>
      </c>
    </row>
    <row r="73" spans="1:10" x14ac:dyDescent="0.3">
      <c r="A73" s="101">
        <v>17060203</v>
      </c>
      <c r="B73" s="65">
        <v>0</v>
      </c>
      <c r="C73" s="58">
        <v>49</v>
      </c>
      <c r="D73" s="66">
        <v>3</v>
      </c>
      <c r="E73" s="65">
        <v>0</v>
      </c>
      <c r="F73" s="58">
        <v>0</v>
      </c>
      <c r="G73" s="66">
        <v>0</v>
      </c>
      <c r="H73" s="65">
        <v>0</v>
      </c>
      <c r="I73" s="58">
        <v>407</v>
      </c>
      <c r="J73" s="66">
        <v>46</v>
      </c>
    </row>
    <row r="74" spans="1:10" x14ac:dyDescent="0.3">
      <c r="A74" s="101">
        <v>17060204</v>
      </c>
      <c r="B74" s="65">
        <v>0</v>
      </c>
      <c r="C74" s="58">
        <v>0</v>
      </c>
      <c r="D74" s="66">
        <v>0</v>
      </c>
      <c r="E74" s="65">
        <v>0</v>
      </c>
      <c r="F74" s="58">
        <v>0</v>
      </c>
      <c r="G74" s="66">
        <v>0</v>
      </c>
      <c r="H74" s="65">
        <v>1</v>
      </c>
      <c r="I74" s="58">
        <v>560</v>
      </c>
      <c r="J74" s="66">
        <v>63</v>
      </c>
    </row>
    <row r="75" spans="1:10" x14ac:dyDescent="0.3">
      <c r="A75" s="102">
        <v>17060205</v>
      </c>
      <c r="B75" s="65">
        <v>0</v>
      </c>
      <c r="C75" s="58">
        <v>0</v>
      </c>
      <c r="D75" s="66">
        <v>0</v>
      </c>
      <c r="E75" s="65">
        <v>0</v>
      </c>
      <c r="F75" s="58">
        <v>0</v>
      </c>
      <c r="G75" s="66">
        <v>0</v>
      </c>
      <c r="H75" s="65">
        <v>0</v>
      </c>
      <c r="I75" s="58">
        <v>0</v>
      </c>
      <c r="J75" s="66">
        <v>0</v>
      </c>
    </row>
    <row r="76" spans="1:10" x14ac:dyDescent="0.3">
      <c r="A76" s="101">
        <v>17060206</v>
      </c>
      <c r="B76" s="65">
        <v>0</v>
      </c>
      <c r="C76" s="58">
        <v>0</v>
      </c>
      <c r="D76" s="66">
        <v>0</v>
      </c>
      <c r="E76" s="65">
        <v>0</v>
      </c>
      <c r="F76" s="58">
        <v>0</v>
      </c>
      <c r="G76" s="66">
        <v>0</v>
      </c>
      <c r="H76" s="65">
        <v>130</v>
      </c>
      <c r="I76" s="58">
        <v>86</v>
      </c>
      <c r="J76" s="66">
        <v>13</v>
      </c>
    </row>
    <row r="77" spans="1:10" x14ac:dyDescent="0.3">
      <c r="A77" s="101">
        <v>17060207</v>
      </c>
      <c r="B77" s="65">
        <v>0</v>
      </c>
      <c r="C77" s="58">
        <v>0</v>
      </c>
      <c r="D77" s="66">
        <v>0</v>
      </c>
      <c r="E77" s="65">
        <v>0</v>
      </c>
      <c r="F77" s="58">
        <v>0</v>
      </c>
      <c r="G77" s="66">
        <v>0</v>
      </c>
      <c r="H77" s="65">
        <v>1</v>
      </c>
      <c r="I77" s="58">
        <v>60</v>
      </c>
      <c r="J77" s="66">
        <v>0</v>
      </c>
    </row>
    <row r="78" spans="1:10" x14ac:dyDescent="0.3">
      <c r="A78" s="102">
        <v>17060208</v>
      </c>
      <c r="B78" s="65">
        <v>0</v>
      </c>
      <c r="C78" s="58">
        <v>0</v>
      </c>
      <c r="D78" s="66">
        <v>0</v>
      </c>
      <c r="E78" s="65">
        <v>0</v>
      </c>
      <c r="F78" s="58">
        <v>0</v>
      </c>
      <c r="G78" s="66">
        <v>0</v>
      </c>
      <c r="H78" s="65">
        <v>0</v>
      </c>
      <c r="I78" s="58">
        <v>0</v>
      </c>
      <c r="J78" s="66">
        <v>0</v>
      </c>
    </row>
    <row r="79" spans="1:10" x14ac:dyDescent="0.3">
      <c r="A79" s="101">
        <v>17060209</v>
      </c>
      <c r="B79" s="65">
        <v>0</v>
      </c>
      <c r="C79" s="58">
        <v>0</v>
      </c>
      <c r="D79" s="66">
        <v>0</v>
      </c>
      <c r="E79" s="65">
        <v>0</v>
      </c>
      <c r="F79" s="58">
        <v>0</v>
      </c>
      <c r="G79" s="66">
        <v>0</v>
      </c>
      <c r="H79" s="65">
        <v>0</v>
      </c>
      <c r="I79" s="58">
        <v>35</v>
      </c>
      <c r="J79" s="66">
        <v>3</v>
      </c>
    </row>
    <row r="80" spans="1:10" x14ac:dyDescent="0.3">
      <c r="A80" s="101">
        <v>17060210</v>
      </c>
      <c r="B80" s="65">
        <v>0</v>
      </c>
      <c r="C80" s="58">
        <v>0</v>
      </c>
      <c r="D80" s="66">
        <v>0</v>
      </c>
      <c r="E80" s="65">
        <v>0</v>
      </c>
      <c r="F80" s="58">
        <v>0</v>
      </c>
      <c r="G80" s="66">
        <v>0</v>
      </c>
      <c r="H80" s="65">
        <v>0</v>
      </c>
      <c r="I80" s="58">
        <v>14680</v>
      </c>
      <c r="J80" s="66">
        <v>726</v>
      </c>
    </row>
    <row r="81" spans="1:10" x14ac:dyDescent="0.3">
      <c r="A81" s="102">
        <v>17060301</v>
      </c>
      <c r="B81" s="65">
        <v>0</v>
      </c>
      <c r="C81" s="58">
        <v>0</v>
      </c>
      <c r="D81" s="66">
        <v>0</v>
      </c>
      <c r="E81" s="65">
        <v>0</v>
      </c>
      <c r="F81" s="58">
        <v>0</v>
      </c>
      <c r="G81" s="66">
        <v>0</v>
      </c>
      <c r="H81" s="65">
        <v>0</v>
      </c>
      <c r="I81" s="58">
        <v>0</v>
      </c>
      <c r="J81" s="66">
        <v>0</v>
      </c>
    </row>
    <row r="82" spans="1:10" x14ac:dyDescent="0.3">
      <c r="A82" s="102">
        <v>17060302</v>
      </c>
      <c r="B82" s="65">
        <v>0</v>
      </c>
      <c r="C82" s="58">
        <v>0</v>
      </c>
      <c r="D82" s="66">
        <v>0</v>
      </c>
      <c r="E82" s="65">
        <v>0</v>
      </c>
      <c r="F82" s="58">
        <v>0</v>
      </c>
      <c r="G82" s="66">
        <v>0</v>
      </c>
      <c r="H82" s="65">
        <v>0</v>
      </c>
      <c r="I82" s="58">
        <v>0</v>
      </c>
      <c r="J82" s="66">
        <v>0</v>
      </c>
    </row>
    <row r="83" spans="1:10" x14ac:dyDescent="0.3">
      <c r="A83" s="102">
        <v>17060303</v>
      </c>
      <c r="B83" s="65">
        <v>0</v>
      </c>
      <c r="C83" s="58">
        <v>0</v>
      </c>
      <c r="D83" s="66">
        <v>0</v>
      </c>
      <c r="E83" s="65">
        <v>0</v>
      </c>
      <c r="F83" s="58">
        <v>0</v>
      </c>
      <c r="G83" s="66">
        <v>0</v>
      </c>
      <c r="H83" s="65">
        <v>0</v>
      </c>
      <c r="I83" s="58">
        <v>0</v>
      </c>
      <c r="J83" s="66">
        <v>0</v>
      </c>
    </row>
    <row r="84" spans="1:10" x14ac:dyDescent="0.3">
      <c r="A84" s="102">
        <v>17060304</v>
      </c>
      <c r="B84" s="65">
        <v>0</v>
      </c>
      <c r="C84" s="58">
        <v>0</v>
      </c>
      <c r="D84" s="66">
        <v>0</v>
      </c>
      <c r="E84" s="65">
        <v>0</v>
      </c>
      <c r="F84" s="58">
        <v>0</v>
      </c>
      <c r="G84" s="66">
        <v>0</v>
      </c>
      <c r="H84" s="65">
        <v>0</v>
      </c>
      <c r="I84" s="58">
        <v>0</v>
      </c>
      <c r="J84" s="66">
        <v>0</v>
      </c>
    </row>
    <row r="85" spans="1:10" x14ac:dyDescent="0.3">
      <c r="A85" s="102">
        <v>17060305</v>
      </c>
      <c r="B85" s="65">
        <v>0</v>
      </c>
      <c r="C85" s="58">
        <v>0</v>
      </c>
      <c r="D85" s="66">
        <v>0</v>
      </c>
      <c r="E85" s="65">
        <v>0</v>
      </c>
      <c r="F85" s="58">
        <v>0</v>
      </c>
      <c r="G85" s="66">
        <v>0</v>
      </c>
      <c r="H85" s="65">
        <v>0</v>
      </c>
      <c r="I85" s="58">
        <v>0</v>
      </c>
      <c r="J85" s="66">
        <v>0</v>
      </c>
    </row>
    <row r="86" spans="1:10" x14ac:dyDescent="0.3">
      <c r="A86" s="101">
        <v>17060306</v>
      </c>
      <c r="B86" s="65">
        <v>0</v>
      </c>
      <c r="C86" s="58">
        <v>0</v>
      </c>
      <c r="D86" s="66">
        <v>0</v>
      </c>
      <c r="E86" s="65">
        <v>0</v>
      </c>
      <c r="F86" s="58">
        <v>0</v>
      </c>
      <c r="G86" s="66">
        <v>0</v>
      </c>
      <c r="H86" s="65">
        <v>5670</v>
      </c>
      <c r="I86" s="58">
        <v>11421</v>
      </c>
      <c r="J86" s="66">
        <v>630</v>
      </c>
    </row>
    <row r="87" spans="1:10" x14ac:dyDescent="0.3">
      <c r="A87" s="102">
        <v>17060307</v>
      </c>
      <c r="B87" s="65">
        <v>0</v>
      </c>
      <c r="C87" s="58">
        <v>0</v>
      </c>
      <c r="D87" s="66">
        <v>0</v>
      </c>
      <c r="E87" s="65">
        <v>0</v>
      </c>
      <c r="F87" s="58">
        <v>0</v>
      </c>
      <c r="G87" s="66">
        <v>0</v>
      </c>
      <c r="H87" s="65">
        <v>0</v>
      </c>
      <c r="I87" s="58">
        <v>0</v>
      </c>
      <c r="J87" s="66">
        <v>0</v>
      </c>
    </row>
    <row r="88" spans="1:10" ht="15" thickBot="1" x14ac:dyDescent="0.35">
      <c r="A88" s="103">
        <v>17060308</v>
      </c>
      <c r="B88" s="67">
        <v>3468000</v>
      </c>
      <c r="C88" s="68">
        <v>3560000</v>
      </c>
      <c r="D88" s="69">
        <v>17090</v>
      </c>
      <c r="E88" s="67">
        <v>0</v>
      </c>
      <c r="F88" s="68">
        <v>0</v>
      </c>
      <c r="G88" s="69">
        <v>0</v>
      </c>
      <c r="H88" s="67">
        <v>0</v>
      </c>
      <c r="I88" s="68">
        <v>1456</v>
      </c>
      <c r="J88" s="69">
        <v>123</v>
      </c>
    </row>
    <row r="89" spans="1:10" ht="15" thickTop="1" x14ac:dyDescent="0.3"/>
  </sheetData>
  <mergeCells count="4">
    <mergeCell ref="A1:A2"/>
    <mergeCell ref="B1:D1"/>
    <mergeCell ref="E1:G1"/>
    <mergeCell ref="H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91"/>
  <sheetViews>
    <sheetView tabSelected="1" workbookViewId="0">
      <pane xSplit="1" ySplit="4" topLeftCell="B60" activePane="bottomRight" state="frozen"/>
      <selection pane="topRight" activeCell="B1" sqref="B1"/>
      <selection pane="bottomLeft" activeCell="A5" sqref="A5"/>
      <selection pane="bottomRight" activeCell="C62" sqref="C62"/>
    </sheetView>
  </sheetViews>
  <sheetFormatPr defaultRowHeight="14.4" x14ac:dyDescent="0.3"/>
  <cols>
    <col min="1" max="1" width="13.5546875" customWidth="1"/>
    <col min="2" max="2" width="13" customWidth="1"/>
    <col min="8" max="8" width="12" customWidth="1"/>
    <col min="9" max="9" width="16.77734375" customWidth="1"/>
    <col min="10" max="10" width="15.6640625" customWidth="1"/>
    <col min="11" max="11" width="20.33203125" customWidth="1"/>
    <col min="12" max="12" width="12" customWidth="1"/>
    <col min="13" max="13" width="13" customWidth="1"/>
    <col min="14" max="14" width="14.33203125" customWidth="1"/>
    <col min="15" max="15" width="15.77734375" customWidth="1"/>
    <col min="16" max="16" width="12.5546875" customWidth="1"/>
  </cols>
  <sheetData>
    <row r="1" spans="1:16" ht="22.8" customHeight="1" thickTop="1" x14ac:dyDescent="0.3">
      <c r="A1" s="175" t="s">
        <v>409</v>
      </c>
      <c r="B1" s="176"/>
      <c r="C1" s="176"/>
      <c r="D1" s="176"/>
      <c r="E1" s="176"/>
      <c r="F1" s="176"/>
      <c r="G1" s="177"/>
      <c r="H1" s="184" t="s">
        <v>412</v>
      </c>
      <c r="I1" s="185"/>
      <c r="J1" s="186"/>
      <c r="K1" s="193" t="s">
        <v>416</v>
      </c>
      <c r="L1" s="196" t="s">
        <v>418</v>
      </c>
      <c r="M1" s="197"/>
      <c r="N1" s="202" t="s">
        <v>127</v>
      </c>
      <c r="O1" s="169" t="s">
        <v>130</v>
      </c>
      <c r="P1" s="172" t="s">
        <v>422</v>
      </c>
    </row>
    <row r="2" spans="1:16" ht="25.2" customHeight="1" x14ac:dyDescent="0.3">
      <c r="A2" s="178"/>
      <c r="B2" s="179"/>
      <c r="C2" s="179"/>
      <c r="D2" s="179"/>
      <c r="E2" s="179"/>
      <c r="F2" s="179"/>
      <c r="G2" s="180"/>
      <c r="H2" s="187"/>
      <c r="I2" s="188"/>
      <c r="J2" s="189"/>
      <c r="K2" s="194"/>
      <c r="L2" s="198"/>
      <c r="M2" s="199"/>
      <c r="N2" s="203"/>
      <c r="O2" s="170"/>
      <c r="P2" s="173"/>
    </row>
    <row r="3" spans="1:16" ht="21.6" customHeight="1" thickBot="1" x14ac:dyDescent="0.35">
      <c r="A3" s="181"/>
      <c r="B3" s="182"/>
      <c r="C3" s="182"/>
      <c r="D3" s="182"/>
      <c r="E3" s="182"/>
      <c r="F3" s="182"/>
      <c r="G3" s="183"/>
      <c r="H3" s="190"/>
      <c r="I3" s="191"/>
      <c r="J3" s="192"/>
      <c r="K3" s="195"/>
      <c r="L3" s="200"/>
      <c r="M3" s="201"/>
      <c r="N3" s="204"/>
      <c r="O3" s="171"/>
      <c r="P3" s="174"/>
    </row>
    <row r="4" spans="1:16" ht="15" thickTop="1" x14ac:dyDescent="0.3">
      <c r="A4" s="90" t="s">
        <v>3</v>
      </c>
      <c r="B4" s="107" t="s">
        <v>410</v>
      </c>
      <c r="C4" s="107" t="s">
        <v>26</v>
      </c>
      <c r="D4" s="107" t="s">
        <v>28</v>
      </c>
      <c r="E4" s="107" t="s">
        <v>30</v>
      </c>
      <c r="F4" s="107" t="s">
        <v>32</v>
      </c>
      <c r="G4" s="92" t="s">
        <v>411</v>
      </c>
      <c r="H4" s="90" t="s">
        <v>413</v>
      </c>
      <c r="I4" s="107" t="s">
        <v>414</v>
      </c>
      <c r="J4" s="92" t="s">
        <v>415</v>
      </c>
      <c r="K4" s="108" t="s">
        <v>417</v>
      </c>
      <c r="L4" s="90" t="s">
        <v>413</v>
      </c>
      <c r="M4" s="92" t="s">
        <v>414</v>
      </c>
      <c r="N4" s="108" t="s">
        <v>417</v>
      </c>
      <c r="O4" s="108" t="s">
        <v>421</v>
      </c>
      <c r="P4" s="108" t="s">
        <v>423</v>
      </c>
    </row>
    <row r="5" spans="1:16" x14ac:dyDescent="0.3">
      <c r="A5" s="76">
        <v>16010102</v>
      </c>
      <c r="B5" s="58">
        <v>10039500</v>
      </c>
      <c r="C5" s="58">
        <f>'Physical Supply by HUC 8'!X2</f>
        <v>33324.561999999998</v>
      </c>
      <c r="D5" s="58">
        <f>'Physical Supply by HUC 8'!Z2</f>
        <v>60853.548000000003</v>
      </c>
      <c r="E5" s="58">
        <f>'Physical Supply by HUC 8'!AB2</f>
        <v>74618.040999999997</v>
      </c>
      <c r="F5" s="58">
        <f>'Physical Supply by HUC 8'!AD2</f>
        <v>95627.004000000001</v>
      </c>
      <c r="G5" s="66">
        <f>'Physical Supply by HUC 8'!AR2</f>
        <v>313976.77869399998</v>
      </c>
      <c r="H5" s="65">
        <f>'Water Use Current M&amp;I'!AS3</f>
        <v>48.497897506476676</v>
      </c>
      <c r="I5" s="58">
        <f>'Current Water Use Agriculture'!B2</f>
        <v>22903.7575</v>
      </c>
      <c r="J5" s="66">
        <v>0</v>
      </c>
      <c r="K5" s="98">
        <f>'Current Groundwater'!M2</f>
        <v>5.1320849210585877E-2</v>
      </c>
      <c r="L5" s="65">
        <f>'Water Use Future M&amp;I'!L3</f>
        <v>60.94244279137525</v>
      </c>
      <c r="M5" s="66">
        <f>'Current Water Use Agriculture'!B2</f>
        <v>22903.7575</v>
      </c>
      <c r="N5" s="98">
        <f>Recharge!B2</f>
        <v>25508</v>
      </c>
      <c r="O5" s="98">
        <f>Storage!H3</f>
        <v>0</v>
      </c>
      <c r="P5" s="98">
        <v>-9999</v>
      </c>
    </row>
    <row r="6" spans="1:16" x14ac:dyDescent="0.3">
      <c r="A6" s="76">
        <v>16010201</v>
      </c>
      <c r="B6" s="58">
        <v>10046500</v>
      </c>
      <c r="C6" s="58">
        <f>'Physical Supply by HUC 8'!X3</f>
        <v>434.66820000000001</v>
      </c>
      <c r="D6" s="58">
        <f>'Physical Supply by HUC 8'!Z3</f>
        <v>1593.7834</v>
      </c>
      <c r="E6" s="58">
        <f>'Physical Supply by HUC 8'!AB3</f>
        <v>2318.2303999999999</v>
      </c>
      <c r="F6" s="58">
        <f>'Physical Supply by HUC 8'!AD3</f>
        <v>3477.3456000000001</v>
      </c>
      <c r="G6" s="66">
        <f>'Physical Supply by HUC 8'!AR3</f>
        <v>13087.135055000001</v>
      </c>
      <c r="H6" s="65">
        <f>'Water Use Current M&amp;I'!AS4</f>
        <v>1655.1891743732449</v>
      </c>
      <c r="I6" s="58">
        <f>'Current Water Use Agriculture'!B3</f>
        <v>133922.3175</v>
      </c>
      <c r="J6" s="66">
        <v>0</v>
      </c>
      <c r="K6" s="98">
        <f>'Current Groundwater'!M3</f>
        <v>16.574870543704527</v>
      </c>
      <c r="L6" s="65">
        <f>'Water Use Future M&amp;I'!L4</f>
        <v>2079.9111126694729</v>
      </c>
      <c r="M6" s="66">
        <f>'Current Water Use Agriculture'!B3</f>
        <v>133922.3175</v>
      </c>
      <c r="N6" s="98">
        <f>Recharge!B3</f>
        <v>352985</v>
      </c>
      <c r="O6" s="98">
        <f>Storage!H4</f>
        <v>0</v>
      </c>
      <c r="P6" s="98">
        <v>-9999</v>
      </c>
    </row>
    <row r="7" spans="1:16" x14ac:dyDescent="0.3">
      <c r="A7" s="76">
        <v>16010202</v>
      </c>
      <c r="B7" s="58">
        <v>10092700</v>
      </c>
      <c r="C7" s="58">
        <f>'Physical Supply by HUC 8'!X4</f>
        <v>90555.875</v>
      </c>
      <c r="D7" s="58">
        <f>'Physical Supply by HUC 8'!Z4</f>
        <v>170969.492</v>
      </c>
      <c r="E7" s="58">
        <f>'Physical Supply by HUC 8'!AB4</f>
        <v>217334.1</v>
      </c>
      <c r="F7" s="58">
        <f>'Physical Supply by HUC 8'!AD4</f>
        <v>291952.141</v>
      </c>
      <c r="G7" s="66">
        <f>'Physical Supply by HUC 8'!AR4</f>
        <v>785794.62085399998</v>
      </c>
      <c r="H7" s="65">
        <f>'Water Use Current M&amp;I'!AS5</f>
        <v>4512.9228538639891</v>
      </c>
      <c r="I7" s="58">
        <f>'Current Water Use Agriculture'!B4</f>
        <v>339093.25</v>
      </c>
      <c r="J7" s="66">
        <v>0</v>
      </c>
      <c r="K7" s="98">
        <f>'Current Groundwater'!M4</f>
        <v>28.477982387896652</v>
      </c>
      <c r="L7" s="65">
        <f>'Water Use Future M&amp;I'!L5</f>
        <v>5670.9398184614884</v>
      </c>
      <c r="M7" s="66">
        <f>'Current Water Use Agriculture'!B4</f>
        <v>339093.25</v>
      </c>
      <c r="N7" s="98">
        <f>Recharge!B4</f>
        <v>462414</v>
      </c>
      <c r="O7" s="98">
        <f>Storage!H5</f>
        <v>965</v>
      </c>
      <c r="P7" s="98">
        <v>-9999</v>
      </c>
    </row>
    <row r="8" spans="1:16" x14ac:dyDescent="0.3">
      <c r="A8" s="76">
        <v>16010203</v>
      </c>
      <c r="B8" s="58"/>
      <c r="C8" s="58">
        <f>'Physical Supply by HUC 8'!X5</f>
        <v>0</v>
      </c>
      <c r="D8" s="58">
        <f>'Physical Supply by HUC 8'!Z5</f>
        <v>0</v>
      </c>
      <c r="E8" s="58">
        <f>'Physical Supply by HUC 8'!AB5</f>
        <v>0</v>
      </c>
      <c r="F8" s="58">
        <f>'Physical Supply by HUC 8'!AD5</f>
        <v>0</v>
      </c>
      <c r="G8" s="66">
        <f>'Physical Supply by HUC 8'!AR5</f>
        <v>0</v>
      </c>
      <c r="H8" s="65">
        <f>'Water Use Current M&amp;I'!AS6</f>
        <v>0</v>
      </c>
      <c r="I8" s="58">
        <f>'Current Water Use Agriculture'!B5</f>
        <v>0</v>
      </c>
      <c r="J8" s="66">
        <v>0</v>
      </c>
      <c r="K8" s="98">
        <f>'Current Groundwater'!M5</f>
        <v>1.0695564193160931</v>
      </c>
      <c r="L8" s="65">
        <f>'Water Use Future M&amp;I'!L6</f>
        <v>0</v>
      </c>
      <c r="M8" s="66">
        <f>'Current Water Use Agriculture'!B5</f>
        <v>0</v>
      </c>
      <c r="N8" s="98">
        <f>Recharge!B5</f>
        <v>32773</v>
      </c>
      <c r="O8" s="98">
        <f>Storage!H6</f>
        <v>0</v>
      </c>
      <c r="P8" s="98">
        <v>-9999</v>
      </c>
    </row>
    <row r="9" spans="1:16" x14ac:dyDescent="0.3">
      <c r="A9" s="76">
        <v>16010204</v>
      </c>
      <c r="B9" s="58">
        <v>10125500</v>
      </c>
      <c r="C9" s="58">
        <f>'Physical Supply by HUC 8'!X6</f>
        <v>10142.258</v>
      </c>
      <c r="D9" s="58">
        <f>'Physical Supply by HUC 8'!Z6</f>
        <v>12315.599</v>
      </c>
      <c r="E9" s="58">
        <f>'Physical Supply by HUC 8'!AB6</f>
        <v>13764.493</v>
      </c>
      <c r="F9" s="58">
        <f>'Physical Supply by HUC 8'!AD6</f>
        <v>15937.834000000001</v>
      </c>
      <c r="G9" s="66">
        <f>'Physical Supply by HUC 8'!AR6</f>
        <v>46631.204495999998</v>
      </c>
      <c r="H9" s="65">
        <f>'Water Use Current M&amp;I'!AS7</f>
        <v>527.30504233089368</v>
      </c>
      <c r="I9" s="58">
        <f>'Current Water Use Agriculture'!B6</f>
        <v>92717.167499999996</v>
      </c>
      <c r="J9" s="66">
        <v>0</v>
      </c>
      <c r="K9" s="98">
        <f>'Current Groundwater'!M6</f>
        <v>13.000387529660427</v>
      </c>
      <c r="L9" s="65">
        <f>'Water Use Future M&amp;I'!L7</f>
        <v>662.61164679447381</v>
      </c>
      <c r="M9" s="66">
        <f>'Current Water Use Agriculture'!B6</f>
        <v>92717.167499999996</v>
      </c>
      <c r="N9" s="98">
        <f>Recharge!B6</f>
        <v>79105</v>
      </c>
      <c r="O9" s="98">
        <f>Storage!H7</f>
        <v>0</v>
      </c>
      <c r="P9" s="98">
        <v>-9999</v>
      </c>
    </row>
    <row r="10" spans="1:16" x14ac:dyDescent="0.3">
      <c r="A10" s="76">
        <v>16020309</v>
      </c>
      <c r="B10" s="58"/>
      <c r="C10" s="58">
        <f>'Physical Supply by HUC 8'!X7</f>
        <v>0</v>
      </c>
      <c r="D10" s="58">
        <f>'Physical Supply by HUC 8'!Z7</f>
        <v>0</v>
      </c>
      <c r="E10" s="58">
        <f>'Physical Supply by HUC 8'!AB7</f>
        <v>0</v>
      </c>
      <c r="F10" s="58">
        <f>'Physical Supply by HUC 8'!AD7</f>
        <v>0</v>
      </c>
      <c r="G10" s="66">
        <f>'Physical Supply by HUC 8'!AR7</f>
        <v>0</v>
      </c>
      <c r="H10" s="65">
        <f>'Water Use Current M&amp;I'!AS8</f>
        <v>46.859733857831102</v>
      </c>
      <c r="I10" s="58">
        <f>'Current Water Use Agriculture'!B7</f>
        <v>40022.237500000003</v>
      </c>
      <c r="J10" s="66">
        <v>0</v>
      </c>
      <c r="K10" s="98">
        <f>'Current Groundwater'!M7</f>
        <v>11.884247500094206</v>
      </c>
      <c r="L10" s="65">
        <f>'Water Use Future M&amp;I'!L8</f>
        <v>58.883864162790402</v>
      </c>
      <c r="M10" s="66">
        <f>'Current Water Use Agriculture'!B7</f>
        <v>40022.237500000003</v>
      </c>
      <c r="N10" s="98">
        <f>Recharge!B7</f>
        <v>98792</v>
      </c>
      <c r="O10" s="98">
        <f>Storage!H8</f>
        <v>0</v>
      </c>
      <c r="P10" s="98">
        <f>Species!B7</f>
        <v>1</v>
      </c>
    </row>
    <row r="11" spans="1:16" x14ac:dyDescent="0.3">
      <c r="A11" s="76">
        <v>17010101</v>
      </c>
      <c r="B11" s="58"/>
      <c r="C11" s="58">
        <f>'Physical Supply by HUC 8'!X8</f>
        <v>0</v>
      </c>
      <c r="D11" s="58">
        <f>'Physical Supply by HUC 8'!Z8</f>
        <v>0</v>
      </c>
      <c r="E11" s="58">
        <f>'Physical Supply by HUC 8'!AB8</f>
        <v>0</v>
      </c>
      <c r="F11" s="58">
        <f>'Physical Supply by HUC 8'!AD8</f>
        <v>0</v>
      </c>
      <c r="G11" s="66">
        <f>'Physical Supply by HUC 8'!AR8</f>
        <v>0</v>
      </c>
      <c r="H11" s="65">
        <f>'Water Use Current M&amp;I'!AS9</f>
        <v>0</v>
      </c>
      <c r="I11" s="58">
        <f>'Current Water Use Agriculture'!B8</f>
        <v>0</v>
      </c>
      <c r="J11" s="66">
        <v>0</v>
      </c>
      <c r="K11" s="98">
        <f>'Current Groundwater'!M8</f>
        <v>0.14535734452774152</v>
      </c>
      <c r="L11" s="65">
        <f>'Water Use Future M&amp;I'!L9</f>
        <v>0</v>
      </c>
      <c r="M11" s="66">
        <f>'Current Water Use Agriculture'!B8</f>
        <v>0</v>
      </c>
      <c r="N11" s="98">
        <f>Recharge!B8</f>
        <v>45844</v>
      </c>
      <c r="O11" s="98">
        <f>Storage!H9</f>
        <v>0</v>
      </c>
      <c r="P11" s="98">
        <f>Species!B8</f>
        <v>3</v>
      </c>
    </row>
    <row r="12" spans="1:16" x14ac:dyDescent="0.3">
      <c r="A12" s="76">
        <v>17010104</v>
      </c>
      <c r="B12" s="58">
        <v>12322000</v>
      </c>
      <c r="C12" s="58">
        <f>'Physical Supply by HUC 8'!X9</f>
        <v>1948762.43</v>
      </c>
      <c r="D12" s="58">
        <f>'Physical Supply by HUC 8'!Z9</f>
        <v>2557297.91</v>
      </c>
      <c r="E12" s="58">
        <f>'Physical Supply by HUC 8'!AB9</f>
        <v>3122366.57</v>
      </c>
      <c r="F12" s="58">
        <f>'Physical Supply by HUC 8'!AD9</f>
        <v>3897524.86</v>
      </c>
      <c r="G12" s="66">
        <f>'Physical Supply by HUC 8'!AR9</f>
        <v>11421533.601654999</v>
      </c>
      <c r="H12" s="65">
        <f>'Water Use Current M&amp;I'!AS10</f>
        <v>1036.5401059815606</v>
      </c>
      <c r="I12" s="58">
        <f>'Current Water Use Agriculture'!B9</f>
        <v>22917.932000000001</v>
      </c>
      <c r="J12" s="66">
        <v>0</v>
      </c>
      <c r="K12" s="98">
        <f>'Current Groundwater'!M9</f>
        <v>8.3975607361843014</v>
      </c>
      <c r="L12" s="65">
        <f>'Water Use Future M&amp;I'!L10</f>
        <v>1302.5164963282116</v>
      </c>
      <c r="M12" s="66">
        <f>'Current Water Use Agriculture'!B9</f>
        <v>22917.932000000001</v>
      </c>
      <c r="N12" s="98">
        <f>Recharge!B9</f>
        <v>822653</v>
      </c>
      <c r="O12" s="98">
        <f>Storage!H10</f>
        <v>0</v>
      </c>
      <c r="P12" s="98">
        <f>Species!B9</f>
        <v>3</v>
      </c>
    </row>
    <row r="13" spans="1:16" x14ac:dyDescent="0.3">
      <c r="A13" s="76">
        <v>17010105</v>
      </c>
      <c r="B13" s="58">
        <v>12307500</v>
      </c>
      <c r="C13" s="58">
        <f>'Physical Supply by HUC 8'!X10</f>
        <v>55782.419000000002</v>
      </c>
      <c r="D13" s="58">
        <f>'Physical Supply by HUC 8'!Z10</f>
        <v>66649.123999999996</v>
      </c>
      <c r="E13" s="58">
        <f>'Physical Supply by HUC 8'!AB10</f>
        <v>78240.275999999998</v>
      </c>
      <c r="F13" s="58">
        <f>'Physical Supply by HUC 8'!AD10</f>
        <v>97075.898000000001</v>
      </c>
      <c r="G13" s="66">
        <f>'Physical Supply by HUC 8'!AR10</f>
        <v>640439.40143299999</v>
      </c>
      <c r="H13" s="65">
        <f>'Water Use Current M&amp;I'!AS11</f>
        <v>100.04910714285715</v>
      </c>
      <c r="I13" s="58">
        <f>'Current Water Use Agriculture'!B10</f>
        <v>155.02000000000001</v>
      </c>
      <c r="J13" s="66">
        <v>0</v>
      </c>
      <c r="K13" s="98">
        <f>'Current Groundwater'!M10</f>
        <v>1.6163856966124988</v>
      </c>
      <c r="L13" s="65">
        <f>'Water Use Future M&amp;I'!L11</f>
        <v>125.72180289135341</v>
      </c>
      <c r="M13" s="66">
        <f>'Current Water Use Agriculture'!B10</f>
        <v>155.02000000000001</v>
      </c>
      <c r="N13" s="98">
        <f>Recharge!B10</f>
        <v>181435</v>
      </c>
      <c r="O13" s="98">
        <f>Storage!H11</f>
        <v>0</v>
      </c>
      <c r="P13" s="98">
        <f>Species!B10</f>
        <v>2</v>
      </c>
    </row>
    <row r="14" spans="1:16" x14ac:dyDescent="0.3">
      <c r="A14" s="76">
        <v>17010213</v>
      </c>
      <c r="B14" s="59">
        <v>12392000</v>
      </c>
      <c r="C14" s="58">
        <f>'Physical Supply by HUC 8'!X11</f>
        <v>3104979.8420000002</v>
      </c>
      <c r="D14" s="58">
        <f>'Physical Supply by HUC 8'!Z11</f>
        <v>4368415.41</v>
      </c>
      <c r="E14" s="58">
        <f>'Physical Supply by HUC 8'!AB11</f>
        <v>5201529.46</v>
      </c>
      <c r="F14" s="58">
        <f>'Physical Supply by HUC 8'!AD11</f>
        <v>6628690.0499999998</v>
      </c>
      <c r="G14" s="66">
        <f>'Physical Supply by HUC 8'!AR11</f>
        <v>15888392.665591</v>
      </c>
      <c r="H14" s="65">
        <f>'Water Use Current M&amp;I'!AS12</f>
        <v>117.72574525483073</v>
      </c>
      <c r="I14" s="58">
        <f>'Current Water Use Agriculture'!B11</f>
        <v>409.11399999999998</v>
      </c>
      <c r="J14" s="66">
        <v>0</v>
      </c>
      <c r="K14" s="98">
        <f>'Current Groundwater'!M11</f>
        <v>1.9288536238345044</v>
      </c>
      <c r="L14" s="65">
        <f>'Water Use Future M&amp;I'!L12</f>
        <v>147.93424764494293</v>
      </c>
      <c r="M14" s="66">
        <f>'Current Water Use Agriculture'!B11</f>
        <v>409.11399999999998</v>
      </c>
      <c r="N14" s="98">
        <f>Recharge!B11</f>
        <v>143365</v>
      </c>
      <c r="O14" s="98">
        <f>Storage!H12</f>
        <v>0</v>
      </c>
      <c r="P14" s="98">
        <f>Species!B11</f>
        <v>2</v>
      </c>
    </row>
    <row r="15" spans="1:16" x14ac:dyDescent="0.3">
      <c r="A15" s="76">
        <v>17010214</v>
      </c>
      <c r="B15" s="58">
        <v>12392300</v>
      </c>
      <c r="C15" s="58">
        <f>'Physical Supply by HUC 8'!X12</f>
        <v>15213.387000000001</v>
      </c>
      <c r="D15" s="58">
        <f>'Physical Supply by HUC 8'!Z12</f>
        <v>21733.41</v>
      </c>
      <c r="E15" s="58">
        <f>'Physical Supply by HUC 8'!AB12</f>
        <v>28977.88</v>
      </c>
      <c r="F15" s="58">
        <f>'Physical Supply by HUC 8'!AD12</f>
        <v>41293.478999999999</v>
      </c>
      <c r="G15" s="66">
        <f>'Physical Supply by HUC 8'!AR12</f>
        <v>232980.70630600001</v>
      </c>
      <c r="H15" s="65">
        <f>'Water Use Current M&amp;I'!AS13</f>
        <v>1310.0837340790101</v>
      </c>
      <c r="I15" s="58">
        <f>'Current Water Use Agriculture'!B12</f>
        <v>3327.5320000000002</v>
      </c>
      <c r="J15" s="66">
        <v>0</v>
      </c>
      <c r="K15" s="98">
        <f>'Current Groundwater'!M12</f>
        <v>11.446746098550904</v>
      </c>
      <c r="L15" s="65">
        <f>'Water Use Future M&amp;I'!L13</f>
        <v>1646.2514360490961</v>
      </c>
      <c r="M15" s="66">
        <f>'Current Water Use Agriculture'!B12</f>
        <v>3327.5320000000002</v>
      </c>
      <c r="N15" s="98">
        <f>Recharge!B12</f>
        <v>1009415</v>
      </c>
      <c r="O15" s="98">
        <f>Storage!H13</f>
        <v>0</v>
      </c>
      <c r="P15" s="98">
        <f>Species!B12</f>
        <v>3</v>
      </c>
    </row>
    <row r="16" spans="1:16" x14ac:dyDescent="0.3">
      <c r="A16" s="76">
        <v>17010215</v>
      </c>
      <c r="B16" s="58">
        <v>12395000</v>
      </c>
      <c r="C16" s="58">
        <f>'Physical Supply by HUC 8'!X13</f>
        <v>136920.48300000001</v>
      </c>
      <c r="D16" s="58">
        <f>'Physical Supply by HUC 8'!Z13</f>
        <v>191254.008</v>
      </c>
      <c r="E16" s="58">
        <f>'Physical Supply by HUC 8'!AB13</f>
        <v>241965.29800000001</v>
      </c>
      <c r="F16" s="58">
        <f>'Physical Supply by HUC 8'!AD13</f>
        <v>333970.06699999998</v>
      </c>
      <c r="G16" s="66">
        <f>'Physical Supply by HUC 8'!AR13</f>
        <v>1193766.2244569999</v>
      </c>
      <c r="H16" s="65">
        <f>'Water Use Current M&amp;I'!AS14</f>
        <v>277.56956764898348</v>
      </c>
      <c r="I16" s="58">
        <f>'Current Water Use Agriculture'!B13</f>
        <v>319.51600000000002</v>
      </c>
      <c r="J16" s="66">
        <v>0</v>
      </c>
      <c r="K16" s="98">
        <f>'Current Groundwater'!M13</f>
        <v>5.1180638035102852</v>
      </c>
      <c r="L16" s="65">
        <f>'Water Use Future M&amp;I'!L14</f>
        <v>348.7939179176775</v>
      </c>
      <c r="M16" s="66">
        <f>'Current Water Use Agriculture'!B13</f>
        <v>319.51600000000002</v>
      </c>
      <c r="N16" s="98">
        <f>Recharge!B13</f>
        <v>698565</v>
      </c>
      <c r="O16" s="98">
        <f>Storage!H14</f>
        <v>0</v>
      </c>
      <c r="P16" s="98">
        <f>Species!B13</f>
        <v>3</v>
      </c>
    </row>
    <row r="17" spans="1:16" x14ac:dyDescent="0.3">
      <c r="A17" s="76">
        <v>17010216</v>
      </c>
      <c r="B17" s="58">
        <v>12395500</v>
      </c>
      <c r="C17" s="58">
        <f>'Physical Supply by HUC 8'!X14</f>
        <v>3706705.5202000001</v>
      </c>
      <c r="D17" s="58">
        <f>'Physical Supply by HUC 8'!Z14</f>
        <v>5252240.75</v>
      </c>
      <c r="E17" s="58">
        <f>'Physical Supply by HUC 8'!AB14</f>
        <v>6259222.0800000001</v>
      </c>
      <c r="F17" s="58">
        <f>'Physical Supply by HUC 8'!AD14</f>
        <v>8113806.4000000004</v>
      </c>
      <c r="G17" s="66">
        <f>'Physical Supply by HUC 8'!AR14</f>
        <v>18142226.247314002</v>
      </c>
      <c r="H17" s="65">
        <f>'Water Use Current M&amp;I'!AS15</f>
        <v>85.757903674097975</v>
      </c>
      <c r="I17" s="58">
        <f>'Current Water Use Agriculture'!B14</f>
        <v>17.425999999999998</v>
      </c>
      <c r="J17" s="66">
        <v>0</v>
      </c>
      <c r="K17" s="98">
        <f>'Current Groundwater'!M14</f>
        <v>9.5935327977072507E-2</v>
      </c>
      <c r="L17" s="65">
        <f>'Water Use Future M&amp;I'!L15</f>
        <v>107.763444263412</v>
      </c>
      <c r="M17" s="66">
        <f>'Current Water Use Agriculture'!B14</f>
        <v>17.425999999999998</v>
      </c>
      <c r="N17" s="98">
        <f>Recharge!B14</f>
        <v>15901</v>
      </c>
      <c r="O17" s="98">
        <f>Storage!H15</f>
        <v>0</v>
      </c>
      <c r="P17" s="98">
        <f>Species!B14</f>
        <v>3</v>
      </c>
    </row>
    <row r="18" spans="1:16" x14ac:dyDescent="0.3">
      <c r="A18" s="76">
        <v>17010301</v>
      </c>
      <c r="B18" s="58">
        <v>12413000</v>
      </c>
      <c r="C18" s="58">
        <f>'Physical Supply by HUC 8'!X15</f>
        <v>124604.88400000001</v>
      </c>
      <c r="D18" s="58">
        <f>'Physical Supply by HUC 8'!Z15</f>
        <v>159378.34</v>
      </c>
      <c r="E18" s="58">
        <f>'Physical Supply by HUC 8'!AB15</f>
        <v>180387.30300000001</v>
      </c>
      <c r="F18" s="58">
        <f>'Physical Supply by HUC 8'!AD15</f>
        <v>227476.35800000001</v>
      </c>
      <c r="G18" s="66">
        <f>'Physical Supply by HUC 8'!AR15</f>
        <v>1368118.8839469999</v>
      </c>
      <c r="H18" s="65">
        <f>'Water Use Current M&amp;I'!AS16</f>
        <v>66.978774739682294</v>
      </c>
      <c r="I18" s="58">
        <f>'Current Water Use Agriculture'!B15</f>
        <v>60.322000000000003</v>
      </c>
      <c r="J18" s="66">
        <v>0</v>
      </c>
      <c r="K18" s="98">
        <f>'Current Groundwater'!M15</f>
        <v>1.0677737516858206</v>
      </c>
      <c r="L18" s="65">
        <f>'Water Use Future M&amp;I'!L16</f>
        <v>84.165504074022934</v>
      </c>
      <c r="M18" s="66">
        <f>'Current Water Use Agriculture'!B15</f>
        <v>60.322000000000003</v>
      </c>
      <c r="N18" s="98">
        <f>Recharge!B15</f>
        <v>970493</v>
      </c>
      <c r="O18" s="98">
        <f>Storage!H16</f>
        <v>0</v>
      </c>
      <c r="P18" s="98">
        <f>Species!B15</f>
        <v>2</v>
      </c>
    </row>
    <row r="19" spans="1:16" x14ac:dyDescent="0.3">
      <c r="A19" s="76">
        <v>17010302</v>
      </c>
      <c r="B19" s="58">
        <v>12413470</v>
      </c>
      <c r="C19" s="58">
        <f>'Physical Supply by HUC 8'!X16</f>
        <v>52884.631000000001</v>
      </c>
      <c r="D19" s="58">
        <f>'Physical Supply by HUC 8'!Z16</f>
        <v>62302.442000000003</v>
      </c>
      <c r="E19" s="58">
        <f>'Physical Supply by HUC 8'!AB16</f>
        <v>70995.805999999997</v>
      </c>
      <c r="F19" s="58">
        <f>'Physical Supply by HUC 8'!AD16</f>
        <v>84760.298999999999</v>
      </c>
      <c r="G19" s="66">
        <f>'Physical Supply by HUC 8'!AR16</f>
        <v>373889.99448800005</v>
      </c>
      <c r="H19" s="65">
        <f>'Water Use Current M&amp;I'!AS17</f>
        <v>1617.943801866219</v>
      </c>
      <c r="I19" s="58">
        <f>'Current Water Use Agriculture'!B16</f>
        <v>100.726</v>
      </c>
      <c r="J19" s="66">
        <v>0</v>
      </c>
      <c r="K19" s="98">
        <f>'Current Groundwater'!M16</f>
        <v>0.61456875558231372</v>
      </c>
      <c r="L19" s="65">
        <f>'Water Use Future M&amp;I'!L17</f>
        <v>2033.1083776063851</v>
      </c>
      <c r="M19" s="66">
        <f>'Current Water Use Agriculture'!B16</f>
        <v>100.726</v>
      </c>
      <c r="N19" s="98">
        <f>Recharge!B16</f>
        <v>394540</v>
      </c>
      <c r="O19" s="98">
        <f>Storage!H17</f>
        <v>3781</v>
      </c>
      <c r="P19" s="98">
        <f>Species!B16</f>
        <v>2</v>
      </c>
    </row>
    <row r="20" spans="1:16" x14ac:dyDescent="0.3">
      <c r="A20" s="76">
        <v>17010303</v>
      </c>
      <c r="B20" s="58">
        <v>12413860</v>
      </c>
      <c r="C20" s="58">
        <f>'Physical Supply by HUC 8'!X17</f>
        <v>304267.74</v>
      </c>
      <c r="D20" s="58">
        <f>'Physical Supply by HUC 8'!Z17</f>
        <v>331434.5025</v>
      </c>
      <c r="E20" s="58">
        <f>'Physical Supply by HUC 8'!AB17</f>
        <v>369467.97000000003</v>
      </c>
      <c r="F20" s="58">
        <f>'Physical Supply by HUC 8'!AD17</f>
        <v>420179.26</v>
      </c>
      <c r="G20" s="66">
        <f>'Physical Supply by HUC 8'!AR17</f>
        <v>1932005.2464430002</v>
      </c>
      <c r="H20" s="65">
        <f>'Water Use Current M&amp;I'!AS18</f>
        <v>2753.9793345842545</v>
      </c>
      <c r="I20" s="58">
        <f>'Current Water Use Agriculture'!B17</f>
        <v>804.98199999999997</v>
      </c>
      <c r="J20" s="66">
        <v>0</v>
      </c>
      <c r="K20" s="98">
        <f>'Current Groundwater'!M17</f>
        <v>2.8810851704651257</v>
      </c>
      <c r="L20" s="65">
        <f>'Water Use Future M&amp;I'!L18</f>
        <v>3460.6508574954159</v>
      </c>
      <c r="M20" s="66">
        <f>'Current Water Use Agriculture'!B17</f>
        <v>804.98199999999997</v>
      </c>
      <c r="N20" s="98">
        <f>Recharge!B17</f>
        <v>516846</v>
      </c>
      <c r="O20" s="98">
        <f>Storage!H18</f>
        <v>0</v>
      </c>
      <c r="P20" s="98">
        <f>Species!B17</f>
        <v>2</v>
      </c>
    </row>
    <row r="21" spans="1:16" x14ac:dyDescent="0.3">
      <c r="A21" s="76">
        <v>17010304</v>
      </c>
      <c r="B21" s="58">
        <v>12414500</v>
      </c>
      <c r="C21" s="58">
        <f>'Physical Supply by HUC 8'!X18</f>
        <v>181111.75</v>
      </c>
      <c r="D21" s="58">
        <f>'Physical Supply by HUC 8'!Z18</f>
        <v>236894.16899999999</v>
      </c>
      <c r="E21" s="58">
        <f>'Physical Supply by HUC 8'!AB18</f>
        <v>270943.17800000001</v>
      </c>
      <c r="F21" s="58">
        <f>'Physical Supply by HUC 8'!AD18</f>
        <v>332521.17300000001</v>
      </c>
      <c r="G21" s="66">
        <f>'Physical Supply by HUC 8'!AR18</f>
        <v>1689115.5540709998</v>
      </c>
      <c r="H21" s="65">
        <f>'Water Use Current M&amp;I'!AS19</f>
        <v>968.05535016185138</v>
      </c>
      <c r="I21" s="58">
        <f>'Current Water Use Agriculture'!B18</f>
        <v>648.18200000000002</v>
      </c>
      <c r="J21" s="66">
        <v>0</v>
      </c>
      <c r="K21" s="98">
        <f>'Current Groundwater'!M18</f>
        <v>3.4891125444458018</v>
      </c>
      <c r="L21" s="65">
        <f>'Water Use Future M&amp;I'!L19</f>
        <v>1216.4586202028631</v>
      </c>
      <c r="M21" s="66">
        <f>'Current Water Use Agriculture'!B18</f>
        <v>648.18200000000002</v>
      </c>
      <c r="N21" s="98">
        <f>Recharge!B18</f>
        <v>1847753</v>
      </c>
      <c r="O21" s="98">
        <f>Storage!H19</f>
        <v>0</v>
      </c>
      <c r="P21" s="98">
        <f>Species!B18</f>
        <v>5</v>
      </c>
    </row>
    <row r="22" spans="1:16" x14ac:dyDescent="0.3">
      <c r="A22" s="76">
        <v>17010305</v>
      </c>
      <c r="B22" s="58">
        <v>12419000</v>
      </c>
      <c r="C22" s="58">
        <f>'Physical Supply by HUC 8'!X19</f>
        <v>118896.24164000001</v>
      </c>
      <c r="D22" s="58">
        <f>'Physical Supply by HUC 8'!Z19</f>
        <v>466543.86800000002</v>
      </c>
      <c r="E22" s="58">
        <f>'Physical Supply by HUC 8'!AB19</f>
        <v>652002.30000000005</v>
      </c>
      <c r="F22" s="58">
        <f>'Physical Supply by HUC 8'!AD19</f>
        <v>912803.22</v>
      </c>
      <c r="G22" s="66">
        <f>'Physical Supply by HUC 8'!AR19</f>
        <v>4503921.0480089998</v>
      </c>
      <c r="H22" s="65">
        <f>'Water Use Current M&amp;I'!AS20</f>
        <v>22805.029188374585</v>
      </c>
      <c r="I22" s="58">
        <f>'Current Water Use Agriculture'!B19</f>
        <v>19712.202000000001</v>
      </c>
      <c r="J22" s="66">
        <v>0</v>
      </c>
      <c r="K22" s="98">
        <f>'Current Groundwater'!M19</f>
        <v>5.0610296871467995</v>
      </c>
      <c r="L22" s="65">
        <f>'Water Use Future M&amp;I'!L20</f>
        <v>28656.80323050778</v>
      </c>
      <c r="M22" s="66">
        <f>'Current Water Use Agriculture'!B19</f>
        <v>19712.202000000001</v>
      </c>
      <c r="N22" s="98">
        <f>Recharge!B19</f>
        <v>228797</v>
      </c>
      <c r="O22" s="98">
        <f>Storage!H20</f>
        <v>0</v>
      </c>
      <c r="P22" s="98">
        <f>Species!B19</f>
        <v>1</v>
      </c>
    </row>
    <row r="23" spans="1:16" x14ac:dyDescent="0.3">
      <c r="A23" s="76">
        <v>17010306</v>
      </c>
      <c r="B23" s="58">
        <v>12422950</v>
      </c>
      <c r="C23" s="58">
        <f>'Physical Supply by HUC 8'!X20</f>
        <v>115.91152</v>
      </c>
      <c r="D23" s="58">
        <f>'Physical Supply by HUC 8'!Z20</f>
        <v>253.55644999999998</v>
      </c>
      <c r="E23" s="58">
        <f>'Physical Supply by HUC 8'!AB20</f>
        <v>376.71244000000002</v>
      </c>
      <c r="F23" s="58">
        <f>'Physical Supply by HUC 8'!AD20</f>
        <v>536.09078</v>
      </c>
      <c r="G23" s="66">
        <f>'Physical Supply by HUC 8'!AR20</f>
        <v>58865.665432000002</v>
      </c>
      <c r="H23" s="65">
        <f>'Water Use Current M&amp;I'!AS21</f>
        <v>372.54067293700143</v>
      </c>
      <c r="I23" s="58">
        <f>'Current Water Use Agriculture'!B20</f>
        <v>2101.0279999999998</v>
      </c>
      <c r="J23" s="66">
        <v>0</v>
      </c>
      <c r="K23" s="98">
        <f>'Current Groundwater'!M20</f>
        <v>3.4024265964692764</v>
      </c>
      <c r="L23" s="65">
        <f>'Water Use Future M&amp;I'!L21</f>
        <v>468.13487503254072</v>
      </c>
      <c r="M23" s="66">
        <f>'Current Water Use Agriculture'!B20</f>
        <v>2101.0279999999998</v>
      </c>
      <c r="N23" s="98">
        <f>Recharge!B20</f>
        <v>41830</v>
      </c>
      <c r="O23" s="98">
        <f>Storage!H21</f>
        <v>0</v>
      </c>
      <c r="P23" s="98">
        <f>Species!B20</f>
        <v>5</v>
      </c>
    </row>
    <row r="24" spans="1:16" x14ac:dyDescent="0.3">
      <c r="A24" s="76">
        <v>17010308</v>
      </c>
      <c r="B24" s="58"/>
      <c r="C24" s="58">
        <f>'Physical Supply by HUC 8'!X21</f>
        <v>0</v>
      </c>
      <c r="D24" s="58">
        <f>'Physical Supply by HUC 8'!Z21</f>
        <v>0</v>
      </c>
      <c r="E24" s="58">
        <f>'Physical Supply by HUC 8'!AB21</f>
        <v>0</v>
      </c>
      <c r="F24" s="58">
        <f>'Physical Supply by HUC 8'!AD21</f>
        <v>0</v>
      </c>
      <c r="G24" s="66">
        <f>'Physical Supply by HUC 8'!AR21</f>
        <v>0</v>
      </c>
      <c r="H24" s="65">
        <f>'Water Use Current M&amp;I'!AS22</f>
        <v>50.695062919640819</v>
      </c>
      <c r="I24" s="58">
        <f>'Current Water Use Agriculture'!B21</f>
        <v>33.804000000000002</v>
      </c>
      <c r="J24" s="66">
        <v>0</v>
      </c>
      <c r="K24" s="98">
        <f>'Current Groundwater'!M21</f>
        <v>0.12966612294083565</v>
      </c>
      <c r="L24" s="65">
        <f>'Water Use Future M&amp;I'!L22</f>
        <v>63.703424136707198</v>
      </c>
      <c r="M24" s="66">
        <f>'Current Water Use Agriculture'!B21</f>
        <v>33.804000000000002</v>
      </c>
      <c r="N24" s="98">
        <f>Recharge!B21</f>
        <v>10395</v>
      </c>
      <c r="O24" s="98">
        <f>Storage!H22</f>
        <v>0</v>
      </c>
      <c r="P24" s="98">
        <f>Species!B21</f>
        <v>2</v>
      </c>
    </row>
    <row r="25" spans="1:16" x14ac:dyDescent="0.3">
      <c r="A25" s="76">
        <v>17040104</v>
      </c>
      <c r="B25" s="58">
        <v>13037000</v>
      </c>
      <c r="C25" s="58">
        <f>'Physical Supply by HUC 8'!X22</f>
        <v>1535827.64</v>
      </c>
      <c r="D25" s="58">
        <f>'Physical Supply by HUC 8'!Z22</f>
        <v>1754972.8574999999</v>
      </c>
      <c r="E25" s="58">
        <f>'Physical Supply by HUC 8'!AB22</f>
        <v>1945140.1950000001</v>
      </c>
      <c r="F25" s="58">
        <f>'Physical Supply by HUC 8'!AD22</f>
        <v>2187829.94</v>
      </c>
      <c r="G25" s="66">
        <f>'Physical Supply by HUC 8'!AR22</f>
        <v>6044595.9628859991</v>
      </c>
      <c r="H25" s="65">
        <f>'Water Use Current M&amp;I'!AS23</f>
        <v>254.18025495340532</v>
      </c>
      <c r="I25" s="58">
        <f>'Current Water Use Agriculture'!B22</f>
        <v>17680.615000000002</v>
      </c>
      <c r="J25" s="66">
        <v>0</v>
      </c>
      <c r="K25" s="98">
        <f>'Current Groundwater'!M22</f>
        <v>3.5713736406261689</v>
      </c>
      <c r="L25" s="65">
        <f>'Water Use Future M&amp;I'!L24</f>
        <v>319.40275748289594</v>
      </c>
      <c r="M25" s="66">
        <f>'Current Water Use Agriculture'!B22</f>
        <v>17680.615000000002</v>
      </c>
      <c r="N25" s="98">
        <f>Recharge!B23</f>
        <v>406224</v>
      </c>
      <c r="O25" s="98">
        <f>Storage!H23</f>
        <v>1401000</v>
      </c>
      <c r="P25" s="98">
        <f>Species!B23</f>
        <v>1</v>
      </c>
    </row>
    <row r="26" spans="1:16" x14ac:dyDescent="0.3">
      <c r="A26" s="76">
        <v>17040105</v>
      </c>
      <c r="B26" s="58">
        <v>13028500</v>
      </c>
      <c r="C26" s="58">
        <f>'Physical Supply by HUC 8'!X23</f>
        <v>192702.902</v>
      </c>
      <c r="D26" s="58">
        <f>'Physical Supply by HUC 8'!Z23</f>
        <v>245587.533</v>
      </c>
      <c r="E26" s="58">
        <f>'Physical Supply by HUC 8'!AB23</f>
        <v>276014.30700000003</v>
      </c>
      <c r="F26" s="58">
        <f>'Physical Supply by HUC 8'!AD23</f>
        <v>306585.97039999999</v>
      </c>
      <c r="G26" s="66">
        <f>'Physical Supply by HUC 8'!AR23</f>
        <v>508807.38153300004</v>
      </c>
      <c r="H26" s="65">
        <f>'Water Use Current M&amp;I'!AS24</f>
        <v>23.660176101724439</v>
      </c>
      <c r="I26" s="58">
        <f>'Current Water Use Agriculture'!B23</f>
        <v>2505.5625</v>
      </c>
      <c r="J26" s="66">
        <v>0</v>
      </c>
      <c r="K26" s="98">
        <f>'Current Groundwater'!M23</f>
        <v>1.2082567134241373</v>
      </c>
      <c r="L26" s="65">
        <f>'Water Use Future M&amp;I'!L25</f>
        <v>29.731468005279645</v>
      </c>
      <c r="M26" s="66">
        <f>'Current Water Use Agriculture'!B23</f>
        <v>2505.5625</v>
      </c>
      <c r="N26" s="98">
        <f>Recharge!B24</f>
        <v>157824</v>
      </c>
      <c r="O26" s="98">
        <f>Storage!H24</f>
        <v>13440</v>
      </c>
      <c r="P26" s="98">
        <v>-9999</v>
      </c>
    </row>
    <row r="27" spans="1:16" x14ac:dyDescent="0.3">
      <c r="A27" s="76">
        <v>17040201</v>
      </c>
      <c r="B27" s="58">
        <v>13057160</v>
      </c>
      <c r="C27" s="58">
        <f>'Physical Supply by HUC 8'!X24</f>
        <v>2129874.1800000002</v>
      </c>
      <c r="D27" s="58">
        <f>'Physical Supply by HUC 8'!Z24</f>
        <v>2405164.04</v>
      </c>
      <c r="E27" s="58">
        <f>'Physical Supply by HUC 8'!AB24</f>
        <v>2897788</v>
      </c>
      <c r="F27" s="58">
        <f>'Physical Supply by HUC 8'!AD24</f>
        <v>3420838.7340000002</v>
      </c>
      <c r="G27" s="66">
        <f>'Physical Supply by HUC 8'!AR24</f>
        <v>6356126.2840610007</v>
      </c>
      <c r="H27" s="65">
        <f>'Water Use Current M&amp;I'!AS25</f>
        <v>4047.1563410452359</v>
      </c>
      <c r="I27" s="58">
        <f>'Current Water Use Agriculture'!B24</f>
        <v>498956.91800000001</v>
      </c>
      <c r="J27" s="66">
        <v>0</v>
      </c>
      <c r="K27" s="98">
        <f>'Current Groundwater'!M24</f>
        <v>105.95470145511314</v>
      </c>
      <c r="L27" s="65">
        <f>'Water Use Future M&amp;I'!L26</f>
        <v>5085.657270900454</v>
      </c>
      <c r="M27" s="66">
        <f>'Current Water Use Agriculture'!B24</f>
        <v>498956.91800000001</v>
      </c>
      <c r="N27" s="98">
        <f>Recharge!B25</f>
        <v>21612</v>
      </c>
      <c r="O27" s="98">
        <f>Storage!H25</f>
        <v>0</v>
      </c>
      <c r="P27" s="98">
        <f>Species!B25</f>
        <v>2</v>
      </c>
    </row>
    <row r="28" spans="1:16" x14ac:dyDescent="0.3">
      <c r="A28" s="76">
        <v>17040202</v>
      </c>
      <c r="B28" s="58">
        <v>13044000</v>
      </c>
      <c r="C28" s="58">
        <f>'Physical Supply by HUC 8'!X25</f>
        <v>255729.791</v>
      </c>
      <c r="D28" s="58">
        <f>'Physical Supply by HUC 8'!Z25</f>
        <v>296298.82299999997</v>
      </c>
      <c r="E28" s="58">
        <f>'Physical Supply by HUC 8'!AB25</f>
        <v>436117.09399999998</v>
      </c>
      <c r="F28" s="58">
        <f>'Physical Supply by HUC 8'!AD25</f>
        <v>520152.946</v>
      </c>
      <c r="G28" s="66">
        <f>'Physical Supply by HUC 8'!AR25</f>
        <v>725899.51623499999</v>
      </c>
      <c r="H28" s="65">
        <f>'Water Use Current M&amp;I'!AS26</f>
        <v>502.59532490606102</v>
      </c>
      <c r="I28" s="58">
        <f>'Current Water Use Agriculture'!B25</f>
        <v>30310.390500000001</v>
      </c>
      <c r="J28" s="66">
        <v>0</v>
      </c>
      <c r="K28" s="98">
        <f>'Current Groundwater'!M25</f>
        <v>14.078993773817736</v>
      </c>
      <c r="L28" s="65">
        <f>'Water Use Future M&amp;I'!L27</f>
        <v>631.56130286231621</v>
      </c>
      <c r="M28" s="66">
        <f>'Current Water Use Agriculture'!B25</f>
        <v>30310.390500000001</v>
      </c>
      <c r="N28" s="98">
        <f>Recharge!B26</f>
        <v>745300</v>
      </c>
      <c r="O28" s="98">
        <f>Storage!H26</f>
        <v>127646</v>
      </c>
      <c r="P28" s="98">
        <f>Species!B26</f>
        <v>2</v>
      </c>
    </row>
    <row r="29" spans="1:16" x14ac:dyDescent="0.3">
      <c r="A29" s="76">
        <v>17040203</v>
      </c>
      <c r="B29" s="58">
        <v>13056500</v>
      </c>
      <c r="C29" s="58">
        <f>'Physical Supply by HUC 8'!X26</f>
        <v>323827.80900000001</v>
      </c>
      <c r="D29" s="58">
        <f>'Physical Supply by HUC 8'!Z26</f>
        <v>522326.28700000001</v>
      </c>
      <c r="E29" s="58">
        <f>'Physical Supply by HUC 8'!AB26</f>
        <v>680980.18</v>
      </c>
      <c r="F29" s="58">
        <f>'Physical Supply by HUC 8'!AD26</f>
        <v>898314.28</v>
      </c>
      <c r="G29" s="66">
        <f>'Physical Supply by HUC 8'!AR26</f>
        <v>1526636.580911</v>
      </c>
      <c r="H29" s="65">
        <f>'Water Use Current M&amp;I'!AS27</f>
        <v>5540.2030211979045</v>
      </c>
      <c r="I29" s="58">
        <f>'Current Water Use Agriculture'!B26</f>
        <v>257971.16250000001</v>
      </c>
      <c r="J29" s="66">
        <v>0</v>
      </c>
      <c r="K29" s="98">
        <f>'Current Groundwater'!M26</f>
        <v>107.28385729444634</v>
      </c>
      <c r="L29" s="65">
        <f>'Water Use Future M&amp;I'!L28</f>
        <v>6961.8199598721003</v>
      </c>
      <c r="M29" s="66">
        <f>'Current Water Use Agriculture'!B26</f>
        <v>257971.16250000001</v>
      </c>
      <c r="N29" s="98">
        <f>Recharge!B27</f>
        <v>250935</v>
      </c>
      <c r="O29" s="98">
        <f>Storage!H27</f>
        <v>500</v>
      </c>
      <c r="P29" s="98">
        <f>Species!B27</f>
        <v>2</v>
      </c>
    </row>
    <row r="30" spans="1:16" x14ac:dyDescent="0.3">
      <c r="A30" s="76">
        <v>17040204</v>
      </c>
      <c r="B30" s="58">
        <v>13055300</v>
      </c>
      <c r="C30" s="58">
        <f>'Physical Supply by HUC 8'!X27</f>
        <v>5451.463675</v>
      </c>
      <c r="D30" s="58">
        <f>'Physical Supply by HUC 8'!Z27</f>
        <v>8693.3639999999996</v>
      </c>
      <c r="E30" s="58">
        <f>'Physical Supply by HUC 8'!AB27</f>
        <v>13040.046</v>
      </c>
      <c r="F30" s="58">
        <f>'Physical Supply by HUC 8'!AD27</f>
        <v>36222.35</v>
      </c>
      <c r="G30" s="66">
        <f>'Physical Supply by HUC 8'!AR27</f>
        <v>128980.54388</v>
      </c>
      <c r="H30" s="65">
        <f>'Water Use Current M&amp;I'!AS28</f>
        <v>2336.9185885984193</v>
      </c>
      <c r="I30" s="58">
        <f>'Current Water Use Agriculture'!B27</f>
        <v>444903.755</v>
      </c>
      <c r="J30" s="66">
        <v>0</v>
      </c>
      <c r="K30" s="98">
        <f>'Current Groundwater'!M27</f>
        <v>25.199342124082598</v>
      </c>
      <c r="L30" s="65">
        <f>'Water Use Future M&amp;I'!L29</f>
        <v>2936.5723177145514</v>
      </c>
      <c r="M30" s="66">
        <f>'Current Water Use Agriculture'!B27</f>
        <v>444903.755</v>
      </c>
      <c r="N30" s="98">
        <f>Recharge!B28</f>
        <v>487938</v>
      </c>
      <c r="O30" s="98">
        <f>Storage!H28</f>
        <v>0</v>
      </c>
      <c r="P30" s="98">
        <f>Species!B28</f>
        <v>1</v>
      </c>
    </row>
    <row r="31" spans="1:16" x14ac:dyDescent="0.3">
      <c r="A31" s="76">
        <v>17040205</v>
      </c>
      <c r="B31" s="58">
        <v>13058500</v>
      </c>
      <c r="C31" s="58">
        <f>'Physical Supply by HUC 8'!X28</f>
        <v>2173.3409999999999</v>
      </c>
      <c r="D31" s="58">
        <f>'Physical Supply by HUC 8'!Z28</f>
        <v>3622.2350000000001</v>
      </c>
      <c r="E31" s="58">
        <f>'Physical Supply by HUC 8'!AB28</f>
        <v>5578.2419</v>
      </c>
      <c r="F31" s="58">
        <f>'Physical Supply by HUC 8'!AD28</f>
        <v>15937.834000000001</v>
      </c>
      <c r="G31" s="66">
        <f>'Physical Supply by HUC 8'!AR28</f>
        <v>66268.064878000005</v>
      </c>
      <c r="H31" s="65">
        <f>'Water Use Current M&amp;I'!AS29</f>
        <v>2018.407061789773</v>
      </c>
      <c r="I31" s="58">
        <f>'Current Water Use Agriculture'!B28</f>
        <v>66043.001499999998</v>
      </c>
      <c r="J31" s="66">
        <v>0</v>
      </c>
      <c r="K31" s="98">
        <f>'Current Groundwater'!M28</f>
        <v>10.610418487642516</v>
      </c>
      <c r="L31" s="65">
        <f>'Water Use Future M&amp;I'!L30</f>
        <v>2536.3304577789518</v>
      </c>
      <c r="M31" s="66">
        <f>'Current Water Use Agriculture'!B28</f>
        <v>66043.001499999998</v>
      </c>
      <c r="N31" s="98">
        <f>Recharge!B29</f>
        <v>103008</v>
      </c>
      <c r="O31" s="98">
        <f>Storage!H29</f>
        <v>0</v>
      </c>
      <c r="P31" s="98">
        <f>Species!B29</f>
        <v>3</v>
      </c>
    </row>
    <row r="32" spans="1:16" x14ac:dyDescent="0.3">
      <c r="A32" s="76">
        <v>17040206</v>
      </c>
      <c r="B32" s="58">
        <v>13069500</v>
      </c>
      <c r="C32" s="58">
        <f>'Physical Supply by HUC 8'!X29</f>
        <v>129625.30171</v>
      </c>
      <c r="D32" s="58">
        <f>'Physical Supply by HUC 8'!Z29</f>
        <v>449881.587</v>
      </c>
      <c r="E32" s="58">
        <f>'Physical Supply by HUC 8'!AB29</f>
        <v>804136.17</v>
      </c>
      <c r="F32" s="58">
        <f>'Physical Supply by HUC 8'!AD29</f>
        <v>1275026.72</v>
      </c>
      <c r="G32" s="66">
        <f>'Physical Supply by HUC 8'!AR29</f>
        <v>3479693.5327269998</v>
      </c>
      <c r="H32" s="65">
        <f>'Water Use Current M&amp;I'!AS30</f>
        <v>4615.4563781618199</v>
      </c>
      <c r="I32" s="58">
        <f>'Current Water Use Agriculture'!B29</f>
        <v>1119173.0220000001</v>
      </c>
      <c r="J32" s="66">
        <v>0</v>
      </c>
      <c r="K32" s="98">
        <f>'Current Groundwater'!M29</f>
        <v>367.35439505848507</v>
      </c>
      <c r="L32" s="65">
        <f>'Water Use Future M&amp;I'!L31</f>
        <v>5799.783240478163</v>
      </c>
      <c r="M32" s="66">
        <f>'Current Water Use Agriculture'!B29</f>
        <v>1119173.0220000001</v>
      </c>
      <c r="N32" s="98">
        <f>Recharge!B30</f>
        <v>117746</v>
      </c>
      <c r="O32" s="98">
        <f>Storage!H30</f>
        <v>0</v>
      </c>
      <c r="P32" s="98">
        <f>Species!B30</f>
        <v>7</v>
      </c>
    </row>
    <row r="33" spans="1:16" x14ac:dyDescent="0.3">
      <c r="A33" s="76">
        <v>17040207</v>
      </c>
      <c r="B33" s="58">
        <v>13068500</v>
      </c>
      <c r="C33" s="58">
        <f>'Physical Supply by HUC 8'!X30</f>
        <v>0</v>
      </c>
      <c r="D33" s="58">
        <f>'Physical Supply by HUC 8'!Z30</f>
        <v>2173.3409999999999</v>
      </c>
      <c r="E33" s="58">
        <f>'Physical Supply by HUC 8'!AB30</f>
        <v>10142.258</v>
      </c>
      <c r="F33" s="58">
        <f>'Physical Supply by HUC 8'!AD30</f>
        <v>31875.668000000001</v>
      </c>
      <c r="G33" s="66">
        <f>'Physical Supply by HUC 8'!AR30</f>
        <v>111843.025648</v>
      </c>
      <c r="H33" s="65">
        <f>'Water Use Current M&amp;I'!AS31</f>
        <v>16967.460534000755</v>
      </c>
      <c r="I33" s="58">
        <f>'Current Water Use Agriculture'!B30</f>
        <v>218815.71950000001</v>
      </c>
      <c r="J33" s="66">
        <v>0</v>
      </c>
      <c r="K33" s="98">
        <f>'Current Groundwater'!M30</f>
        <v>45.213225197877463</v>
      </c>
      <c r="L33" s="65">
        <f>'Water Use Future M&amp;I'!L32</f>
        <v>21321.313783545454</v>
      </c>
      <c r="M33" s="66">
        <f>'Current Water Use Agriculture'!B30</f>
        <v>218815.71950000001</v>
      </c>
      <c r="N33" s="98">
        <f>Recharge!B31</f>
        <v>162245</v>
      </c>
      <c r="O33" s="98">
        <f>Storage!H31</f>
        <v>351800</v>
      </c>
      <c r="P33" s="98">
        <f>Species!B31</f>
        <v>2</v>
      </c>
    </row>
    <row r="34" spans="1:16" x14ac:dyDescent="0.3">
      <c r="A34" s="76">
        <v>17040208</v>
      </c>
      <c r="B34" s="58">
        <v>13075910</v>
      </c>
      <c r="C34" s="58">
        <f>'Physical Supply by HUC 8'!X31</f>
        <v>49755.019960000005</v>
      </c>
      <c r="D34" s="58">
        <f>'Physical Supply by HUC 8'!Z31</f>
        <v>82586.957999999999</v>
      </c>
      <c r="E34" s="58">
        <f>'Physical Supply by HUC 8'!AB31</f>
        <v>118809.308</v>
      </c>
      <c r="F34" s="58">
        <f>'Physical Supply by HUC 8'!AD31</f>
        <v>157929.446</v>
      </c>
      <c r="G34" s="66">
        <f>'Physical Supply by HUC 8'!AR31</f>
        <v>305489.88208900002</v>
      </c>
      <c r="H34" s="65">
        <f>'Water Use Current M&amp;I'!AS32</f>
        <v>19401.475439717567</v>
      </c>
      <c r="I34" s="58">
        <f>'Current Water Use Agriculture'!B31</f>
        <v>320987.538</v>
      </c>
      <c r="J34" s="66">
        <v>0</v>
      </c>
      <c r="K34" s="98">
        <f>'Current Groundwater'!M31</f>
        <v>58.734115220822204</v>
      </c>
      <c r="L34" s="65">
        <f>'Water Use Future M&amp;I'!L33</f>
        <v>24379.89744020587</v>
      </c>
      <c r="M34" s="66">
        <f>'Current Water Use Agriculture'!B31</f>
        <v>320987.538</v>
      </c>
      <c r="N34" s="98">
        <f>Recharge!B32</f>
        <v>187362</v>
      </c>
      <c r="O34" s="98">
        <f>Storage!H32</f>
        <v>0</v>
      </c>
      <c r="P34" s="98">
        <f>Species!B32</f>
        <v>2</v>
      </c>
    </row>
    <row r="35" spans="1:16" x14ac:dyDescent="0.3">
      <c r="A35" s="76">
        <v>17040209</v>
      </c>
      <c r="B35" s="58">
        <v>13086500</v>
      </c>
      <c r="C35" s="58">
        <f>'Physical Supply by HUC 8'!X32</f>
        <v>0</v>
      </c>
      <c r="D35" s="58">
        <f>'Physical Supply by HUC 8'!Z32</f>
        <v>0</v>
      </c>
      <c r="E35" s="58">
        <f>'Physical Supply by HUC 8'!AB32</f>
        <v>0</v>
      </c>
      <c r="F35" s="58">
        <f>'Physical Supply by HUC 8'!AD32</f>
        <v>0</v>
      </c>
      <c r="G35" s="66">
        <f>'Physical Supply by HUC 8'!AR32</f>
        <v>817237.79399500007</v>
      </c>
      <c r="H35" s="65">
        <f>'Water Use Current M&amp;I'!AS33</f>
        <v>2582.1541267324678</v>
      </c>
      <c r="I35" s="58">
        <f>'Current Water Use Agriculture'!B32</f>
        <v>1138954.186</v>
      </c>
      <c r="J35" s="66">
        <v>0</v>
      </c>
      <c r="K35" s="98">
        <f>'Current Groundwater'!M32</f>
        <v>523.14493923430541</v>
      </c>
      <c r="L35" s="65">
        <f>'Water Use Future M&amp;I'!L34</f>
        <v>3244.7352796085411</v>
      </c>
      <c r="M35" s="66">
        <f>'Current Water Use Agriculture'!B32</f>
        <v>1138954.186</v>
      </c>
      <c r="N35" s="98">
        <f>Recharge!B33</f>
        <v>171337</v>
      </c>
      <c r="O35" s="98">
        <f>Storage!H33</f>
        <v>1671301</v>
      </c>
      <c r="P35" s="98">
        <f>Species!B33</f>
        <v>7</v>
      </c>
    </row>
    <row r="36" spans="1:16" x14ac:dyDescent="0.3">
      <c r="A36" s="76">
        <v>17040210</v>
      </c>
      <c r="B36" s="58">
        <v>13079901</v>
      </c>
      <c r="C36" s="58">
        <f>'Physical Supply by HUC 8'!X33</f>
        <v>144.88939999999999</v>
      </c>
      <c r="D36" s="58">
        <f>'Physical Supply by HUC 8'!Z33</f>
        <v>173.86727999999999</v>
      </c>
      <c r="E36" s="58">
        <f>'Physical Supply by HUC 8'!AB33</f>
        <v>304.26774</v>
      </c>
      <c r="F36" s="58">
        <f>'Physical Supply by HUC 8'!AD33</f>
        <v>456.40161000000001</v>
      </c>
      <c r="G36" s="66">
        <f>'Physical Supply by HUC 8'!AR33</f>
        <v>7939.9391200000009</v>
      </c>
      <c r="H36" s="65">
        <f>'Water Use Current M&amp;I'!AS34</f>
        <v>357.05523855749391</v>
      </c>
      <c r="I36" s="58">
        <f>'Current Water Use Agriculture'!B33</f>
        <v>243311.38200000001</v>
      </c>
      <c r="J36" s="66">
        <v>0</v>
      </c>
      <c r="K36" s="98">
        <f>'Current Groundwater'!M33</f>
        <v>14.433441729107816</v>
      </c>
      <c r="L36" s="65">
        <f>'Water Use Future M&amp;I'!L35</f>
        <v>448.67567504543274</v>
      </c>
      <c r="M36" s="66">
        <f>'Current Water Use Agriculture'!B33</f>
        <v>243311.38200000001</v>
      </c>
      <c r="N36" s="98">
        <f>Recharge!B34</f>
        <v>98916</v>
      </c>
      <c r="O36" s="98">
        <f>Storage!H34</f>
        <v>0</v>
      </c>
      <c r="P36" s="98">
        <f>Species!B34</f>
        <v>1</v>
      </c>
    </row>
    <row r="37" spans="1:16" x14ac:dyDescent="0.3">
      <c r="A37" s="76">
        <v>17040211</v>
      </c>
      <c r="B37" s="58">
        <v>13084000</v>
      </c>
      <c r="C37" s="58">
        <f>'Physical Supply by HUC 8'!X34</f>
        <v>15937.834000000001</v>
      </c>
      <c r="D37" s="58">
        <f>'Physical Supply by HUC 8'!Z34</f>
        <v>18111.174999999999</v>
      </c>
      <c r="E37" s="58">
        <f>'Physical Supply by HUC 8'!AB34</f>
        <v>18835.621999999999</v>
      </c>
      <c r="F37" s="58">
        <f>'Physical Supply by HUC 8'!AD34</f>
        <v>21733.41</v>
      </c>
      <c r="G37" s="66">
        <f>'Physical Supply by HUC 8'!AR34</f>
        <v>60340.639523999998</v>
      </c>
      <c r="H37" s="65">
        <f>'Water Use Current M&amp;I'!AS35</f>
        <v>1261.0344107812793</v>
      </c>
      <c r="I37" s="58">
        <f>'Current Water Use Agriculture'!B34</f>
        <v>367486.43400000001</v>
      </c>
      <c r="J37" s="66">
        <v>0</v>
      </c>
      <c r="K37" s="98">
        <f>'Current Groundwater'!M34</f>
        <v>14.71627615735459</v>
      </c>
      <c r="L37" s="65">
        <f>'Water Use Future M&amp;I'!L36</f>
        <v>1584.6160381138363</v>
      </c>
      <c r="M37" s="66">
        <f>'Current Water Use Agriculture'!B34</f>
        <v>367486.43400000001</v>
      </c>
      <c r="N37" s="98">
        <f>Recharge!B35</f>
        <v>49561</v>
      </c>
      <c r="O37" s="98">
        <f>Storage!H35</f>
        <v>0</v>
      </c>
      <c r="P37" s="98">
        <f>Species!B35</f>
        <v>3</v>
      </c>
    </row>
    <row r="38" spans="1:16" x14ac:dyDescent="0.3">
      <c r="A38" s="76">
        <v>17040212</v>
      </c>
      <c r="B38" s="58">
        <v>13153776</v>
      </c>
      <c r="C38" s="58">
        <f>'Physical Supply by HUC 8'!X35</f>
        <v>4180059.19</v>
      </c>
      <c r="D38" s="58">
        <f>'Physical Supply by HUC 8'!Z35</f>
        <v>4382904.3499999996</v>
      </c>
      <c r="E38" s="58">
        <f>'Physical Supply by HUC 8'!AB35</f>
        <v>4600238.45</v>
      </c>
      <c r="F38" s="58">
        <f>'Physical Supply by HUC 8'!AD35</f>
        <v>4890017.25</v>
      </c>
      <c r="G38" s="66">
        <f>'Physical Supply by HUC 8'!AR35</f>
        <v>7023971.5155039998</v>
      </c>
      <c r="H38" s="65">
        <f>'Water Use Current M&amp;I'!AS36</f>
        <v>12606.94962805835</v>
      </c>
      <c r="I38" s="58">
        <f>'Current Water Use Agriculture'!B35</f>
        <v>1744389.8540000001</v>
      </c>
      <c r="J38" s="66">
        <v>0</v>
      </c>
      <c r="K38" s="98">
        <f>'Current Groundwater'!M35</f>
        <v>352.12532374386592</v>
      </c>
      <c r="L38" s="65">
        <f>'Water Use Future M&amp;I'!L37</f>
        <v>15841.894981668514</v>
      </c>
      <c r="M38" s="66">
        <f>'Current Water Use Agriculture'!B35</f>
        <v>1744389.8540000001</v>
      </c>
      <c r="N38" s="98">
        <f>Recharge!B36</f>
        <v>151185</v>
      </c>
      <c r="O38" s="98">
        <f>Storage!H36</f>
        <v>39100</v>
      </c>
      <c r="P38" s="98">
        <f>Species!B36</f>
        <v>8</v>
      </c>
    </row>
    <row r="39" spans="1:16" x14ac:dyDescent="0.3">
      <c r="A39" s="76">
        <v>17040213</v>
      </c>
      <c r="B39" s="58">
        <v>13108150</v>
      </c>
      <c r="C39" s="58">
        <f>'Physical Supply by HUC 8'!X36</f>
        <v>20284.516</v>
      </c>
      <c r="D39" s="58">
        <f>'Physical Supply by HUC 8'!Z36</f>
        <v>34049.008999999998</v>
      </c>
      <c r="E39" s="58">
        <f>'Physical Supply by HUC 8'!AB36</f>
        <v>48537.949000000001</v>
      </c>
      <c r="F39" s="58">
        <f>'Physical Supply by HUC 8'!AD36</f>
        <v>73169.146999999997</v>
      </c>
      <c r="G39" s="66">
        <f>'Physical Supply by HUC 8'!AR36</f>
        <v>113822.214852</v>
      </c>
      <c r="H39" s="65">
        <f>'Water Use Current M&amp;I'!AS37</f>
        <v>202.02441938086113</v>
      </c>
      <c r="I39" s="58">
        <f>'Current Water Use Agriculture'!B36</f>
        <v>96731.479500000001</v>
      </c>
      <c r="J39" s="66">
        <v>0</v>
      </c>
      <c r="K39" s="98">
        <f>'Current Groundwater'!M36</f>
        <v>23.844400150263116</v>
      </c>
      <c r="L39" s="65">
        <f>'Water Use Future M&amp;I'!L38</f>
        <v>253.86388818110248</v>
      </c>
      <c r="M39" s="66">
        <f>'Current Water Use Agriculture'!B36</f>
        <v>96731.479500000001</v>
      </c>
      <c r="N39" s="98">
        <f>Recharge!B37</f>
        <v>67967</v>
      </c>
      <c r="O39" s="98">
        <f>Storage!H37</f>
        <v>0</v>
      </c>
      <c r="P39" s="98">
        <f>Species!B37</f>
        <v>6</v>
      </c>
    </row>
    <row r="40" spans="1:16" x14ac:dyDescent="0.3">
      <c r="A40" s="76">
        <v>17040214</v>
      </c>
      <c r="B40" s="58">
        <v>13112000</v>
      </c>
      <c r="C40" s="58">
        <f>'Physical Supply by HUC 8'!X37</f>
        <v>0</v>
      </c>
      <c r="D40" s="58">
        <f>'Physical Supply by HUC 8'!Z37</f>
        <v>0</v>
      </c>
      <c r="E40" s="58">
        <f>'Physical Supply by HUC 8'!AB37</f>
        <v>0</v>
      </c>
      <c r="F40" s="58">
        <f>'Physical Supply by HUC 8'!AD37</f>
        <v>0</v>
      </c>
      <c r="G40" s="66">
        <f>'Physical Supply by HUC 8'!AR37</f>
        <v>27498.559225999998</v>
      </c>
      <c r="H40" s="65">
        <f>'Water Use Current M&amp;I'!AS38</f>
        <v>366.06510488959685</v>
      </c>
      <c r="I40" s="58">
        <f>'Current Water Use Agriculture'!B37</f>
        <v>239686.86749999999</v>
      </c>
      <c r="J40" s="66">
        <v>0</v>
      </c>
      <c r="K40" s="98">
        <f>'Current Groundwater'!M37</f>
        <v>152.05574794716819</v>
      </c>
      <c r="L40" s="65">
        <f>'Water Use Future M&amp;I'!L39</f>
        <v>459.99757200087646</v>
      </c>
      <c r="M40" s="66">
        <f>'Current Water Use Agriculture'!B37</f>
        <v>239686.86749999999</v>
      </c>
      <c r="N40" s="98">
        <f>Recharge!B38</f>
        <v>92516</v>
      </c>
      <c r="O40" s="98">
        <f>Storage!H38</f>
        <v>0</v>
      </c>
      <c r="P40" s="98">
        <f>Species!B38</f>
        <v>2</v>
      </c>
    </row>
    <row r="41" spans="1:16" x14ac:dyDescent="0.3">
      <c r="A41" s="76">
        <v>17040215</v>
      </c>
      <c r="B41" s="58">
        <v>13116500</v>
      </c>
      <c r="C41" s="58">
        <f>'Physical Supply by HUC 8'!X38</f>
        <v>13040.046</v>
      </c>
      <c r="D41" s="58">
        <f>'Physical Supply by HUC 8'!Z38</f>
        <v>19560.069</v>
      </c>
      <c r="E41" s="58">
        <f>'Physical Supply by HUC 8'!AB38</f>
        <v>22457.857</v>
      </c>
      <c r="F41" s="58">
        <f>'Physical Supply by HUC 8'!AD38</f>
        <v>27528.986000000001</v>
      </c>
      <c r="G41" s="66">
        <f>'Physical Supply by HUC 8'!AR38</f>
        <v>43327.726175999996</v>
      </c>
      <c r="H41" s="65">
        <f>'Water Use Current M&amp;I'!AS39</f>
        <v>105.42614439371636</v>
      </c>
      <c r="I41" s="58">
        <f>'Current Water Use Agriculture'!B38</f>
        <v>202073.092</v>
      </c>
      <c r="J41" s="66">
        <v>0</v>
      </c>
      <c r="K41" s="98">
        <f>'Current Groundwater'!M38</f>
        <v>77.748139823736864</v>
      </c>
      <c r="L41" s="65">
        <f>'Water Use Future M&amp;I'!L40</f>
        <v>132.47859980131904</v>
      </c>
      <c r="M41" s="66">
        <f>'Current Water Use Agriculture'!B38</f>
        <v>202073.092</v>
      </c>
      <c r="N41" s="98">
        <f>Recharge!B39</f>
        <v>89152</v>
      </c>
      <c r="O41" s="98">
        <f>Storage!H39</f>
        <v>0</v>
      </c>
      <c r="P41" s="98">
        <f>Species!B39</f>
        <v>7</v>
      </c>
    </row>
    <row r="42" spans="1:16" x14ac:dyDescent="0.3">
      <c r="A42" s="76">
        <v>17040216</v>
      </c>
      <c r="B42" s="58">
        <v>13117030</v>
      </c>
      <c r="C42" s="58">
        <f>'Physical Supply by HUC 8'!X39</f>
        <v>25355.645</v>
      </c>
      <c r="D42" s="58">
        <f>'Physical Supply by HUC 8'!Z39</f>
        <v>27528.986000000001</v>
      </c>
      <c r="E42" s="58">
        <f>'Physical Supply by HUC 8'!AB39</f>
        <v>28977.88</v>
      </c>
      <c r="F42" s="58">
        <f>'Physical Supply by HUC 8'!AD39</f>
        <v>30426.774000000001</v>
      </c>
      <c r="G42" s="66">
        <f>'Physical Supply by HUC 8'!AR39</f>
        <v>38003.040725999999</v>
      </c>
      <c r="H42" s="65">
        <f>'Water Use Current M&amp;I'!AS40</f>
        <v>0</v>
      </c>
      <c r="I42" s="58">
        <f>'Current Water Use Agriculture'!B39</f>
        <v>1867.81</v>
      </c>
      <c r="J42" s="66">
        <v>0</v>
      </c>
      <c r="K42" s="98">
        <f>'Current Groundwater'!M39</f>
        <v>18.699999226472421</v>
      </c>
      <c r="L42" s="65">
        <f>'Water Use Future M&amp;I'!L41</f>
        <v>0</v>
      </c>
      <c r="M42" s="66">
        <f>'Current Water Use Agriculture'!B39</f>
        <v>1867.81</v>
      </c>
      <c r="N42" s="98">
        <f>Recharge!B40</f>
        <v>79890</v>
      </c>
      <c r="O42" s="98">
        <f>Storage!H40</f>
        <v>0</v>
      </c>
      <c r="P42" s="98">
        <f>Species!B40</f>
        <v>6</v>
      </c>
    </row>
    <row r="43" spans="1:16" x14ac:dyDescent="0.3">
      <c r="A43" s="76">
        <v>17040217</v>
      </c>
      <c r="B43" s="58">
        <v>13119000</v>
      </c>
      <c r="C43" s="58">
        <f>'Physical Supply by HUC 8'!X40</f>
        <v>0</v>
      </c>
      <c r="D43" s="58">
        <f>'Physical Supply by HUC 8'!Z40</f>
        <v>15213.387000000001</v>
      </c>
      <c r="E43" s="58">
        <f>'Physical Supply by HUC 8'!AB40</f>
        <v>20284.516</v>
      </c>
      <c r="F43" s="58">
        <f>'Physical Supply by HUC 8'!AD40</f>
        <v>26804.539000000001</v>
      </c>
      <c r="G43" s="66">
        <f>'Physical Supply by HUC 8'!AR40</f>
        <v>54638.517187000005</v>
      </c>
      <c r="H43" s="65">
        <f>'Water Use Current M&amp;I'!AS41</f>
        <v>87.704586538461541</v>
      </c>
      <c r="I43" s="58">
        <f>'Current Water Use Agriculture'!B40</f>
        <v>71112.177500000005</v>
      </c>
      <c r="J43" s="66">
        <v>0</v>
      </c>
      <c r="K43" s="98">
        <f>'Current Groundwater'!M40</f>
        <v>12.204462302134626</v>
      </c>
      <c r="L43" s="65">
        <f>'Water Use Future M&amp;I'!L42</f>
        <v>110.20979109708644</v>
      </c>
      <c r="M43" s="66">
        <f>'Current Water Use Agriculture'!B40</f>
        <v>71112.177500000005</v>
      </c>
      <c r="N43" s="98">
        <f>Recharge!B41</f>
        <v>142699</v>
      </c>
      <c r="O43" s="98">
        <f>Storage!H41</f>
        <v>0</v>
      </c>
      <c r="P43" s="98">
        <f>Species!B41</f>
        <v>5</v>
      </c>
    </row>
    <row r="44" spans="1:16" x14ac:dyDescent="0.3">
      <c r="A44" s="76">
        <v>17040218</v>
      </c>
      <c r="B44" s="58">
        <v>13132565</v>
      </c>
      <c r="C44" s="58">
        <f>'Physical Supply by HUC 8'!X41</f>
        <v>0</v>
      </c>
      <c r="D44" s="58">
        <f>'Physical Supply by HUC 8'!Z41</f>
        <v>0</v>
      </c>
      <c r="E44" s="58">
        <f>'Physical Supply by HUC 8'!AB41</f>
        <v>0</v>
      </c>
      <c r="F44" s="58">
        <f>'Physical Supply by HUC 8'!AD41</f>
        <v>0</v>
      </c>
      <c r="G44" s="66">
        <f>'Physical Supply by HUC 8'!AR41</f>
        <v>20986.505143000002</v>
      </c>
      <c r="H44" s="65">
        <f>'Water Use Current M&amp;I'!AS42</f>
        <v>891.5599999555443</v>
      </c>
      <c r="I44" s="58">
        <f>'Current Water Use Agriculture'!B41</f>
        <v>157355.74249999999</v>
      </c>
      <c r="J44" s="66">
        <v>0</v>
      </c>
      <c r="K44" s="98">
        <f>'Current Groundwater'!M41</f>
        <v>158.04805241343536</v>
      </c>
      <c r="L44" s="65">
        <f>'Water Use Future M&amp;I'!L43</f>
        <v>1120.3346578345404</v>
      </c>
      <c r="M44" s="66">
        <f>'Current Water Use Agriculture'!B41</f>
        <v>157355.74249999999</v>
      </c>
      <c r="N44" s="98">
        <f>Recharge!B42</f>
        <v>388936</v>
      </c>
      <c r="O44" s="98">
        <f>Storage!H42</f>
        <v>0</v>
      </c>
      <c r="P44" s="98">
        <f>Species!B42</f>
        <v>7</v>
      </c>
    </row>
    <row r="45" spans="1:16" x14ac:dyDescent="0.3">
      <c r="A45" s="76">
        <v>17040219</v>
      </c>
      <c r="B45" s="58">
        <v>13153500</v>
      </c>
      <c r="C45" s="58">
        <f>'Physical Supply by HUC 8'!X42</f>
        <v>52884.631000000001</v>
      </c>
      <c r="D45" s="58">
        <f>'Physical Supply by HUC 8'!Z42</f>
        <v>57231.313000000002</v>
      </c>
      <c r="E45" s="58">
        <f>'Physical Supply by HUC 8'!AB42</f>
        <v>59404.654000000002</v>
      </c>
      <c r="F45" s="58">
        <f>'Physical Supply by HUC 8'!AD42</f>
        <v>62302.442000000003</v>
      </c>
      <c r="G45" s="66">
        <f>'Physical Supply by HUC 8'!AR42</f>
        <v>216942.17417300001</v>
      </c>
      <c r="H45" s="65">
        <f>'Water Use Current M&amp;I'!AS43</f>
        <v>4221.0655142962787</v>
      </c>
      <c r="I45" s="58">
        <f>'Current Water Use Agriculture'!B42</f>
        <v>182656.31049999999</v>
      </c>
      <c r="J45" s="66">
        <v>0</v>
      </c>
      <c r="K45" s="98">
        <f>'Current Groundwater'!M42</f>
        <v>70.237574139484465</v>
      </c>
      <c r="L45" s="65">
        <f>'Water Use Future M&amp;I'!L44</f>
        <v>5304.1916812995105</v>
      </c>
      <c r="M45" s="66">
        <f>'Current Water Use Agriculture'!B42</f>
        <v>182656.31049999999</v>
      </c>
      <c r="N45" s="98">
        <f>Recharge!B43</f>
        <v>357165</v>
      </c>
      <c r="O45" s="98">
        <f>Storage!H43</f>
        <v>0</v>
      </c>
      <c r="P45" s="98">
        <f>Species!B43</f>
        <v>8</v>
      </c>
    </row>
    <row r="46" spans="1:16" x14ac:dyDescent="0.3">
      <c r="A46" s="76">
        <v>17040220</v>
      </c>
      <c r="B46" s="58">
        <v>13141500</v>
      </c>
      <c r="C46" s="58">
        <f>'Physical Supply by HUC 8'!X43</f>
        <v>1231.5599</v>
      </c>
      <c r="D46" s="58">
        <f>'Physical Supply by HUC 8'!Z43</f>
        <v>1666.2280999999998</v>
      </c>
      <c r="E46" s="58">
        <f>'Physical Supply by HUC 8'!AB43</f>
        <v>2100.8962999999999</v>
      </c>
      <c r="F46" s="58">
        <f>'Physical Supply by HUC 8'!AD43</f>
        <v>3404.9009000000001</v>
      </c>
      <c r="G46" s="66">
        <f>'Physical Supply by HUC 8'!AR43</f>
        <v>121534.677614</v>
      </c>
      <c r="H46" s="65">
        <f>'Water Use Current M&amp;I'!AS44</f>
        <v>167.67199062784445</v>
      </c>
      <c r="I46" s="58">
        <f>'Current Water Use Agriculture'!B43</f>
        <v>74287.9375</v>
      </c>
      <c r="J46" s="66">
        <v>0</v>
      </c>
      <c r="K46" s="98">
        <f>'Current Groundwater'!M43</f>
        <v>9.3094965054732377</v>
      </c>
      <c r="L46" s="65">
        <f>'Water Use Future M&amp;I'!L45</f>
        <v>210.69680172735491</v>
      </c>
      <c r="M46" s="66">
        <f>'Current Water Use Agriculture'!B43</f>
        <v>74287.9375</v>
      </c>
      <c r="N46" s="98">
        <f>Recharge!B44</f>
        <v>123835</v>
      </c>
      <c r="O46" s="98">
        <f>Storage!H44</f>
        <v>0</v>
      </c>
      <c r="P46" s="98">
        <f>Species!B44</f>
        <v>8</v>
      </c>
    </row>
    <row r="47" spans="1:16" x14ac:dyDescent="0.3">
      <c r="A47" s="76">
        <v>17040221</v>
      </c>
      <c r="B47" s="58">
        <v>13152000</v>
      </c>
      <c r="C47" s="58">
        <f>'Physical Supply by HUC 8'!X44</f>
        <v>0</v>
      </c>
      <c r="D47" s="58">
        <f>'Physical Supply by HUC 8'!Z44</f>
        <v>144.88939999999999</v>
      </c>
      <c r="E47" s="58">
        <f>'Physical Supply by HUC 8'!AB44</f>
        <v>362.2235</v>
      </c>
      <c r="F47" s="58">
        <f>'Physical Supply by HUC 8'!AD44</f>
        <v>1593.7834</v>
      </c>
      <c r="G47" s="66">
        <f>'Physical Supply by HUC 8'!AR44</f>
        <v>94643.929421000008</v>
      </c>
      <c r="H47" s="65">
        <f>'Water Use Current M&amp;I'!AS45</f>
        <v>2200.2873451998335</v>
      </c>
      <c r="I47" s="58">
        <f>'Current Water Use Agriculture'!B44</f>
        <v>227041.389</v>
      </c>
      <c r="J47" s="66">
        <v>0</v>
      </c>
      <c r="K47" s="98">
        <f>'Current Groundwater'!M44</f>
        <v>132.95963145101268</v>
      </c>
      <c r="L47" s="65">
        <f>'Water Use Future M&amp;I'!L46</f>
        <v>2764.8815812701446</v>
      </c>
      <c r="M47" s="66">
        <f>'Current Water Use Agriculture'!B44</f>
        <v>227041.389</v>
      </c>
      <c r="N47" s="98">
        <f>Recharge!B45</f>
        <v>97642</v>
      </c>
      <c r="O47" s="98">
        <f>Storage!H45</f>
        <v>0</v>
      </c>
      <c r="P47" s="98">
        <f>Species!B45</f>
        <v>8</v>
      </c>
    </row>
    <row r="48" spans="1:16" x14ac:dyDescent="0.3">
      <c r="A48" s="76">
        <v>17050101</v>
      </c>
      <c r="B48" s="58">
        <v>13171000</v>
      </c>
      <c r="C48" s="58">
        <f>'Physical Supply by HUC 8'!X45</f>
        <v>1448.894</v>
      </c>
      <c r="D48" s="58">
        <f>'Physical Supply by HUC 8'!Z45</f>
        <v>3912.0138000000002</v>
      </c>
      <c r="E48" s="58">
        <f>'Physical Supply by HUC 8'!AB45</f>
        <v>11591.152</v>
      </c>
      <c r="F48" s="58">
        <f>'Physical Supply by HUC 8'!AD45</f>
        <v>40569.031999999999</v>
      </c>
      <c r="G48" s="66">
        <f>'Physical Supply by HUC 8'!AR45</f>
        <v>300055.80514199997</v>
      </c>
      <c r="H48" s="65">
        <f>'Water Use Current M&amp;I'!AS46</f>
        <v>3912.3053943411933</v>
      </c>
      <c r="I48" s="58">
        <f>'Current Water Use Agriculture'!B45</f>
        <v>104039.23050000001</v>
      </c>
      <c r="J48" s="66">
        <v>0</v>
      </c>
      <c r="K48" s="98">
        <f>'Current Groundwater'!M45</f>
        <v>293.52833125940566</v>
      </c>
      <c r="L48" s="65">
        <f>'Water Use Future M&amp;I'!L47</f>
        <v>4916.2035015896372</v>
      </c>
      <c r="M48" s="66">
        <f>'Current Water Use Agriculture'!B45</f>
        <v>104039.23050000001</v>
      </c>
      <c r="N48" s="98">
        <f>Recharge!B46</f>
        <v>79811</v>
      </c>
      <c r="O48" s="98">
        <f>Storage!H46</f>
        <v>0</v>
      </c>
      <c r="P48" s="98">
        <f>Species!B46</f>
        <v>7</v>
      </c>
    </row>
    <row r="49" spans="1:16" x14ac:dyDescent="0.3">
      <c r="A49" s="76">
        <v>17050102</v>
      </c>
      <c r="B49" s="58">
        <v>13168500</v>
      </c>
      <c r="C49" s="58">
        <f>'Physical Supply by HUC 8'!X46</f>
        <v>26804.539000000001</v>
      </c>
      <c r="D49" s="58">
        <f>'Physical Supply by HUC 8'!Z46</f>
        <v>39844.584999999999</v>
      </c>
      <c r="E49" s="58">
        <f>'Physical Supply by HUC 8'!AB46</f>
        <v>47089.055</v>
      </c>
      <c r="F49" s="58">
        <f>'Physical Supply by HUC 8'!AD46</f>
        <v>60853.548000000003</v>
      </c>
      <c r="G49" s="66">
        <f>'Physical Supply by HUC 8'!AR46</f>
        <v>272418.152092</v>
      </c>
      <c r="H49" s="65">
        <f>'Water Use Current M&amp;I'!AS47</f>
        <v>48.817241939853695</v>
      </c>
      <c r="I49" s="58">
        <f>'Current Water Use Agriculture'!B46</f>
        <v>75037.595499999996</v>
      </c>
      <c r="J49" s="66">
        <v>0</v>
      </c>
      <c r="K49" s="98">
        <f>'Current Groundwater'!M46</f>
        <v>102.0678037195478</v>
      </c>
      <c r="L49" s="65">
        <f>'Water Use Future M&amp;I'!L48</f>
        <v>61.343723464916359</v>
      </c>
      <c r="M49" s="66">
        <f>'Current Water Use Agriculture'!B46</f>
        <v>75037.595499999996</v>
      </c>
      <c r="N49" s="98">
        <f>Recharge!B47</f>
        <v>139507</v>
      </c>
      <c r="O49" s="98">
        <f>Storage!H47</f>
        <v>0</v>
      </c>
      <c r="P49" s="98">
        <f>Species!B47</f>
        <v>6</v>
      </c>
    </row>
    <row r="50" spans="1:16" x14ac:dyDescent="0.3">
      <c r="A50" s="76">
        <v>17050103</v>
      </c>
      <c r="B50" s="58">
        <v>13172500</v>
      </c>
      <c r="C50" s="58">
        <f>'Physical Supply by HUC 8'!X47</f>
        <v>3839569.1</v>
      </c>
      <c r="D50" s="58">
        <f>'Physical Supply by HUC 8'!Z47</f>
        <v>4556771.63</v>
      </c>
      <c r="E50" s="58">
        <f>'Physical Supply by HUC 8'!AB47</f>
        <v>4897261.72</v>
      </c>
      <c r="F50" s="58">
        <f>'Physical Supply by HUC 8'!AD47</f>
        <v>5353663.33</v>
      </c>
      <c r="G50" s="66">
        <f>'Physical Supply by HUC 8'!AR47</f>
        <v>7916512.6773610003</v>
      </c>
      <c r="H50" s="65">
        <f>'Water Use Current M&amp;I'!AS48</f>
        <v>1505.0919859131982</v>
      </c>
      <c r="I50" s="58">
        <f>'Current Water Use Agriculture'!B47</f>
        <v>734610.32649999997</v>
      </c>
      <c r="J50" s="66">
        <v>0</v>
      </c>
      <c r="K50" s="98">
        <f>'Current Groundwater'!M47</f>
        <v>282.86133890234589</v>
      </c>
      <c r="L50" s="65">
        <f>'Water Use Future M&amp;I'!L49</f>
        <v>1891.2988395914922</v>
      </c>
      <c r="M50" s="66">
        <f>'Current Water Use Agriculture'!B47</f>
        <v>734610.32649999997</v>
      </c>
      <c r="N50" s="98">
        <f>Recharge!B48</f>
        <v>78293</v>
      </c>
      <c r="O50" s="98">
        <f>Storage!H48</f>
        <v>0</v>
      </c>
      <c r="P50" s="98">
        <f>Species!B48</f>
        <v>7</v>
      </c>
    </row>
    <row r="51" spans="1:16" x14ac:dyDescent="0.3">
      <c r="A51" s="76">
        <v>17050104</v>
      </c>
      <c r="B51" s="58"/>
      <c r="C51" s="58">
        <f>'Physical Supply by HUC 8'!X48</f>
        <v>0</v>
      </c>
      <c r="D51" s="58">
        <f>'Physical Supply by HUC 8'!Z48</f>
        <v>0</v>
      </c>
      <c r="E51" s="58">
        <f>'Physical Supply by HUC 8'!AB48</f>
        <v>0</v>
      </c>
      <c r="F51" s="58">
        <f>'Physical Supply by HUC 8'!AD48</f>
        <v>0</v>
      </c>
      <c r="G51" s="66">
        <f>'Physical Supply by HUC 8'!AR48</f>
        <v>0</v>
      </c>
      <c r="H51" s="65">
        <f>'Water Use Current M&amp;I'!AS49</f>
        <v>27.76025250609591</v>
      </c>
      <c r="I51" s="58">
        <f>'Current Water Use Agriculture'!B48</f>
        <v>2624.07</v>
      </c>
      <c r="J51" s="66">
        <v>0</v>
      </c>
      <c r="K51" s="98">
        <f>'Current Groundwater'!M48</f>
        <v>22.574359579269835</v>
      </c>
      <c r="L51" s="65">
        <f>'Water Use Future M&amp;I'!L50</f>
        <v>34.883517573887843</v>
      </c>
      <c r="M51" s="66">
        <f>'Current Water Use Agriculture'!B48</f>
        <v>2624.07</v>
      </c>
      <c r="N51" s="98">
        <f>Recharge!B49</f>
        <v>121332</v>
      </c>
      <c r="O51" s="98">
        <f>Storage!H49</f>
        <v>0</v>
      </c>
      <c r="P51" s="98">
        <f>Species!B49</f>
        <v>5</v>
      </c>
    </row>
    <row r="52" spans="1:16" x14ac:dyDescent="0.3">
      <c r="A52" s="76">
        <v>17050105</v>
      </c>
      <c r="B52" s="58"/>
      <c r="C52" s="58">
        <f>'Physical Supply by HUC 8'!X49</f>
        <v>0</v>
      </c>
      <c r="D52" s="58">
        <f>'Physical Supply by HUC 8'!Z49</f>
        <v>0</v>
      </c>
      <c r="E52" s="58">
        <f>'Physical Supply by HUC 8'!AB49</f>
        <v>0</v>
      </c>
      <c r="F52" s="58">
        <f>'Physical Supply by HUC 8'!AD49</f>
        <v>0</v>
      </c>
      <c r="G52" s="66">
        <f>'Physical Supply by HUC 8'!AR49</f>
        <v>0</v>
      </c>
      <c r="H52" s="65">
        <f>'Water Use Current M&amp;I'!AS50</f>
        <v>0</v>
      </c>
      <c r="I52" s="58">
        <f>'Current Water Use Agriculture'!B49</f>
        <v>11.1075</v>
      </c>
      <c r="J52" s="66">
        <v>0</v>
      </c>
      <c r="K52" s="98">
        <f>'Current Groundwater'!M49</f>
        <v>3.521523065338263</v>
      </c>
      <c r="L52" s="65">
        <f>'Water Use Future M&amp;I'!L51</f>
        <v>0</v>
      </c>
      <c r="M52" s="66">
        <f>'Current Water Use Agriculture'!B49</f>
        <v>11.1075</v>
      </c>
      <c r="N52" s="98">
        <f>Recharge!B50</f>
        <v>7440</v>
      </c>
      <c r="O52" s="98">
        <f>Storage!H50</f>
        <v>0</v>
      </c>
      <c r="P52" s="98">
        <f>Species!B50</f>
        <v>5</v>
      </c>
    </row>
    <row r="53" spans="1:16" x14ac:dyDescent="0.3">
      <c r="A53" s="76">
        <v>17050106</v>
      </c>
      <c r="B53" s="58"/>
      <c r="C53" s="58">
        <f>'Physical Supply by HUC 8'!X50</f>
        <v>0</v>
      </c>
      <c r="D53" s="58">
        <f>'Physical Supply by HUC 8'!Z50</f>
        <v>0</v>
      </c>
      <c r="E53" s="58">
        <f>'Physical Supply by HUC 8'!AB50</f>
        <v>0</v>
      </c>
      <c r="F53" s="58">
        <f>'Physical Supply by HUC 8'!AD50</f>
        <v>0</v>
      </c>
      <c r="G53" s="66">
        <f>'Physical Supply by HUC 8'!AR50</f>
        <v>0</v>
      </c>
      <c r="H53" s="65">
        <f>'Water Use Current M&amp;I'!AS51</f>
        <v>0</v>
      </c>
      <c r="I53" s="58">
        <f>'Current Water Use Agriculture'!B50</f>
        <v>0</v>
      </c>
      <c r="J53" s="66">
        <v>0</v>
      </c>
      <c r="K53" s="98">
        <f>'Current Groundwater'!M50</f>
        <v>1.2549968228179069</v>
      </c>
      <c r="L53" s="65">
        <f>'Water Use Future M&amp;I'!L52</f>
        <v>0</v>
      </c>
      <c r="M53" s="66">
        <f>'Current Water Use Agriculture'!B50</f>
        <v>0</v>
      </c>
      <c r="N53" s="98">
        <f>Recharge!B51</f>
        <v>2674</v>
      </c>
      <c r="O53" s="98">
        <f>Storage!H51</f>
        <v>0</v>
      </c>
      <c r="P53" s="98">
        <f>Species!B51</f>
        <v>5</v>
      </c>
    </row>
    <row r="54" spans="1:16" x14ac:dyDescent="0.3">
      <c r="A54" s="76">
        <v>17050107</v>
      </c>
      <c r="B54" s="58"/>
      <c r="C54" s="58">
        <f>'Physical Supply by HUC 8'!X51</f>
        <v>0</v>
      </c>
      <c r="D54" s="58">
        <f>'Physical Supply by HUC 8'!Z51</f>
        <v>0</v>
      </c>
      <c r="E54" s="58">
        <f>'Physical Supply by HUC 8'!AB51</f>
        <v>0</v>
      </c>
      <c r="F54" s="58">
        <f>'Physical Supply by HUC 8'!AD51</f>
        <v>0</v>
      </c>
      <c r="G54" s="66">
        <f>'Physical Supply by HUC 8'!AR51</f>
        <v>0</v>
      </c>
      <c r="H54" s="65">
        <f>'Water Use Current M&amp;I'!AS52</f>
        <v>0</v>
      </c>
      <c r="I54" s="58">
        <f>'Current Water Use Agriculture'!B51</f>
        <v>159.17500000000001</v>
      </c>
      <c r="J54" s="66">
        <v>0</v>
      </c>
      <c r="K54" s="98">
        <f>'Current Groundwater'!M51</f>
        <v>3.8814545772123963</v>
      </c>
      <c r="L54" s="65">
        <f>'Water Use Future M&amp;I'!L53</f>
        <v>0</v>
      </c>
      <c r="M54" s="66">
        <f>'Current Water Use Agriculture'!B51</f>
        <v>159.17500000000001</v>
      </c>
      <c r="N54" s="98">
        <f>Recharge!B52</f>
        <v>17904</v>
      </c>
      <c r="O54" s="98">
        <f>Storage!H52</f>
        <v>0</v>
      </c>
      <c r="P54" s="98">
        <f>Species!B52</f>
        <v>5</v>
      </c>
    </row>
    <row r="55" spans="1:16" x14ac:dyDescent="0.3">
      <c r="A55" s="76">
        <v>17050108</v>
      </c>
      <c r="B55" s="58">
        <v>13178000</v>
      </c>
      <c r="C55" s="58">
        <f>'Physical Supply by HUC 8'!X52</f>
        <v>796.89170000000001</v>
      </c>
      <c r="D55" s="58">
        <f>'Physical Supply by HUC 8'!Z52</f>
        <v>1448.894</v>
      </c>
      <c r="E55" s="58">
        <f>'Physical Supply by HUC 8'!AB52</f>
        <v>2318.2303999999999</v>
      </c>
      <c r="F55" s="58">
        <f>'Physical Supply by HUC 8'!AD52</f>
        <v>5433.3525</v>
      </c>
      <c r="G55" s="66">
        <f>'Physical Supply by HUC 8'!AR52</f>
        <v>138564.25324300001</v>
      </c>
      <c r="H55" s="65">
        <f>'Water Use Current M&amp;I'!AS53</f>
        <v>0</v>
      </c>
      <c r="I55" s="58">
        <f>'Current Water Use Agriculture'!B52</f>
        <v>3387.37</v>
      </c>
      <c r="J55" s="66">
        <v>0</v>
      </c>
      <c r="K55" s="98">
        <f>'Current Groundwater'!M52</f>
        <v>8.1712065171066026</v>
      </c>
      <c r="L55" s="65">
        <f>'Water Use Future M&amp;I'!L54</f>
        <v>0</v>
      </c>
      <c r="M55" s="66">
        <f>'Current Water Use Agriculture'!B52</f>
        <v>3387.37</v>
      </c>
      <c r="N55" s="98">
        <f>Recharge!B53</f>
        <v>98588</v>
      </c>
      <c r="O55" s="98">
        <f>Storage!H53</f>
        <v>42240</v>
      </c>
      <c r="P55" s="98">
        <f>Species!B53</f>
        <v>5</v>
      </c>
    </row>
    <row r="56" spans="1:16" x14ac:dyDescent="0.3">
      <c r="A56" s="76">
        <v>17050111</v>
      </c>
      <c r="B56" s="58">
        <v>13194500</v>
      </c>
      <c r="C56" s="58">
        <f>'Physical Supply by HUC 8'!X54</f>
        <v>2897.788</v>
      </c>
      <c r="D56" s="58">
        <f>'Physical Supply by HUC 8'!Z54</f>
        <v>4346.6819999999998</v>
      </c>
      <c r="E56" s="58">
        <f>'Physical Supply by HUC 8'!AB54</f>
        <v>8693.3639999999996</v>
      </c>
      <c r="F56" s="58">
        <f>'Physical Supply by HUC 8'!AD54</f>
        <v>242689.745</v>
      </c>
      <c r="G56" s="66">
        <f>'Physical Supply by HUC 8'!AR54</f>
        <v>1675886.427404</v>
      </c>
      <c r="H56" s="65">
        <f>'Water Use Current M&amp;I'!AS54</f>
        <v>0</v>
      </c>
      <c r="I56" s="58">
        <f>'Current Water Use Agriculture'!B53</f>
        <v>0.55500000000000005</v>
      </c>
      <c r="J56" s="66">
        <v>0</v>
      </c>
      <c r="K56" s="98">
        <f>'Current Groundwater'!M53</f>
        <v>0</v>
      </c>
      <c r="L56" s="65">
        <f>'Water Use Future M&amp;I'!L56</f>
        <v>0</v>
      </c>
      <c r="M56" s="66">
        <f>'Current Water Use Agriculture'!B53</f>
        <v>0.55500000000000005</v>
      </c>
      <c r="N56" s="98">
        <f>Recharge!B55</f>
        <v>631320</v>
      </c>
      <c r="O56" s="98">
        <f>Storage!H54</f>
        <v>0</v>
      </c>
      <c r="P56" s="98">
        <f>Species!B55</f>
        <v>7</v>
      </c>
    </row>
    <row r="57" spans="1:16" x14ac:dyDescent="0.3">
      <c r="A57" s="76">
        <v>17050112</v>
      </c>
      <c r="B57" s="58">
        <v>13191000</v>
      </c>
      <c r="C57" s="58">
        <f>'Physical Supply by HUC 8'!X55</f>
        <v>38207.334780000005</v>
      </c>
      <c r="D57" s="58">
        <f>'Physical Supply by HUC 8'!Z55</f>
        <v>139093.82399999999</v>
      </c>
      <c r="E57" s="58">
        <f>'Physical Supply by HUC 8'!AB55</f>
        <v>173867.28</v>
      </c>
      <c r="F57" s="58">
        <f>'Physical Supply by HUC 8'!AD55</f>
        <v>202845.16</v>
      </c>
      <c r="G57" s="66">
        <f>'Physical Supply by HUC 8'!AR55</f>
        <v>714104.07018099993</v>
      </c>
      <c r="H57" s="65">
        <f>'Water Use Current M&amp;I'!AS55</f>
        <v>524.373847513908</v>
      </c>
      <c r="I57" s="58">
        <f>'Current Water Use Agriculture'!B54</f>
        <v>317.80599999999998</v>
      </c>
      <c r="J57" s="66">
        <v>0</v>
      </c>
      <c r="K57" s="98">
        <f>'Current Groundwater'!M54</f>
        <v>1.8193194827857169</v>
      </c>
      <c r="L57" s="65">
        <f>'Water Use Future M&amp;I'!L57</f>
        <v>658.92814082768496</v>
      </c>
      <c r="M57" s="66">
        <f>'Current Water Use Agriculture'!B54</f>
        <v>317.80599999999998</v>
      </c>
      <c r="N57" s="98">
        <f>Recharge!B56</f>
        <v>233111</v>
      </c>
      <c r="O57" s="98">
        <f>Storage!H55</f>
        <v>286800</v>
      </c>
      <c r="P57" s="98">
        <f>Species!B56</f>
        <v>6</v>
      </c>
    </row>
    <row r="58" spans="1:16" x14ac:dyDescent="0.3">
      <c r="A58" s="76">
        <v>17050113</v>
      </c>
      <c r="B58" s="58">
        <v>13213000</v>
      </c>
      <c r="C58" s="58">
        <f>'Physical Supply by HUC 8'!X56</f>
        <v>131342.24110000001</v>
      </c>
      <c r="D58" s="58">
        <f>'Physical Supply by HUC 8'!Z56</f>
        <v>244138.639</v>
      </c>
      <c r="E58" s="58">
        <f>'Physical Supply by HUC 8'!AB56</f>
        <v>361136.82949999999</v>
      </c>
      <c r="F58" s="58">
        <f>'Physical Supply by HUC 8'!AD56</f>
        <v>479583.91399999999</v>
      </c>
      <c r="G58" s="66">
        <f>'Physical Supply by HUC 8'!AR56</f>
        <v>1193620.6106100001</v>
      </c>
      <c r="H58" s="65">
        <f>'Water Use Current M&amp;I'!AS56</f>
        <v>53.664146797513439</v>
      </c>
      <c r="I58" s="58">
        <f>'Current Water Use Agriculture'!B55</f>
        <v>10660.013499999999</v>
      </c>
      <c r="J58" s="66">
        <v>0</v>
      </c>
      <c r="K58" s="98">
        <f>'Current Groundwater'!M55</f>
        <v>1.7026531505592726</v>
      </c>
      <c r="L58" s="65">
        <f>'Water Use Future M&amp;I'!L58</f>
        <v>67.434231237334728</v>
      </c>
      <c r="M58" s="66">
        <f>'Current Water Use Agriculture'!B55</f>
        <v>10660.013499999999</v>
      </c>
      <c r="N58" s="98">
        <f>Recharge!B57</f>
        <v>653446</v>
      </c>
      <c r="O58" s="98">
        <f>Storage!H56</f>
        <v>464216</v>
      </c>
      <c r="P58" s="98">
        <f>Species!B57</f>
        <v>7</v>
      </c>
    </row>
    <row r="59" spans="1:16" x14ac:dyDescent="0.3">
      <c r="A59" s="76">
        <v>17050114</v>
      </c>
      <c r="B59" s="59">
        <v>13213100</v>
      </c>
      <c r="C59" s="58">
        <f>'Physical Supply by HUC 8'!X57</f>
        <v>3771905.7502000001</v>
      </c>
      <c r="D59" s="58">
        <f>'Physical Supply by HUC 8'!Z57</f>
        <v>4561480.5355000002</v>
      </c>
      <c r="E59" s="58">
        <f>'Physical Supply by HUC 8'!AB57</f>
        <v>5107351.3499999996</v>
      </c>
      <c r="F59" s="58">
        <f>'Physical Supply by HUC 8'!AD57</f>
        <v>5868020.7000000002</v>
      </c>
      <c r="G59" s="66">
        <f>'Physical Supply by HUC 8'!AR57</f>
        <v>31803223.300000001</v>
      </c>
      <c r="H59" s="65">
        <f>'Water Use Current M&amp;I'!AS57</f>
        <v>33126.554997897307</v>
      </c>
      <c r="I59" s="58">
        <f>'Current Water Use Agriculture'!B56</f>
        <v>887357.27249999996</v>
      </c>
      <c r="J59" s="66">
        <v>0</v>
      </c>
      <c r="K59" s="98">
        <f>'Current Groundwater'!M56</f>
        <v>240.67979152357557</v>
      </c>
      <c r="L59" s="65">
        <f>'Water Use Future M&amp;I'!L59</f>
        <v>41626.834521942656</v>
      </c>
      <c r="M59" s="66">
        <f>'Current Water Use Agriculture'!B56</f>
        <v>887357.27249999996</v>
      </c>
      <c r="N59" s="98">
        <f>Recharge!B58</f>
        <v>92743</v>
      </c>
      <c r="O59" s="98">
        <f>Storage!H57</f>
        <v>767260</v>
      </c>
      <c r="P59" s="98">
        <f>Species!B58</f>
        <v>6</v>
      </c>
    </row>
    <row r="60" spans="1:16" x14ac:dyDescent="0.3">
      <c r="A60" s="76">
        <v>17050115</v>
      </c>
      <c r="B60" s="58">
        <v>13237500</v>
      </c>
      <c r="C60" s="58">
        <f>'Physical Supply by HUC 8'!X58</f>
        <v>210089.63</v>
      </c>
      <c r="D60" s="58">
        <f>'Physical Supply by HUC 8'!Z58</f>
        <v>247760.87400000001</v>
      </c>
      <c r="E60" s="58">
        <f>'Physical Supply by HUC 8'!AB58</f>
        <v>271667.625</v>
      </c>
      <c r="F60" s="58">
        <f>'Physical Supply by HUC 8'!AD58</f>
        <v>307165.52799999999</v>
      </c>
      <c r="G60" s="66">
        <f>'Physical Supply by HUC 8'!AR58</f>
        <v>957488.55985399999</v>
      </c>
      <c r="H60" s="65">
        <f>'Water Use Current M&amp;I'!AS58</f>
        <v>1452.9071828960678</v>
      </c>
      <c r="I60" s="58">
        <f>'Current Water Use Agriculture'!B57</f>
        <v>107986.7285</v>
      </c>
      <c r="J60" s="66">
        <v>0</v>
      </c>
      <c r="K60" s="98">
        <f>'Current Groundwater'!M57</f>
        <v>21.872308590158287</v>
      </c>
      <c r="L60" s="65">
        <f>'Water Use Future M&amp;I'!L60</f>
        <v>1825.7233147093837</v>
      </c>
      <c r="M60" s="66">
        <f>'Current Water Use Agriculture'!B57</f>
        <v>107986.7285</v>
      </c>
      <c r="N60" s="98">
        <f>Recharge!B59</f>
        <v>16485</v>
      </c>
      <c r="O60" s="98">
        <f>Storage!H58</f>
        <v>0</v>
      </c>
      <c r="P60" s="98">
        <f>Species!B59</f>
        <v>2</v>
      </c>
    </row>
    <row r="61" spans="1:16" x14ac:dyDescent="0.3">
      <c r="A61" s="76">
        <v>17050120</v>
      </c>
      <c r="B61" s="58">
        <v>13237920</v>
      </c>
      <c r="C61" s="58">
        <f>'Physical Supply by HUC 8'!X59</f>
        <v>46364.608</v>
      </c>
      <c r="D61" s="58">
        <f>'Physical Supply by HUC 8'!Z59</f>
        <v>58680.207000000002</v>
      </c>
      <c r="E61" s="58">
        <f>'Physical Supply by HUC 8'!AB59</f>
        <v>65200.23</v>
      </c>
      <c r="F61" s="58">
        <f>'Physical Supply by HUC 8'!AD59</f>
        <v>72444.7</v>
      </c>
      <c r="G61" s="66">
        <f>'Physical Supply by HUC 8'!AR59</f>
        <v>228847.01172400001</v>
      </c>
      <c r="H61" s="65">
        <f>'Water Use Current M&amp;I'!AS59</f>
        <v>66.266367617783672</v>
      </c>
      <c r="I61" s="58">
        <f>'Current Water Use Agriculture'!B58</f>
        <v>503.98399999999998</v>
      </c>
      <c r="J61" s="66">
        <v>0</v>
      </c>
      <c r="K61" s="98">
        <f>'Current Groundwater'!M58</f>
        <v>0.82750802021279835</v>
      </c>
      <c r="L61" s="65">
        <f>'Water Use Future M&amp;I'!L61</f>
        <v>83.270244339042009</v>
      </c>
      <c r="M61" s="66">
        <f>'Current Water Use Agriculture'!B58</f>
        <v>503.98399999999998</v>
      </c>
      <c r="N61" s="98">
        <f>Recharge!B60</f>
        <v>819642</v>
      </c>
      <c r="O61" s="98">
        <f>Storage!H59</f>
        <v>162000</v>
      </c>
      <c r="P61" s="98">
        <f>Species!B60</f>
        <v>7</v>
      </c>
    </row>
    <row r="62" spans="1:16" x14ac:dyDescent="0.3">
      <c r="A62" s="76">
        <v>17050121</v>
      </c>
      <c r="B62" s="58">
        <v>13251000</v>
      </c>
      <c r="C62" s="58">
        <f>'Physical Supply by HUC 8'!X60</f>
        <v>245587.533</v>
      </c>
      <c r="D62" s="58">
        <f>'Physical Supply by HUC 8'!Z60</f>
        <v>435573.75874999998</v>
      </c>
      <c r="E62" s="58">
        <f>'Physical Supply by HUC 8'!AB60</f>
        <v>609984.37399999995</v>
      </c>
      <c r="F62" s="58">
        <f>'Physical Supply by HUC 8'!AD60</f>
        <v>876580.87</v>
      </c>
      <c r="G62" s="66">
        <f>'Physical Supply by HUC 8'!AR60</f>
        <v>2161232.5928420001</v>
      </c>
      <c r="H62" s="65">
        <f>'Water Use Current M&amp;I'!AS60</f>
        <v>195.36279329783599</v>
      </c>
      <c r="I62" s="58">
        <f>'Current Water Use Agriculture'!B59</f>
        <v>888.21500000000003</v>
      </c>
      <c r="J62" s="66">
        <v>0</v>
      </c>
      <c r="K62" s="98">
        <f>'Current Groundwater'!M59</f>
        <v>0.18053155305743995</v>
      </c>
      <c r="L62" s="65">
        <f>'Water Use Future M&amp;I'!L62</f>
        <v>245.49282476681918</v>
      </c>
      <c r="M62" s="66">
        <f>'Current Water Use Agriculture'!B59</f>
        <v>888.21500000000003</v>
      </c>
      <c r="N62" s="98">
        <f>Recharge!B61</f>
        <v>214932</v>
      </c>
      <c r="O62" s="98">
        <f>Storage!H60</f>
        <v>0</v>
      </c>
      <c r="P62" s="98">
        <f>Species!B61</f>
        <v>4</v>
      </c>
    </row>
    <row r="63" spans="1:16" x14ac:dyDescent="0.3">
      <c r="A63" s="76">
        <v>17050122</v>
      </c>
      <c r="B63" s="58">
        <v>13246000</v>
      </c>
      <c r="C63" s="58">
        <f>'Physical Supply by HUC 8'!X61</f>
        <v>130400.46</v>
      </c>
      <c r="D63" s="58">
        <f>'Physical Supply by HUC 8'!Z61</f>
        <v>186907.326</v>
      </c>
      <c r="E63" s="58">
        <f>'Physical Supply by HUC 8'!AB61</f>
        <v>212987.41800000001</v>
      </c>
      <c r="F63" s="58">
        <f>'Physical Supply by HUC 8'!AD61</f>
        <v>275289.86</v>
      </c>
      <c r="G63" s="66">
        <f>'Physical Supply by HUC 8'!AR61</f>
        <v>946303.822621</v>
      </c>
      <c r="H63" s="65">
        <f>'Water Use Current M&amp;I'!AS61</f>
        <v>1383.1614233289501</v>
      </c>
      <c r="I63" s="58">
        <f>'Current Water Use Agriculture'!B60</f>
        <v>312708.1495</v>
      </c>
      <c r="J63" s="66">
        <v>0</v>
      </c>
      <c r="K63" s="98">
        <f>'Current Groundwater'!M60</f>
        <v>48.258190313910852</v>
      </c>
      <c r="L63" s="65">
        <f>'Water Use Future M&amp;I'!L63</f>
        <v>1738.0809020916286</v>
      </c>
      <c r="M63" s="66">
        <f>'Current Water Use Agriculture'!B60</f>
        <v>312708.1495</v>
      </c>
      <c r="N63" s="98">
        <f>Recharge!B62</f>
        <v>350239</v>
      </c>
      <c r="O63" s="98">
        <f>Storage!H61</f>
        <v>29822</v>
      </c>
      <c r="P63" s="98">
        <f>Species!B62</f>
        <v>5</v>
      </c>
    </row>
    <row r="64" spans="1:16" x14ac:dyDescent="0.3">
      <c r="A64" s="76">
        <v>17050123</v>
      </c>
      <c r="B64" s="58">
        <v>13266000</v>
      </c>
      <c r="C64" s="58">
        <f>'Physical Supply by HUC 8'!X62</f>
        <v>32600.115000000002</v>
      </c>
      <c r="D64" s="58">
        <f>'Physical Supply by HUC 8'!Z62</f>
        <v>68822.464999999997</v>
      </c>
      <c r="E64" s="58">
        <f>'Physical Supply by HUC 8'!AB62</f>
        <v>94178.11</v>
      </c>
      <c r="F64" s="58">
        <f>'Physical Supply by HUC 8'!AD62</f>
        <v>129676.01300000001</v>
      </c>
      <c r="G64" s="66">
        <f>'Physical Supply by HUC 8'!AR62</f>
        <v>796438.92062500003</v>
      </c>
      <c r="H64" s="65">
        <f>'Water Use Current M&amp;I'!AS62</f>
        <v>575.56303180144471</v>
      </c>
      <c r="I64" s="58">
        <f>'Current Water Use Agriculture'!B61</f>
        <v>23266.897000000001</v>
      </c>
      <c r="J64" s="66">
        <v>0</v>
      </c>
      <c r="K64" s="98">
        <f>'Current Groundwater'!M61</f>
        <v>7.0009427239919706</v>
      </c>
      <c r="L64" s="65">
        <f>'Water Use Future M&amp;I'!L64</f>
        <v>723.25261885304144</v>
      </c>
      <c r="M64" s="66">
        <f>'Current Water Use Agriculture'!B61</f>
        <v>23266.897000000001</v>
      </c>
      <c r="N64" s="98">
        <f>Recharge!B63</f>
        <v>680223</v>
      </c>
      <c r="O64" s="98">
        <f>Storage!H62</f>
        <v>703000</v>
      </c>
      <c r="P64" s="98">
        <f>Species!B63</f>
        <v>5</v>
      </c>
    </row>
    <row r="65" spans="1:16" x14ac:dyDescent="0.3">
      <c r="A65" s="76">
        <v>17050124</v>
      </c>
      <c r="B65" s="58">
        <v>13290000</v>
      </c>
      <c r="C65" s="58">
        <f>'Physical Supply by HUC 8'!X63</f>
        <v>4998684.3</v>
      </c>
      <c r="D65" s="58">
        <f>'Physical Supply by HUC 8'!Z63</f>
        <v>5947709.8700000001</v>
      </c>
      <c r="E65" s="58">
        <f>'Physical Supply by HUC 8'!AB63</f>
        <v>6730112.6299999999</v>
      </c>
      <c r="F65" s="58">
        <f>'Physical Supply by HUC 8'!AD63</f>
        <v>7824027.5999999996</v>
      </c>
      <c r="G65" s="66">
        <f>'Physical Supply by HUC 8'!AR63</f>
        <v>13148992.686541999</v>
      </c>
      <c r="H65" s="65">
        <f>'Water Use Current M&amp;I'!AS63</f>
        <v>702.64967880874462</v>
      </c>
      <c r="I65" s="58">
        <f>'Current Water Use Agriculture'!B62</f>
        <v>132073.114</v>
      </c>
      <c r="J65" s="66">
        <v>0</v>
      </c>
      <c r="K65" s="98">
        <f>'Current Groundwater'!M62</f>
        <v>29.385015050105903</v>
      </c>
      <c r="L65" s="65">
        <f>'Water Use Future M&amp;I'!L65</f>
        <v>882.9496148556965</v>
      </c>
      <c r="M65" s="66">
        <f>'Current Water Use Agriculture'!B62</f>
        <v>132073.114</v>
      </c>
      <c r="N65" s="98">
        <f>Recharge!B64</f>
        <v>676900</v>
      </c>
      <c r="O65" s="98">
        <f>Storage!H63</f>
        <v>12952</v>
      </c>
      <c r="P65" s="98">
        <f>Species!B64</f>
        <v>4</v>
      </c>
    </row>
    <row r="66" spans="1:16" x14ac:dyDescent="0.3">
      <c r="A66" s="76">
        <v>17050201</v>
      </c>
      <c r="B66" s="59">
        <v>13290500</v>
      </c>
      <c r="C66" s="58">
        <f>'Physical Supply by HUC 8'!X64</f>
        <v>4536197.3352000006</v>
      </c>
      <c r="D66" s="58">
        <f>'Physical Supply by HUC 8'!Z64</f>
        <v>6698236.9620000003</v>
      </c>
      <c r="E66" s="58">
        <f>'Physical Supply by HUC 8'!AB64</f>
        <v>7534248.7999999998</v>
      </c>
      <c r="F66" s="58">
        <f>'Physical Supply by HUC 8'!AD64</f>
        <v>8765808.6999999993</v>
      </c>
      <c r="G66" s="66">
        <f>'Physical Supply by HUC 8'!AR64</f>
        <v>43177041.200000003</v>
      </c>
      <c r="H66" s="65">
        <f>'Water Use Current M&amp;I'!AS64</f>
        <v>540.70763860631962</v>
      </c>
      <c r="I66" s="58">
        <f>'Current Water Use Agriculture'!B63</f>
        <v>35889.904000000002</v>
      </c>
      <c r="J66" s="66">
        <v>0</v>
      </c>
      <c r="K66" s="98">
        <f>'Current Groundwater'!M63</f>
        <v>11.359872217532853</v>
      </c>
      <c r="L66" s="65">
        <f>'Water Use Future M&amp;I'!L66</f>
        <v>679.45320726914065</v>
      </c>
      <c r="M66" s="66">
        <f>'Current Water Use Agriculture'!B63</f>
        <v>35889.904000000002</v>
      </c>
      <c r="N66" s="98">
        <f>Recharge!B65</f>
        <v>201684</v>
      </c>
      <c r="O66" s="98">
        <f>Storage!H64</f>
        <v>1</v>
      </c>
      <c r="P66" s="98">
        <f>Species!B65</f>
        <v>4</v>
      </c>
    </row>
    <row r="67" spans="1:16" x14ac:dyDescent="0.3">
      <c r="A67" s="76">
        <v>17060101</v>
      </c>
      <c r="B67" s="59">
        <v>13334300</v>
      </c>
      <c r="C67" s="58">
        <f>'Physical Supply by HUC 8'!X65</f>
        <v>7606693.5</v>
      </c>
      <c r="D67" s="58">
        <f>'Physical Supply by HUC 8'!Z65</f>
        <v>9852479.1999999993</v>
      </c>
      <c r="E67" s="58">
        <f>'Physical Supply by HUC 8'!AB65</f>
        <v>10939149.699999999</v>
      </c>
      <c r="F67" s="58">
        <f>'Physical Supply by HUC 8'!AD65</f>
        <v>12895156.6</v>
      </c>
      <c r="G67" s="66">
        <f>'Physical Supply by HUC 8'!AR65</f>
        <v>91280322</v>
      </c>
      <c r="H67" s="65">
        <f>'Water Use Current M&amp;I'!AS65</f>
        <v>0</v>
      </c>
      <c r="I67" s="58">
        <f>'Current Water Use Agriculture'!B64</f>
        <v>8.0860000000000003</v>
      </c>
      <c r="J67" s="66">
        <v>0</v>
      </c>
      <c r="K67" s="98">
        <f>'Current Groundwater'!M64</f>
        <v>4.1146468781577203</v>
      </c>
      <c r="L67" s="65">
        <f>'Water Use Future M&amp;I'!L67</f>
        <v>0</v>
      </c>
      <c r="M67" s="66">
        <f>'Current Water Use Agriculture'!B64</f>
        <v>8.0860000000000003</v>
      </c>
      <c r="N67" s="98">
        <f>Recharge!B66</f>
        <v>129894</v>
      </c>
      <c r="O67" s="98">
        <f>Storage!H65</f>
        <v>0</v>
      </c>
      <c r="P67" s="98">
        <f>Species!B66</f>
        <v>5</v>
      </c>
    </row>
    <row r="68" spans="1:16" x14ac:dyDescent="0.3">
      <c r="A68" s="76">
        <v>17060103</v>
      </c>
      <c r="B68" s="58"/>
      <c r="C68" s="58">
        <f>'Physical Supply by HUC 8'!X66</f>
        <v>0</v>
      </c>
      <c r="D68" s="58">
        <f>'Physical Supply by HUC 8'!Z66</f>
        <v>0</v>
      </c>
      <c r="E68" s="58">
        <f>'Physical Supply by HUC 8'!AB66</f>
        <v>0</v>
      </c>
      <c r="F68" s="58">
        <f>'Physical Supply by HUC 8'!AD66</f>
        <v>0</v>
      </c>
      <c r="G68" s="66">
        <f>'Physical Supply by HUC 8'!AR66</f>
        <v>0</v>
      </c>
      <c r="H68" s="65">
        <f>'Water Use Current M&amp;I'!AS66</f>
        <v>4292.1236302101188</v>
      </c>
      <c r="I68" s="58">
        <f>'Current Water Use Agriculture'!B65</f>
        <v>823.84500000000003</v>
      </c>
      <c r="J68" s="66">
        <v>0</v>
      </c>
      <c r="K68" s="98">
        <f>'Current Groundwater'!M65</f>
        <v>3.8746540330567676</v>
      </c>
      <c r="L68" s="65">
        <f>'Water Use Future M&amp;I'!L68</f>
        <v>5393.4834408291563</v>
      </c>
      <c r="M68" s="66">
        <f>'Current Water Use Agriculture'!B65</f>
        <v>823.84500000000003</v>
      </c>
      <c r="N68" s="98">
        <f>Recharge!B67</f>
        <v>32674</v>
      </c>
      <c r="O68" s="98">
        <f>Storage!H66</f>
        <v>0</v>
      </c>
      <c r="P68" s="98">
        <f>Species!B67</f>
        <v>5</v>
      </c>
    </row>
    <row r="69" spans="1:16" x14ac:dyDescent="0.3">
      <c r="A69" s="76">
        <v>17060106</v>
      </c>
      <c r="B69" s="58"/>
      <c r="C69" s="58">
        <f>'Physical Supply by HUC 8'!X67</f>
        <v>0</v>
      </c>
      <c r="D69" s="58">
        <f>'Physical Supply by HUC 8'!Z67</f>
        <v>0</v>
      </c>
      <c r="E69" s="58">
        <f>'Physical Supply by HUC 8'!AB67</f>
        <v>0</v>
      </c>
      <c r="F69" s="58">
        <f>'Physical Supply by HUC 8'!AD67</f>
        <v>0</v>
      </c>
      <c r="G69" s="66">
        <f>'Physical Supply by HUC 8'!AR67</f>
        <v>0</v>
      </c>
      <c r="H69" s="65">
        <f>'Water Use Current M&amp;I'!AS67</f>
        <v>0</v>
      </c>
      <c r="I69" s="58">
        <f>'Current Water Use Agriculture'!B66</f>
        <v>0</v>
      </c>
      <c r="J69" s="66">
        <v>0</v>
      </c>
      <c r="K69" s="98">
        <f>'Current Groundwater'!M66</f>
        <v>1.8781344644488781E-3</v>
      </c>
      <c r="L69" s="65">
        <f>'Water Use Future M&amp;I'!L69</f>
        <v>0</v>
      </c>
      <c r="M69" s="66">
        <f>'Current Water Use Agriculture'!B66</f>
        <v>0</v>
      </c>
      <c r="N69" s="98">
        <f>Recharge!B68</f>
        <v>0</v>
      </c>
      <c r="O69" s="98">
        <f>Storage!H67</f>
        <v>0</v>
      </c>
      <c r="P69" s="98">
        <v>-9999</v>
      </c>
    </row>
    <row r="70" spans="1:16" x14ac:dyDescent="0.3">
      <c r="A70" s="76">
        <v>17060107</v>
      </c>
      <c r="B70" s="58"/>
      <c r="C70" s="58">
        <f>'Physical Supply by HUC 8'!X68</f>
        <v>1521.3387</v>
      </c>
      <c r="D70" s="58">
        <f>'Physical Supply by HUC 8'!Z68</f>
        <v>3984.4585000000002</v>
      </c>
      <c r="E70" s="58">
        <f>'Physical Supply by HUC 8'!AB68</f>
        <v>6230.2442000000001</v>
      </c>
      <c r="F70" s="58">
        <f>'Physical Supply by HUC 8'!AD68</f>
        <v>9417.8109999999997</v>
      </c>
      <c r="G70" s="66">
        <f>'Physical Supply by HUC 8'!AR68</f>
        <v>192301.55836200001</v>
      </c>
      <c r="H70" s="65">
        <f>'Water Use Current M&amp;I'!AS68</f>
        <v>0</v>
      </c>
      <c r="I70" s="58">
        <f>'Current Water Use Agriculture'!B67</f>
        <v>0</v>
      </c>
      <c r="J70" s="66">
        <v>0</v>
      </c>
      <c r="K70" s="98">
        <f>'Current Groundwater'!M67</f>
        <v>4.7194355734280873E-3</v>
      </c>
      <c r="L70" s="65">
        <f>'Water Use Future M&amp;I'!L70</f>
        <v>0</v>
      </c>
      <c r="M70" s="66">
        <f>'Current Water Use Agriculture'!B67</f>
        <v>0</v>
      </c>
      <c r="N70" s="98">
        <f>Recharge!B69</f>
        <v>52</v>
      </c>
      <c r="O70" s="98">
        <f>Storage!H68</f>
        <v>0</v>
      </c>
      <c r="P70" s="98">
        <v>-9999</v>
      </c>
    </row>
    <row r="71" spans="1:16" x14ac:dyDescent="0.3">
      <c r="A71" s="76">
        <v>17060108</v>
      </c>
      <c r="B71" s="58">
        <v>13345000</v>
      </c>
      <c r="C71" s="58">
        <f>'Physical Supply by HUC 8'!X69</f>
        <v>0</v>
      </c>
      <c r="D71" s="58">
        <f>'Physical Supply by HUC 8'!Z69</f>
        <v>0</v>
      </c>
      <c r="E71" s="58">
        <f>'Physical Supply by HUC 8'!AB69</f>
        <v>0</v>
      </c>
      <c r="F71" s="58">
        <f>'Physical Supply by HUC 8'!AD69</f>
        <v>0</v>
      </c>
      <c r="G71" s="66">
        <f>'Physical Supply by HUC 8'!AR69</f>
        <v>0</v>
      </c>
      <c r="H71" s="65">
        <f>'Water Use Current M&amp;I'!AS69</f>
        <v>336.23835618993365</v>
      </c>
      <c r="I71" s="58">
        <f>'Current Water Use Agriculture'!B68</f>
        <v>2898.19</v>
      </c>
      <c r="J71" s="66">
        <v>0</v>
      </c>
      <c r="K71" s="98">
        <f>'Current Groundwater'!M68</f>
        <v>4.7083029055890275</v>
      </c>
      <c r="L71" s="65">
        <f>'Water Use Future M&amp;I'!L71</f>
        <v>422.51717131682454</v>
      </c>
      <c r="M71" s="66">
        <f>'Current Water Use Agriculture'!B68</f>
        <v>2898.19</v>
      </c>
      <c r="N71" s="98">
        <f>Recharge!B70</f>
        <v>91943</v>
      </c>
      <c r="O71" s="98">
        <f>Storage!H69</f>
        <v>0</v>
      </c>
      <c r="P71" s="98">
        <f>Species!B70</f>
        <v>6</v>
      </c>
    </row>
    <row r="72" spans="1:16" x14ac:dyDescent="0.3">
      <c r="A72" s="76">
        <v>17060109</v>
      </c>
      <c r="B72" s="58"/>
      <c r="C72" s="58">
        <f>'Physical Supply by HUC 8'!X70</f>
        <v>304267.74</v>
      </c>
      <c r="D72" s="58">
        <f>'Physical Supply by HUC 8'!Z70</f>
        <v>354979.03</v>
      </c>
      <c r="E72" s="58">
        <f>'Physical Supply by HUC 8'!AB70</f>
        <v>386130.25099999999</v>
      </c>
      <c r="F72" s="58">
        <f>'Physical Supply by HUC 8'!AD70</f>
        <v>428872.62400000001</v>
      </c>
      <c r="G72" s="66">
        <f>'Physical Supply by HUC 8'!AR70</f>
        <v>1092369.7245489999</v>
      </c>
      <c r="H72" s="65">
        <f>'Water Use Current M&amp;I'!AS70</f>
        <v>5.8053253667638387</v>
      </c>
      <c r="I72" s="58">
        <f>'Current Water Use Agriculture'!B69</f>
        <v>0</v>
      </c>
      <c r="J72" s="66">
        <v>0</v>
      </c>
      <c r="K72" s="98">
        <f>'Current Groundwater'!M69</f>
        <v>0.13673689993049884</v>
      </c>
      <c r="L72" s="65">
        <f>'Water Use Future M&amp;I'!L72</f>
        <v>7.2949615647106585</v>
      </c>
      <c r="M72" s="66">
        <f>'Current Water Use Agriculture'!B69</f>
        <v>0</v>
      </c>
      <c r="N72" s="98">
        <f>Recharge!B71</f>
        <v>1432</v>
      </c>
      <c r="O72" s="98">
        <f>Storage!H70</f>
        <v>0</v>
      </c>
      <c r="P72" s="98">
        <f>Species!B71</f>
        <v>5</v>
      </c>
    </row>
    <row r="73" spans="1:16" x14ac:dyDescent="0.3">
      <c r="A73" s="76">
        <v>17060201</v>
      </c>
      <c r="B73" s="58">
        <v>13298500</v>
      </c>
      <c r="C73" s="58">
        <f>'Physical Supply by HUC 8'!X71</f>
        <v>76066.934999999998</v>
      </c>
      <c r="D73" s="58">
        <f>'Physical Supply by HUC 8'!Z71</f>
        <v>85484.745999999999</v>
      </c>
      <c r="E73" s="58">
        <f>'Physical Supply by HUC 8'!AB71</f>
        <v>92004.769</v>
      </c>
      <c r="F73" s="58">
        <f>'Physical Supply by HUC 8'!AD71</f>
        <v>107218.156</v>
      </c>
      <c r="G73" s="66">
        <f>'Physical Supply by HUC 8'!AR71</f>
        <v>168862.07567700002</v>
      </c>
      <c r="H73" s="65">
        <f>'Water Use Current M&amp;I'!AS71</f>
        <v>500.1025945105373</v>
      </c>
      <c r="I73" s="58">
        <f>'Current Water Use Agriculture'!B70</f>
        <v>36017.616000000002</v>
      </c>
      <c r="J73" s="66">
        <v>0</v>
      </c>
      <c r="K73" s="98">
        <f>'Current Groundwater'!M70</f>
        <v>9.7836100926139959</v>
      </c>
      <c r="L73" s="65">
        <f>'Water Use Future M&amp;I'!L73</f>
        <v>628.42897643172762</v>
      </c>
      <c r="M73" s="66">
        <f>'Current Water Use Agriculture'!B70</f>
        <v>36017.616000000002</v>
      </c>
      <c r="N73" s="98">
        <f>Recharge!B72</f>
        <v>1245351</v>
      </c>
      <c r="O73" s="98">
        <f>Storage!H71</f>
        <v>127365</v>
      </c>
      <c r="P73" s="98">
        <f>Species!B72</f>
        <v>7</v>
      </c>
    </row>
    <row r="74" spans="1:16" x14ac:dyDescent="0.3">
      <c r="A74" s="76">
        <v>17060202</v>
      </c>
      <c r="B74" s="58">
        <v>13302005</v>
      </c>
      <c r="C74" s="58">
        <f>'Physical Supply by HUC 8'!X72</f>
        <v>657768.89812000003</v>
      </c>
      <c r="D74" s="58">
        <f>'Physical Supply by HUC 8'!Z72</f>
        <v>869336.4</v>
      </c>
      <c r="E74" s="58">
        <f>'Physical Supply by HUC 8'!AB72</f>
        <v>992492.39</v>
      </c>
      <c r="F74" s="58">
        <f>'Physical Supply by HUC 8'!AD72</f>
        <v>1108403.9099999999</v>
      </c>
      <c r="G74" s="66">
        <f>'Physical Supply by HUC 8'!AR72</f>
        <v>2155592.0485</v>
      </c>
      <c r="H74" s="65">
        <f>'Water Use Current M&amp;I'!AS72</f>
        <v>31.090550394227098</v>
      </c>
      <c r="I74" s="58">
        <f>'Current Water Use Agriculture'!B71</f>
        <v>33762.957499999997</v>
      </c>
      <c r="J74" s="66">
        <v>0</v>
      </c>
      <c r="K74" s="98">
        <f>'Current Groundwater'!M71</f>
        <v>8.1529846880877255</v>
      </c>
      <c r="L74" s="65">
        <f>'Water Use Future M&amp;I'!L74</f>
        <v>39.068290486838478</v>
      </c>
      <c r="M74" s="66">
        <f>'Current Water Use Agriculture'!B71</f>
        <v>33762.957499999997</v>
      </c>
      <c r="N74" s="98">
        <f>Recharge!B73</f>
        <v>190634</v>
      </c>
      <c r="O74" s="98">
        <f>Storage!H72</f>
        <v>0</v>
      </c>
      <c r="P74" s="98">
        <f>Species!B73</f>
        <v>5</v>
      </c>
    </row>
    <row r="75" spans="1:16" x14ac:dyDescent="0.3">
      <c r="A75" s="76">
        <v>17060203</v>
      </c>
      <c r="B75" s="58">
        <v>13307000</v>
      </c>
      <c r="C75" s="58">
        <f>'Physical Supply by HUC 8'!X73</f>
        <v>14488.94</v>
      </c>
      <c r="D75" s="58">
        <f>'Physical Supply by HUC 8'!Z73</f>
        <v>25355.645</v>
      </c>
      <c r="E75" s="58">
        <f>'Physical Supply by HUC 8'!AB73</f>
        <v>41293.478999999999</v>
      </c>
      <c r="F75" s="58">
        <f>'Physical Supply by HUC 8'!AD73</f>
        <v>86933.64</v>
      </c>
      <c r="G75" s="66">
        <f>'Physical Supply by HUC 8'!AR73</f>
        <v>178051.685872</v>
      </c>
      <c r="H75" s="65">
        <f>'Water Use Current M&amp;I'!AS73</f>
        <v>603.78415432576821</v>
      </c>
      <c r="I75" s="58">
        <f>'Current Water Use Agriculture'!B72</f>
        <v>32855.262499999997</v>
      </c>
      <c r="J75" s="66">
        <v>0</v>
      </c>
      <c r="K75" s="98">
        <f>'Current Groundwater'!M72</f>
        <v>3.9990963669489155</v>
      </c>
      <c r="L75" s="65">
        <f>'Water Use Future M&amp;I'!L75</f>
        <v>758.71520753332175</v>
      </c>
      <c r="M75" s="66">
        <f>'Current Water Use Agriculture'!B72</f>
        <v>32855.262499999997</v>
      </c>
      <c r="N75" s="98">
        <f>Recharge!B74</f>
        <v>641908</v>
      </c>
      <c r="O75" s="98">
        <f>Storage!H73</f>
        <v>0</v>
      </c>
      <c r="P75" s="98">
        <f>Species!B74</f>
        <v>5</v>
      </c>
    </row>
    <row r="76" spans="1:16" x14ac:dyDescent="0.3">
      <c r="A76" s="76">
        <v>17060204</v>
      </c>
      <c r="B76" s="58">
        <v>13305500</v>
      </c>
      <c r="C76" s="58">
        <f>'Physical Supply by HUC 8'!X74</f>
        <v>213668.39817999999</v>
      </c>
      <c r="D76" s="58">
        <f>'Physical Supply by HUC 8'!Z74</f>
        <v>258627.579</v>
      </c>
      <c r="E76" s="58">
        <f>'Physical Supply by HUC 8'!AB74</f>
        <v>289778.8</v>
      </c>
      <c r="F76" s="58">
        <f>'Physical Supply by HUC 8'!AD74</f>
        <v>323103.36200000002</v>
      </c>
      <c r="G76" s="66">
        <f>'Physical Supply by HUC 8'!AR74</f>
        <v>1017650.985416</v>
      </c>
      <c r="H76" s="65">
        <f>'Water Use Current M&amp;I'!AS74</f>
        <v>196.54431415159945</v>
      </c>
      <c r="I76" s="58">
        <f>'Current Water Use Agriculture'!B73</f>
        <v>76258.559999999998</v>
      </c>
      <c r="J76" s="66">
        <v>0</v>
      </c>
      <c r="K76" s="98">
        <f>'Current Groundwater'!M73</f>
        <v>15.067302065134932</v>
      </c>
      <c r="L76" s="65">
        <f>'Water Use Future M&amp;I'!L76</f>
        <v>246.97762777529545</v>
      </c>
      <c r="M76" s="66">
        <f>'Current Water Use Agriculture'!B73</f>
        <v>76258.559999999998</v>
      </c>
      <c r="N76" s="98">
        <f>Recharge!B75</f>
        <v>300701</v>
      </c>
      <c r="O76" s="98">
        <f>Storage!H74</f>
        <v>1</v>
      </c>
      <c r="P76" s="98">
        <f>Species!B75</f>
        <v>5</v>
      </c>
    </row>
    <row r="77" spans="1:16" x14ac:dyDescent="0.3">
      <c r="A77" s="76">
        <v>17060205</v>
      </c>
      <c r="B77" s="58">
        <v>13309220</v>
      </c>
      <c r="C77" s="58">
        <f>'Physical Supply by HUC 8'!X75</f>
        <v>434668.2</v>
      </c>
      <c r="D77" s="58">
        <f>'Physical Supply by HUC 8'!Z75</f>
        <v>504903.33665000001</v>
      </c>
      <c r="E77" s="58">
        <f>'Physical Supply by HUC 8'!AB75</f>
        <v>543335.25</v>
      </c>
      <c r="F77" s="58">
        <f>'Physical Supply by HUC 8'!AD75</f>
        <v>649104.51199999999</v>
      </c>
      <c r="G77" s="66">
        <f>'Physical Supply by HUC 8'!AR75</f>
        <v>2003460.3518410001</v>
      </c>
      <c r="H77" s="65">
        <f>'Water Use Current M&amp;I'!AS75</f>
        <v>0.81176230439695962</v>
      </c>
      <c r="I77" s="58">
        <f>'Current Water Use Agriculture'!B74</f>
        <v>55.857999999999997</v>
      </c>
      <c r="J77" s="66">
        <v>0</v>
      </c>
      <c r="K77" s="98">
        <f>'Current Groundwater'!M74</f>
        <v>2.6857678036579049</v>
      </c>
      <c r="L77" s="65">
        <f>'Water Use Future M&amp;I'!L77</f>
        <v>1.0200608492035153</v>
      </c>
      <c r="M77" s="66">
        <f>'Current Water Use Agriculture'!B74</f>
        <v>55.857999999999997</v>
      </c>
      <c r="N77" s="98">
        <f>Recharge!B76</f>
        <v>1442089</v>
      </c>
      <c r="O77" s="98">
        <f>Storage!H75</f>
        <v>0</v>
      </c>
      <c r="P77" s="98">
        <f>Species!B76</f>
        <v>5</v>
      </c>
    </row>
    <row r="78" spans="1:16" x14ac:dyDescent="0.3">
      <c r="A78" s="76">
        <v>17060206</v>
      </c>
      <c r="B78" s="58">
        <v>13310199</v>
      </c>
      <c r="C78" s="58">
        <f>'Physical Supply by HUC 8'!X76</f>
        <v>1880084.8543999998</v>
      </c>
      <c r="D78" s="58">
        <f>'Physical Supply by HUC 8'!Z76</f>
        <v>2216807.8199999998</v>
      </c>
      <c r="E78" s="58">
        <f>'Physical Supply by HUC 8'!AB76</f>
        <v>2393572.8879999998</v>
      </c>
      <c r="F78" s="58">
        <f>'Physical Supply by HUC 8'!AD76</f>
        <v>2629742.61</v>
      </c>
      <c r="G78" s="66">
        <f>'Physical Supply by HUC 8'!AR76</f>
        <v>7661887.6680359999</v>
      </c>
      <c r="H78" s="65">
        <f>'Water Use Current M&amp;I'!AS76</f>
        <v>0.3683689467695031</v>
      </c>
      <c r="I78" s="58">
        <f>'Current Water Use Agriculture'!B75</f>
        <v>44.52</v>
      </c>
      <c r="J78" s="66">
        <v>0</v>
      </c>
      <c r="K78" s="98">
        <f>'Current Groundwater'!M75</f>
        <v>0</v>
      </c>
      <c r="L78" s="65">
        <f>'Water Use Future M&amp;I'!L78</f>
        <v>0.4628925716636309</v>
      </c>
      <c r="M78" s="66">
        <f>'Current Water Use Agriculture'!B75</f>
        <v>44.52</v>
      </c>
      <c r="N78" s="98">
        <f>Recharge!B77</f>
        <v>779046</v>
      </c>
      <c r="O78" s="98">
        <f>Storage!H76</f>
        <v>130</v>
      </c>
      <c r="P78" s="98">
        <f>Species!B77</f>
        <v>5</v>
      </c>
    </row>
    <row r="79" spans="1:16" x14ac:dyDescent="0.3">
      <c r="A79" s="76">
        <v>17060207</v>
      </c>
      <c r="B79" s="58">
        <v>13315000</v>
      </c>
      <c r="C79" s="58">
        <f>'Physical Supply by HUC 8'!X77</f>
        <v>211198.03390999997</v>
      </c>
      <c r="D79" s="58">
        <f>'Physical Supply by HUC 8'!Z77</f>
        <v>266596.49599999998</v>
      </c>
      <c r="E79" s="58">
        <f>'Physical Supply by HUC 8'!AB77</f>
        <v>296516.15710000001</v>
      </c>
      <c r="F79" s="58">
        <f>'Physical Supply by HUC 8'!AD77</f>
        <v>351356.79499999998</v>
      </c>
      <c r="G79" s="66">
        <f>'Physical Supply by HUC 8'!AR77</f>
        <v>1438261.2913810001</v>
      </c>
      <c r="H79" s="65">
        <f>'Water Use Current M&amp;I'!AS77</f>
        <v>3.2680705662687415</v>
      </c>
      <c r="I79" s="58">
        <f>'Current Water Use Agriculture'!B76</f>
        <v>4.17</v>
      </c>
      <c r="J79" s="66">
        <v>0</v>
      </c>
      <c r="K79" s="98">
        <f>'Current Groundwater'!M76</f>
        <v>0.23529940359967022</v>
      </c>
      <c r="L79" s="65">
        <f>'Water Use Future M&amp;I'!L79</f>
        <v>4.1066547236657529</v>
      </c>
      <c r="M79" s="66">
        <f>'Current Water Use Agriculture'!B76</f>
        <v>4.17</v>
      </c>
      <c r="N79" s="98">
        <f>Recharge!B78</f>
        <v>792830</v>
      </c>
      <c r="O79" s="98">
        <f>Storage!H77</f>
        <v>1</v>
      </c>
      <c r="P79" s="98">
        <f>Species!B78</f>
        <v>5</v>
      </c>
    </row>
    <row r="80" spans="1:16" x14ac:dyDescent="0.3">
      <c r="A80" s="76">
        <v>17060208</v>
      </c>
      <c r="B80" s="58">
        <v>13314300</v>
      </c>
      <c r="C80" s="58">
        <f>'Physical Supply by HUC 8'!X78</f>
        <v>1789384.09</v>
      </c>
      <c r="D80" s="58">
        <f>'Physical Supply by HUC 8'!Z78</f>
        <v>2195074.41</v>
      </c>
      <c r="E80" s="58">
        <f>'Physical Supply by HUC 8'!AB78</f>
        <v>2441386.39</v>
      </c>
      <c r="F80" s="58">
        <f>'Physical Supply by HUC 8'!AD78</f>
        <v>2781876.48</v>
      </c>
      <c r="G80" s="66">
        <f>'Physical Supply by HUC 8'!AR78</f>
        <v>8029979.9131830009</v>
      </c>
      <c r="H80" s="65">
        <f>'Water Use Current M&amp;I'!AS78</f>
        <v>8.8064887437784147</v>
      </c>
      <c r="I80" s="58">
        <f>'Current Water Use Agriculture'!B77</f>
        <v>83.55</v>
      </c>
      <c r="J80" s="66">
        <v>0</v>
      </c>
      <c r="K80" s="98">
        <f>'Current Groundwater'!M77</f>
        <v>1.2654528280743751</v>
      </c>
      <c r="L80" s="65">
        <f>'Water Use Future M&amp;I'!L80</f>
        <v>11.066248257737456</v>
      </c>
      <c r="M80" s="66">
        <f>'Current Water Use Agriculture'!B77</f>
        <v>83.55</v>
      </c>
      <c r="N80" s="98">
        <f>Recharge!B79</f>
        <v>1032607</v>
      </c>
      <c r="O80" s="98">
        <f>Storage!H78</f>
        <v>0</v>
      </c>
      <c r="P80" s="98">
        <f>Species!B79</f>
        <v>5</v>
      </c>
    </row>
    <row r="81" spans="1:16" x14ac:dyDescent="0.3">
      <c r="A81" s="76">
        <v>17060209</v>
      </c>
      <c r="B81" s="58">
        <v>13317000</v>
      </c>
      <c r="C81" s="58">
        <f>'Physical Supply by HUC 8'!X79</f>
        <v>78240.275999999998</v>
      </c>
      <c r="D81" s="58">
        <f>'Physical Supply by HUC 8'!Z79</f>
        <v>100698.133</v>
      </c>
      <c r="E81" s="58">
        <f>'Physical Supply by HUC 8'!AB79</f>
        <v>115911.52</v>
      </c>
      <c r="F81" s="58">
        <f>'Physical Supply by HUC 8'!AD79</f>
        <v>139818.27100000001</v>
      </c>
      <c r="G81" s="66">
        <f>'Physical Supply by HUC 8'!AR79</f>
        <v>564159.47901500005</v>
      </c>
      <c r="H81" s="65">
        <f>'Water Use Current M&amp;I'!AS79</f>
        <v>149.34505947084602</v>
      </c>
      <c r="I81" s="58">
        <f>'Current Water Use Agriculture'!B78</f>
        <v>1384.287</v>
      </c>
      <c r="J81" s="66">
        <v>0</v>
      </c>
      <c r="K81" s="98">
        <f>'Current Groundwater'!M78</f>
        <v>15.350537291876245</v>
      </c>
      <c r="L81" s="65">
        <f>'Water Use Future M&amp;I'!L81</f>
        <v>187.66699732948518</v>
      </c>
      <c r="M81" s="66">
        <f>'Current Water Use Agriculture'!B78</f>
        <v>1384.287</v>
      </c>
      <c r="N81" s="98">
        <f>Recharge!B80</f>
        <v>450063</v>
      </c>
      <c r="O81" s="98">
        <f>Storage!H79</f>
        <v>0</v>
      </c>
      <c r="P81" s="98">
        <f>Species!B80</f>
        <v>5</v>
      </c>
    </row>
    <row r="82" spans="1:16" x14ac:dyDescent="0.3">
      <c r="A82" s="76">
        <v>17060210</v>
      </c>
      <c r="B82" s="58">
        <v>13316500</v>
      </c>
      <c r="C82" s="58">
        <f>'Physical Supply by HUC 8'!X80</f>
        <v>112723.9532</v>
      </c>
      <c r="D82" s="58">
        <f>'Physical Supply by HUC 8'!Z80</f>
        <v>151409.42300000001</v>
      </c>
      <c r="E82" s="58">
        <f>'Physical Supply by HUC 8'!AB80</f>
        <v>179662.856</v>
      </c>
      <c r="F82" s="58">
        <f>'Physical Supply by HUC 8'!AD80</f>
        <v>223129.67600000001</v>
      </c>
      <c r="G82" s="66">
        <f>'Physical Supply by HUC 8'!AR80</f>
        <v>1296279.0971919999</v>
      </c>
      <c r="H82" s="65">
        <f>'Water Use Current M&amp;I'!AS80</f>
        <v>209.43014087848798</v>
      </c>
      <c r="I82" s="58">
        <f>'Current Water Use Agriculture'!B79</f>
        <v>24571.995999999999</v>
      </c>
      <c r="J82" s="66">
        <v>0</v>
      </c>
      <c r="K82" s="98">
        <f>'Current Groundwater'!M79</f>
        <v>3.2097088165200853</v>
      </c>
      <c r="L82" s="65">
        <f>'Water Use Future M&amp;I'!L82</f>
        <v>263.17000038112263</v>
      </c>
      <c r="M82" s="66">
        <f>'Current Water Use Agriculture'!B79</f>
        <v>24571.995999999999</v>
      </c>
      <c r="N82" s="98">
        <f>Recharge!B81</f>
        <v>325588</v>
      </c>
      <c r="O82" s="98">
        <f>Storage!H80</f>
        <v>0</v>
      </c>
      <c r="P82" s="98">
        <f>Species!B81</f>
        <v>5</v>
      </c>
    </row>
    <row r="83" spans="1:16" x14ac:dyDescent="0.3">
      <c r="A83" s="76">
        <v>17060301</v>
      </c>
      <c r="B83" s="58">
        <v>13335690</v>
      </c>
      <c r="C83" s="58">
        <f>'Physical Supply by HUC 8'!X81</f>
        <v>275289.86</v>
      </c>
      <c r="D83" s="58">
        <f>'Physical Supply by HUC 8'!Z81</f>
        <v>350632.348</v>
      </c>
      <c r="E83" s="58">
        <f>'Physical Supply by HUC 8'!AB81</f>
        <v>412934.79</v>
      </c>
      <c r="F83" s="58">
        <f>'Physical Supply by HUC 8'!AD81</f>
        <v>515806.26400000002</v>
      </c>
      <c r="G83" s="66">
        <f>'Physical Supply by HUC 8'!AR81</f>
        <v>2706081.937072</v>
      </c>
      <c r="H83" s="65">
        <f>'Water Use Current M&amp;I'!AS81</f>
        <v>0</v>
      </c>
      <c r="I83" s="58">
        <f>'Current Water Use Agriculture'!B80</f>
        <v>0</v>
      </c>
      <c r="J83" s="66">
        <v>0</v>
      </c>
      <c r="K83" s="98">
        <f>'Current Groundwater'!M80</f>
        <v>0</v>
      </c>
      <c r="L83" s="65">
        <f>'Water Use Future M&amp;I'!L83</f>
        <v>0</v>
      </c>
      <c r="M83" s="66">
        <f>'Current Water Use Agriculture'!B80</f>
        <v>0</v>
      </c>
      <c r="N83" s="98">
        <f>Recharge!B82</f>
        <v>1092412</v>
      </c>
      <c r="O83" s="98">
        <f>Storage!H81</f>
        <v>0</v>
      </c>
      <c r="P83" s="98">
        <f>Species!B82</f>
        <v>5</v>
      </c>
    </row>
    <row r="84" spans="1:16" x14ac:dyDescent="0.3">
      <c r="A84" s="76">
        <v>17060302</v>
      </c>
      <c r="B84" s="58">
        <v>13336500</v>
      </c>
      <c r="C84" s="58">
        <f>'Physical Supply by HUC 8'!X82</f>
        <v>199947.372</v>
      </c>
      <c r="D84" s="58">
        <f>'Physical Supply by HUC 8'!Z82</f>
        <v>255005.34400000001</v>
      </c>
      <c r="E84" s="58">
        <f>'Physical Supply by HUC 8'!AB82</f>
        <v>308614.42200000002</v>
      </c>
      <c r="F84" s="58">
        <f>'Physical Supply by HUC 8'!AD82</f>
        <v>393374.72100000002</v>
      </c>
      <c r="G84" s="66">
        <f>'Physical Supply by HUC 8'!AR82</f>
        <v>2053079.9002120001</v>
      </c>
      <c r="H84" s="65">
        <f>'Water Use Current M&amp;I'!AS82</f>
        <v>0</v>
      </c>
      <c r="I84" s="58">
        <f>'Current Water Use Agriculture'!B81</f>
        <v>0.44400000000000001</v>
      </c>
      <c r="J84" s="66">
        <v>0</v>
      </c>
      <c r="K84" s="98">
        <f>'Current Groundwater'!M81</f>
        <v>0</v>
      </c>
      <c r="L84" s="65">
        <f>'Water Use Future M&amp;I'!L84</f>
        <v>0</v>
      </c>
      <c r="M84" s="66">
        <f>'Current Water Use Agriculture'!B81</f>
        <v>0.44400000000000001</v>
      </c>
      <c r="N84" s="98">
        <f>Recharge!B83</f>
        <v>1066636</v>
      </c>
      <c r="O84" s="98">
        <f>Storage!H82</f>
        <v>0</v>
      </c>
      <c r="P84" s="98">
        <f>Species!B83</f>
        <v>5</v>
      </c>
    </row>
    <row r="85" spans="1:16" x14ac:dyDescent="0.3">
      <c r="A85" s="76">
        <v>17060303</v>
      </c>
      <c r="B85" s="58">
        <v>13337000</v>
      </c>
      <c r="C85" s="58">
        <f>'Physical Supply by HUC 8'!X83</f>
        <v>0</v>
      </c>
      <c r="D85" s="58">
        <f>'Physical Supply by HUC 8'!Z83</f>
        <v>10866.705</v>
      </c>
      <c r="E85" s="58">
        <f>'Physical Supply by HUC 8'!AB83</f>
        <v>13764.493</v>
      </c>
      <c r="F85" s="58">
        <f>'Physical Supply by HUC 8'!AD83</f>
        <v>15937.834000000001</v>
      </c>
      <c r="G85" s="66">
        <f>'Physical Supply by HUC 8'!AR83</f>
        <v>77236.192458000005</v>
      </c>
      <c r="H85" s="65">
        <f>'Water Use Current M&amp;I'!AS83</f>
        <v>5.4139333630630047</v>
      </c>
      <c r="I85" s="58">
        <f>'Current Water Use Agriculture'!B82</f>
        <v>0</v>
      </c>
      <c r="J85" s="66">
        <v>0</v>
      </c>
      <c r="K85" s="98">
        <f>'Current Groundwater'!M82</f>
        <v>0</v>
      </c>
      <c r="L85" s="65">
        <f>'Water Use Future M&amp;I'!L85</f>
        <v>6.8031495651227827</v>
      </c>
      <c r="M85" s="66">
        <f>'Current Water Use Agriculture'!B82</f>
        <v>0</v>
      </c>
      <c r="N85" s="98">
        <f>Recharge!B84</f>
        <v>1491808</v>
      </c>
      <c r="O85" s="98">
        <f>Storage!H83</f>
        <v>0</v>
      </c>
      <c r="P85" s="98">
        <f>Species!B84</f>
        <v>5</v>
      </c>
    </row>
    <row r="86" spans="1:16" x14ac:dyDescent="0.3">
      <c r="A86" s="76">
        <v>17060304</v>
      </c>
      <c r="B86" s="58">
        <v>13337100</v>
      </c>
      <c r="C86" s="58">
        <f>'Physical Supply by HUC 8'!X84</f>
        <v>84760.298999999999</v>
      </c>
      <c r="D86" s="58">
        <f>'Physical Supply by HUC 8'!Z84</f>
        <v>108667.05</v>
      </c>
      <c r="E86" s="58">
        <f>'Physical Supply by HUC 8'!AB84</f>
        <v>131849.35399999999</v>
      </c>
      <c r="F86" s="58">
        <f>'Physical Supply by HUC 8'!AD84</f>
        <v>168071.704</v>
      </c>
      <c r="G86" s="66">
        <f>'Physical Supply by HUC 8'!AR84</f>
        <v>741528.73581300001</v>
      </c>
      <c r="H86" s="65">
        <f>'Water Use Current M&amp;I'!AS84</f>
        <v>85.176172432099548</v>
      </c>
      <c r="I86" s="58">
        <f>'Current Water Use Agriculture'!B83</f>
        <v>87.99</v>
      </c>
      <c r="J86" s="66">
        <v>0</v>
      </c>
      <c r="K86" s="98">
        <f>'Current Groundwater'!M83</f>
        <v>2.0805713815172235</v>
      </c>
      <c r="L86" s="65">
        <f>'Water Use Future M&amp;I'!L86</f>
        <v>107.0324115913342</v>
      </c>
      <c r="M86" s="66">
        <f>'Current Water Use Agriculture'!B83</f>
        <v>87.99</v>
      </c>
      <c r="N86" s="98">
        <f>Recharge!B85</f>
        <v>125764</v>
      </c>
      <c r="O86" s="98">
        <f>Storage!H84</f>
        <v>0</v>
      </c>
      <c r="P86" s="98">
        <f>Species!B85</f>
        <v>5</v>
      </c>
    </row>
    <row r="87" spans="1:16" x14ac:dyDescent="0.3">
      <c r="A87" s="76">
        <v>17060305</v>
      </c>
      <c r="B87" s="58">
        <v>13338500</v>
      </c>
      <c r="C87" s="58">
        <f>'Physical Supply by HUC 8'!X85</f>
        <v>1753161.74</v>
      </c>
      <c r="D87" s="58">
        <f>'Physical Supply by HUC 8'!Z85</f>
        <v>2215358.926</v>
      </c>
      <c r="E87" s="58">
        <f>'Physical Supply by HUC 8'!AB85</f>
        <v>2419652.98</v>
      </c>
      <c r="F87" s="58">
        <f>'Physical Supply by HUC 8'!AD85</f>
        <v>2912276.94</v>
      </c>
      <c r="G87" s="66">
        <f>'Physical Supply by HUC 8'!AR85</f>
        <v>11707453.996933</v>
      </c>
      <c r="H87" s="65">
        <f>'Water Use Current M&amp;I'!AS85</f>
        <v>648.75815740769667</v>
      </c>
      <c r="I87" s="58">
        <f>'Current Water Use Agriculture'!B84</f>
        <v>1060.616</v>
      </c>
      <c r="J87" s="66">
        <v>0</v>
      </c>
      <c r="K87" s="98">
        <f>'Current Groundwater'!M84</f>
        <v>7.4096216154566443</v>
      </c>
      <c r="L87" s="65">
        <f>'Water Use Future M&amp;I'!L87</f>
        <v>815.22967376628105</v>
      </c>
      <c r="M87" s="66">
        <f>'Current Water Use Agriculture'!B84</f>
        <v>1060.616</v>
      </c>
      <c r="N87" s="98">
        <f>Recharge!B86</f>
        <v>626327</v>
      </c>
      <c r="O87" s="98">
        <f>Storage!H85</f>
        <v>0</v>
      </c>
      <c r="P87" s="98">
        <f>Species!B86</f>
        <v>5</v>
      </c>
    </row>
    <row r="88" spans="1:16" x14ac:dyDescent="0.3">
      <c r="A88" s="76">
        <v>17060306</v>
      </c>
      <c r="B88" s="58">
        <v>13343000</v>
      </c>
      <c r="C88" s="58">
        <f>'Physical Supply by HUC 8'!X86</f>
        <v>386854.69799999997</v>
      </c>
      <c r="D88" s="58">
        <f>'Physical Supply by HUC 8'!Z86</f>
        <v>485379.49</v>
      </c>
      <c r="E88" s="58">
        <f>'Physical Supply by HUC 8'!AB86</f>
        <v>555650.84900000005</v>
      </c>
      <c r="F88" s="58">
        <f>'Physical Supply by HUC 8'!AD86</f>
        <v>656348.98199999996</v>
      </c>
      <c r="G88" s="66">
        <f>'Physical Supply by HUC 8'!AR86</f>
        <v>2521629.761955</v>
      </c>
      <c r="H88" s="65">
        <f>'Water Use Current M&amp;I'!AS86</f>
        <v>3189.2200890376471</v>
      </c>
      <c r="I88" s="58">
        <f>'Current Water Use Agriculture'!B85</f>
        <v>4875.75</v>
      </c>
      <c r="J88" s="66">
        <v>0</v>
      </c>
      <c r="K88" s="98">
        <f>'Current Groundwater'!M85</f>
        <v>39.677730894058435</v>
      </c>
      <c r="L88" s="65">
        <f>'Water Use Future M&amp;I'!L88</f>
        <v>4007.574465942354</v>
      </c>
      <c r="M88" s="66">
        <f>'Current Water Use Agriculture'!B85</f>
        <v>4875.75</v>
      </c>
      <c r="N88" s="98">
        <f>Recharge!B87</f>
        <v>941886</v>
      </c>
      <c r="O88" s="98">
        <f>Storage!H86</f>
        <v>5670</v>
      </c>
      <c r="P88" s="98">
        <f>Species!B87</f>
        <v>6</v>
      </c>
    </row>
    <row r="89" spans="1:16" x14ac:dyDescent="0.3">
      <c r="A89" s="76">
        <v>17060307</v>
      </c>
      <c r="B89" s="58">
        <v>13340600</v>
      </c>
      <c r="C89" s="58">
        <f>'Physical Supply by HUC 8'!X87</f>
        <v>579557.6</v>
      </c>
      <c r="D89" s="58">
        <f>'Physical Supply by HUC 8'!Z87</f>
        <v>695469.12</v>
      </c>
      <c r="E89" s="58">
        <f>'Physical Supply by HUC 8'!AB87</f>
        <v>796891.7</v>
      </c>
      <c r="F89" s="58">
        <f>'Physical Supply by HUC 8'!AD87</f>
        <v>978003.45</v>
      </c>
      <c r="G89" s="66">
        <f>'Physical Supply by HUC 8'!AR87</f>
        <v>4128771.2401879998</v>
      </c>
      <c r="H89" s="65">
        <f>'Water Use Current M&amp;I'!AS87</f>
        <v>0</v>
      </c>
      <c r="I89" s="58">
        <f>'Current Water Use Agriculture'!B86</f>
        <v>0</v>
      </c>
      <c r="J89" s="66">
        <v>0</v>
      </c>
      <c r="K89" s="98">
        <f>'Current Groundwater'!M86</f>
        <v>0.12668177009279233</v>
      </c>
      <c r="L89" s="65">
        <f>'Water Use Future M&amp;I'!L89</f>
        <v>0</v>
      </c>
      <c r="M89" s="66">
        <f>'Current Water Use Agriculture'!B86</f>
        <v>0</v>
      </c>
      <c r="N89" s="98">
        <f>Recharge!B88</f>
        <v>1774571</v>
      </c>
      <c r="O89" s="98">
        <f>Storage!H87</f>
        <v>0</v>
      </c>
      <c r="P89" s="98">
        <f>Species!B88</f>
        <v>5</v>
      </c>
    </row>
    <row r="90" spans="1:16" ht="15" thickBot="1" x14ac:dyDescent="0.35">
      <c r="A90" s="77">
        <v>17060308</v>
      </c>
      <c r="B90" s="68">
        <v>13341000</v>
      </c>
      <c r="C90" s="68">
        <f>'Physical Supply by HUC 8'!X88</f>
        <v>0</v>
      </c>
      <c r="D90" s="68">
        <f>'Physical Supply by HUC 8'!Z88</f>
        <v>0</v>
      </c>
      <c r="E90" s="68">
        <f>'Physical Supply by HUC 8'!AB88</f>
        <v>0</v>
      </c>
      <c r="F90" s="68">
        <f>'Physical Supply by HUC 8'!AD88</f>
        <v>0</v>
      </c>
      <c r="G90" s="69">
        <f>'Physical Supply by HUC 8'!AR88</f>
        <v>0</v>
      </c>
      <c r="H90" s="67">
        <f>'Water Use Current M&amp;I'!AS88</f>
        <v>108.82392246904732</v>
      </c>
      <c r="I90" s="68">
        <f>'Current Water Use Agriculture'!B87</f>
        <v>7.6775000000000002</v>
      </c>
      <c r="J90" s="69">
        <v>0</v>
      </c>
      <c r="K90" s="99">
        <f>'Current Groundwater'!M87</f>
        <v>1.8390346134551929</v>
      </c>
      <c r="L90" s="67">
        <f>'Water Use Future M&amp;I'!L90</f>
        <v>136.74806318292525</v>
      </c>
      <c r="M90" s="69">
        <f>'Current Water Use Agriculture'!B87</f>
        <v>7.6775000000000002</v>
      </c>
      <c r="N90" s="99">
        <f>Recharge!B89</f>
        <v>1214969</v>
      </c>
      <c r="O90" s="99">
        <f>Storage!H88</f>
        <v>0</v>
      </c>
      <c r="P90" s="99">
        <f>Species!B89</f>
        <v>5</v>
      </c>
    </row>
    <row r="91" spans="1:16" ht="15" thickTop="1" x14ac:dyDescent="0.3"/>
  </sheetData>
  <mergeCells count="7">
    <mergeCell ref="O1:O3"/>
    <mergeCell ref="P1:P3"/>
    <mergeCell ref="A1:G3"/>
    <mergeCell ref="H1:J3"/>
    <mergeCell ref="K1:K3"/>
    <mergeCell ref="L1:M3"/>
    <mergeCell ref="N1:N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1"/>
  <sheetViews>
    <sheetView workbookViewId="0">
      <selection activeCell="B3" sqref="B3"/>
    </sheetView>
  </sheetViews>
  <sheetFormatPr defaultRowHeight="14.4" x14ac:dyDescent="0.3"/>
  <sheetData>
    <row r="1" spans="1:2" ht="21.6" thickBot="1" x14ac:dyDescent="0.45">
      <c r="A1" s="233" t="s">
        <v>422</v>
      </c>
      <c r="B1" s="234"/>
    </row>
  </sheetData>
  <mergeCells count="1">
    <mergeCell ref="A1:B1"/>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FAF"/>
  </sheetPr>
  <dimension ref="A1:B89"/>
  <sheetViews>
    <sheetView workbookViewId="0">
      <pane xSplit="1" ySplit="1" topLeftCell="B5" activePane="bottomRight" state="frozen"/>
      <selection pane="topRight" activeCell="B1" sqref="B1"/>
      <selection pane="bottomLeft" activeCell="A2" sqref="A2"/>
      <selection pane="bottomRight" activeCell="C10" sqref="C10"/>
    </sheetView>
  </sheetViews>
  <sheetFormatPr defaultRowHeight="14.4" x14ac:dyDescent="0.3"/>
  <cols>
    <col min="1" max="1" width="11.77734375" bestFit="1" customWidth="1"/>
    <col min="2" max="2" width="42.6640625" bestFit="1" customWidth="1"/>
  </cols>
  <sheetData>
    <row r="1" spans="1:2" ht="15.6" x14ac:dyDescent="0.3">
      <c r="A1" s="113" t="s">
        <v>128</v>
      </c>
      <c r="B1" s="114" t="s">
        <v>294</v>
      </c>
    </row>
    <row r="2" spans="1:2" x14ac:dyDescent="0.3">
      <c r="A2" s="115" t="s">
        <v>137</v>
      </c>
      <c r="B2" s="116">
        <v>-9999</v>
      </c>
    </row>
    <row r="3" spans="1:2" x14ac:dyDescent="0.3">
      <c r="A3" s="115" t="s">
        <v>138</v>
      </c>
      <c r="B3" s="116">
        <v>-9999</v>
      </c>
    </row>
    <row r="4" spans="1:2" x14ac:dyDescent="0.3">
      <c r="A4" s="115" t="s">
        <v>139</v>
      </c>
      <c r="B4" s="116">
        <v>-9999</v>
      </c>
    </row>
    <row r="5" spans="1:2" x14ac:dyDescent="0.3">
      <c r="A5" s="115" t="s">
        <v>140</v>
      </c>
      <c r="B5" s="116">
        <v>-9999</v>
      </c>
    </row>
    <row r="6" spans="1:2" x14ac:dyDescent="0.3">
      <c r="A6" s="115" t="s">
        <v>141</v>
      </c>
      <c r="B6" s="116">
        <v>-9999</v>
      </c>
    </row>
    <row r="7" spans="1:2" x14ac:dyDescent="0.3">
      <c r="A7" s="115" t="s">
        <v>142</v>
      </c>
      <c r="B7" s="116">
        <v>1</v>
      </c>
    </row>
    <row r="8" spans="1:2" x14ac:dyDescent="0.3">
      <c r="A8" s="115" t="s">
        <v>143</v>
      </c>
      <c r="B8" s="116">
        <v>3</v>
      </c>
    </row>
    <row r="9" spans="1:2" x14ac:dyDescent="0.3">
      <c r="A9" s="115" t="s">
        <v>144</v>
      </c>
      <c r="B9" s="116">
        <v>3</v>
      </c>
    </row>
    <row r="10" spans="1:2" x14ac:dyDescent="0.3">
      <c r="A10" s="115" t="s">
        <v>145</v>
      </c>
      <c r="B10" s="116">
        <v>2</v>
      </c>
    </row>
    <row r="11" spans="1:2" x14ac:dyDescent="0.3">
      <c r="A11" s="115" t="s">
        <v>146</v>
      </c>
      <c r="B11" s="117">
        <v>2</v>
      </c>
    </row>
    <row r="12" spans="1:2" x14ac:dyDescent="0.3">
      <c r="A12" s="115" t="s">
        <v>147</v>
      </c>
      <c r="B12" s="117">
        <v>3</v>
      </c>
    </row>
    <row r="13" spans="1:2" x14ac:dyDescent="0.3">
      <c r="A13" s="115" t="s">
        <v>148</v>
      </c>
      <c r="B13" s="117">
        <v>3</v>
      </c>
    </row>
    <row r="14" spans="1:2" x14ac:dyDescent="0.3">
      <c r="A14" s="115" t="s">
        <v>149</v>
      </c>
      <c r="B14" s="117">
        <v>3</v>
      </c>
    </row>
    <row r="15" spans="1:2" x14ac:dyDescent="0.3">
      <c r="A15" s="115" t="s">
        <v>150</v>
      </c>
      <c r="B15" s="117">
        <v>2</v>
      </c>
    </row>
    <row r="16" spans="1:2" x14ac:dyDescent="0.3">
      <c r="A16" s="115" t="s">
        <v>151</v>
      </c>
      <c r="B16" s="117">
        <v>2</v>
      </c>
    </row>
    <row r="17" spans="1:2" x14ac:dyDescent="0.3">
      <c r="A17" s="115" t="s">
        <v>152</v>
      </c>
      <c r="B17" s="117">
        <v>2</v>
      </c>
    </row>
    <row r="18" spans="1:2" x14ac:dyDescent="0.3">
      <c r="A18" s="115" t="s">
        <v>153</v>
      </c>
      <c r="B18" s="117">
        <v>5</v>
      </c>
    </row>
    <row r="19" spans="1:2" x14ac:dyDescent="0.3">
      <c r="A19" s="115" t="s">
        <v>154</v>
      </c>
      <c r="B19" s="117">
        <v>1</v>
      </c>
    </row>
    <row r="20" spans="1:2" x14ac:dyDescent="0.3">
      <c r="A20" s="115" t="s">
        <v>155</v>
      </c>
      <c r="B20" s="117">
        <v>5</v>
      </c>
    </row>
    <row r="21" spans="1:2" x14ac:dyDescent="0.3">
      <c r="A21" s="115" t="s">
        <v>156</v>
      </c>
      <c r="B21" s="116">
        <v>2</v>
      </c>
    </row>
    <row r="22" spans="1:2" x14ac:dyDescent="0.3">
      <c r="A22" s="115" t="s">
        <v>157</v>
      </c>
      <c r="B22" s="116">
        <v>-9999</v>
      </c>
    </row>
    <row r="23" spans="1:2" x14ac:dyDescent="0.3">
      <c r="A23" s="115" t="s">
        <v>158</v>
      </c>
      <c r="B23" s="116">
        <v>1</v>
      </c>
    </row>
    <row r="24" spans="1:2" x14ac:dyDescent="0.3">
      <c r="A24" s="115" t="s">
        <v>159</v>
      </c>
      <c r="B24" s="116">
        <v>-9999</v>
      </c>
    </row>
    <row r="25" spans="1:2" x14ac:dyDescent="0.3">
      <c r="A25" s="115" t="s">
        <v>160</v>
      </c>
      <c r="B25" s="117">
        <v>2</v>
      </c>
    </row>
    <row r="26" spans="1:2" x14ac:dyDescent="0.3">
      <c r="A26" s="115" t="s">
        <v>161</v>
      </c>
      <c r="B26" s="117">
        <v>2</v>
      </c>
    </row>
    <row r="27" spans="1:2" x14ac:dyDescent="0.3">
      <c r="A27" s="115" t="s">
        <v>162</v>
      </c>
      <c r="B27" s="117">
        <v>2</v>
      </c>
    </row>
    <row r="28" spans="1:2" x14ac:dyDescent="0.3">
      <c r="A28" s="115" t="s">
        <v>163</v>
      </c>
      <c r="B28" s="117">
        <v>1</v>
      </c>
    </row>
    <row r="29" spans="1:2" x14ac:dyDescent="0.3">
      <c r="A29" s="115" t="s">
        <v>164</v>
      </c>
      <c r="B29" s="117">
        <v>3</v>
      </c>
    </row>
    <row r="30" spans="1:2" x14ac:dyDescent="0.3">
      <c r="A30" s="115" t="s">
        <v>165</v>
      </c>
      <c r="B30" s="117">
        <v>7</v>
      </c>
    </row>
    <row r="31" spans="1:2" x14ac:dyDescent="0.3">
      <c r="A31" s="115" t="s">
        <v>166</v>
      </c>
      <c r="B31" s="117">
        <v>2</v>
      </c>
    </row>
    <row r="32" spans="1:2" x14ac:dyDescent="0.3">
      <c r="A32" s="115" t="s">
        <v>167</v>
      </c>
      <c r="B32" s="117">
        <v>2</v>
      </c>
    </row>
    <row r="33" spans="1:2" x14ac:dyDescent="0.3">
      <c r="A33" s="115" t="s">
        <v>168</v>
      </c>
      <c r="B33" s="117">
        <v>7</v>
      </c>
    </row>
    <row r="34" spans="1:2" x14ac:dyDescent="0.3">
      <c r="A34" s="115" t="s">
        <v>169</v>
      </c>
      <c r="B34" s="117">
        <v>1</v>
      </c>
    </row>
    <row r="35" spans="1:2" x14ac:dyDescent="0.3">
      <c r="A35" s="115" t="s">
        <v>170</v>
      </c>
      <c r="B35" s="117">
        <v>3</v>
      </c>
    </row>
    <row r="36" spans="1:2" x14ac:dyDescent="0.3">
      <c r="A36" s="115" t="s">
        <v>171</v>
      </c>
      <c r="B36" s="117">
        <v>8</v>
      </c>
    </row>
    <row r="37" spans="1:2" x14ac:dyDescent="0.3">
      <c r="A37" s="115" t="s">
        <v>172</v>
      </c>
      <c r="B37" s="117">
        <v>6</v>
      </c>
    </row>
    <row r="38" spans="1:2" x14ac:dyDescent="0.3">
      <c r="A38" s="115" t="s">
        <v>173</v>
      </c>
      <c r="B38" s="117">
        <v>2</v>
      </c>
    </row>
    <row r="39" spans="1:2" x14ac:dyDescent="0.3">
      <c r="A39" s="115" t="s">
        <v>174</v>
      </c>
      <c r="B39" s="117">
        <v>7</v>
      </c>
    </row>
    <row r="40" spans="1:2" x14ac:dyDescent="0.3">
      <c r="A40" s="115" t="s">
        <v>175</v>
      </c>
      <c r="B40" s="117">
        <v>6</v>
      </c>
    </row>
    <row r="41" spans="1:2" x14ac:dyDescent="0.3">
      <c r="A41" s="115" t="s">
        <v>176</v>
      </c>
      <c r="B41" s="117">
        <v>5</v>
      </c>
    </row>
    <row r="42" spans="1:2" x14ac:dyDescent="0.3">
      <c r="A42" s="115" t="s">
        <v>177</v>
      </c>
      <c r="B42" s="117">
        <v>7</v>
      </c>
    </row>
    <row r="43" spans="1:2" x14ac:dyDescent="0.3">
      <c r="A43" s="115" t="s">
        <v>178</v>
      </c>
      <c r="B43" s="117">
        <v>8</v>
      </c>
    </row>
    <row r="44" spans="1:2" x14ac:dyDescent="0.3">
      <c r="A44" s="115" t="s">
        <v>179</v>
      </c>
      <c r="B44" s="117">
        <v>8</v>
      </c>
    </row>
    <row r="45" spans="1:2" x14ac:dyDescent="0.3">
      <c r="A45" s="115" t="s">
        <v>180</v>
      </c>
      <c r="B45" s="117">
        <v>8</v>
      </c>
    </row>
    <row r="46" spans="1:2" x14ac:dyDescent="0.3">
      <c r="A46" s="115" t="s">
        <v>181</v>
      </c>
      <c r="B46" s="117">
        <v>7</v>
      </c>
    </row>
    <row r="47" spans="1:2" x14ac:dyDescent="0.3">
      <c r="A47" s="115" t="s">
        <v>182</v>
      </c>
      <c r="B47" s="117">
        <v>6</v>
      </c>
    </row>
    <row r="48" spans="1:2" x14ac:dyDescent="0.3">
      <c r="A48" s="115" t="s">
        <v>183</v>
      </c>
      <c r="B48" s="117">
        <v>7</v>
      </c>
    </row>
    <row r="49" spans="1:2" x14ac:dyDescent="0.3">
      <c r="A49" s="115" t="s">
        <v>184</v>
      </c>
      <c r="B49" s="117">
        <v>5</v>
      </c>
    </row>
    <row r="50" spans="1:2" x14ac:dyDescent="0.3">
      <c r="A50" s="115" t="s">
        <v>185</v>
      </c>
      <c r="B50" s="117">
        <v>5</v>
      </c>
    </row>
    <row r="51" spans="1:2" x14ac:dyDescent="0.3">
      <c r="A51" s="115" t="s">
        <v>186</v>
      </c>
      <c r="B51" s="117">
        <v>5</v>
      </c>
    </row>
    <row r="52" spans="1:2" x14ac:dyDescent="0.3">
      <c r="A52" s="115" t="s">
        <v>187</v>
      </c>
      <c r="B52" s="117">
        <v>5</v>
      </c>
    </row>
    <row r="53" spans="1:2" x14ac:dyDescent="0.3">
      <c r="A53" s="115" t="s">
        <v>188</v>
      </c>
      <c r="B53" s="117">
        <v>5</v>
      </c>
    </row>
    <row r="54" spans="1:2" x14ac:dyDescent="0.3">
      <c r="A54" s="115" t="s">
        <v>419</v>
      </c>
      <c r="B54" s="116">
        <v>-9999</v>
      </c>
    </row>
    <row r="55" spans="1:2" x14ac:dyDescent="0.3">
      <c r="A55" s="115" t="s">
        <v>189</v>
      </c>
      <c r="B55" s="117">
        <v>7</v>
      </c>
    </row>
    <row r="56" spans="1:2" x14ac:dyDescent="0.3">
      <c r="A56" s="115" t="s">
        <v>190</v>
      </c>
      <c r="B56" s="117">
        <v>6</v>
      </c>
    </row>
    <row r="57" spans="1:2" x14ac:dyDescent="0.3">
      <c r="A57" s="115" t="s">
        <v>191</v>
      </c>
      <c r="B57" s="117">
        <v>7</v>
      </c>
    </row>
    <row r="58" spans="1:2" x14ac:dyDescent="0.3">
      <c r="A58" s="115" t="s">
        <v>192</v>
      </c>
      <c r="B58" s="117">
        <v>6</v>
      </c>
    </row>
    <row r="59" spans="1:2" x14ac:dyDescent="0.3">
      <c r="A59" s="115" t="s">
        <v>193</v>
      </c>
      <c r="B59" s="117">
        <v>2</v>
      </c>
    </row>
    <row r="60" spans="1:2" x14ac:dyDescent="0.3">
      <c r="A60" s="115" t="s">
        <v>194</v>
      </c>
      <c r="B60" s="117">
        <v>7</v>
      </c>
    </row>
    <row r="61" spans="1:2" x14ac:dyDescent="0.3">
      <c r="A61" s="115" t="s">
        <v>195</v>
      </c>
      <c r="B61" s="117">
        <v>4</v>
      </c>
    </row>
    <row r="62" spans="1:2" x14ac:dyDescent="0.3">
      <c r="A62" s="115" t="s">
        <v>196</v>
      </c>
      <c r="B62" s="117">
        <v>5</v>
      </c>
    </row>
    <row r="63" spans="1:2" x14ac:dyDescent="0.3">
      <c r="A63" s="115" t="s">
        <v>197</v>
      </c>
      <c r="B63" s="117">
        <v>5</v>
      </c>
    </row>
    <row r="64" spans="1:2" x14ac:dyDescent="0.3">
      <c r="A64" s="115" t="s">
        <v>198</v>
      </c>
      <c r="B64" s="117">
        <v>4</v>
      </c>
    </row>
    <row r="65" spans="1:2" x14ac:dyDescent="0.3">
      <c r="A65" s="115" t="s">
        <v>199</v>
      </c>
      <c r="B65" s="117">
        <v>4</v>
      </c>
    </row>
    <row r="66" spans="1:2" x14ac:dyDescent="0.3">
      <c r="A66" s="115" t="s">
        <v>200</v>
      </c>
      <c r="B66" s="117">
        <v>5</v>
      </c>
    </row>
    <row r="67" spans="1:2" x14ac:dyDescent="0.3">
      <c r="A67" s="115" t="s">
        <v>201</v>
      </c>
      <c r="B67" s="117">
        <v>5</v>
      </c>
    </row>
    <row r="68" spans="1:2" x14ac:dyDescent="0.3">
      <c r="A68" s="115" t="s">
        <v>420</v>
      </c>
      <c r="B68" s="116">
        <v>-9999</v>
      </c>
    </row>
    <row r="69" spans="1:2" x14ac:dyDescent="0.3">
      <c r="A69" s="115" t="s">
        <v>291</v>
      </c>
      <c r="B69" s="117">
        <v>5</v>
      </c>
    </row>
    <row r="70" spans="1:2" x14ac:dyDescent="0.3">
      <c r="A70" s="115" t="s">
        <v>202</v>
      </c>
      <c r="B70" s="117">
        <v>6</v>
      </c>
    </row>
    <row r="71" spans="1:2" x14ac:dyDescent="0.3">
      <c r="A71" s="115" t="s">
        <v>203</v>
      </c>
      <c r="B71" s="117">
        <v>5</v>
      </c>
    </row>
    <row r="72" spans="1:2" x14ac:dyDescent="0.3">
      <c r="A72" s="115" t="s">
        <v>204</v>
      </c>
      <c r="B72" s="117">
        <v>7</v>
      </c>
    </row>
    <row r="73" spans="1:2" x14ac:dyDescent="0.3">
      <c r="A73" s="115" t="s">
        <v>205</v>
      </c>
      <c r="B73" s="117">
        <v>5</v>
      </c>
    </row>
    <row r="74" spans="1:2" x14ac:dyDescent="0.3">
      <c r="A74" s="115" t="s">
        <v>206</v>
      </c>
      <c r="B74" s="117">
        <v>5</v>
      </c>
    </row>
    <row r="75" spans="1:2" x14ac:dyDescent="0.3">
      <c r="A75" s="115" t="s">
        <v>207</v>
      </c>
      <c r="B75" s="117">
        <v>5</v>
      </c>
    </row>
    <row r="76" spans="1:2" x14ac:dyDescent="0.3">
      <c r="A76" s="115" t="s">
        <v>208</v>
      </c>
      <c r="B76" s="117">
        <v>5</v>
      </c>
    </row>
    <row r="77" spans="1:2" x14ac:dyDescent="0.3">
      <c r="A77" s="115" t="s">
        <v>209</v>
      </c>
      <c r="B77" s="117">
        <v>5</v>
      </c>
    </row>
    <row r="78" spans="1:2" x14ac:dyDescent="0.3">
      <c r="A78" s="115" t="s">
        <v>210</v>
      </c>
      <c r="B78" s="117">
        <v>5</v>
      </c>
    </row>
    <row r="79" spans="1:2" x14ac:dyDescent="0.3">
      <c r="A79" s="115" t="s">
        <v>211</v>
      </c>
      <c r="B79" s="117">
        <v>5</v>
      </c>
    </row>
    <row r="80" spans="1:2" x14ac:dyDescent="0.3">
      <c r="A80" s="115" t="s">
        <v>212</v>
      </c>
      <c r="B80" s="117">
        <v>5</v>
      </c>
    </row>
    <row r="81" spans="1:2" x14ac:dyDescent="0.3">
      <c r="A81" s="115" t="s">
        <v>213</v>
      </c>
      <c r="B81" s="117">
        <v>5</v>
      </c>
    </row>
    <row r="82" spans="1:2" x14ac:dyDescent="0.3">
      <c r="A82" s="115" t="s">
        <v>214</v>
      </c>
      <c r="B82" s="117">
        <v>5</v>
      </c>
    </row>
    <row r="83" spans="1:2" x14ac:dyDescent="0.3">
      <c r="A83" s="115" t="s">
        <v>215</v>
      </c>
      <c r="B83" s="117">
        <v>5</v>
      </c>
    </row>
    <row r="84" spans="1:2" x14ac:dyDescent="0.3">
      <c r="A84" s="115" t="s">
        <v>216</v>
      </c>
      <c r="B84" s="117">
        <v>5</v>
      </c>
    </row>
    <row r="85" spans="1:2" x14ac:dyDescent="0.3">
      <c r="A85" s="115" t="s">
        <v>217</v>
      </c>
      <c r="B85" s="117">
        <v>5</v>
      </c>
    </row>
    <row r="86" spans="1:2" x14ac:dyDescent="0.3">
      <c r="A86" s="115" t="s">
        <v>218</v>
      </c>
      <c r="B86" s="117">
        <v>5</v>
      </c>
    </row>
    <row r="87" spans="1:2" x14ac:dyDescent="0.3">
      <c r="A87" s="115" t="s">
        <v>219</v>
      </c>
      <c r="B87" s="117">
        <v>6</v>
      </c>
    </row>
    <row r="88" spans="1:2" x14ac:dyDescent="0.3">
      <c r="A88" s="115" t="s">
        <v>220</v>
      </c>
      <c r="B88" s="117">
        <v>5</v>
      </c>
    </row>
    <row r="89" spans="1:2" ht="15" thickBot="1" x14ac:dyDescent="0.35">
      <c r="A89" s="118" t="s">
        <v>221</v>
      </c>
      <c r="B89" s="119">
        <v>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
  <sheetViews>
    <sheetView workbookViewId="0">
      <selection activeCell="D20" sqref="D20"/>
    </sheetView>
  </sheetViews>
  <sheetFormatPr defaultRowHeight="14.4" x14ac:dyDescent="0.3"/>
  <sheetData>
    <row r="1" spans="1:3" ht="22.2" thickTop="1" thickBot="1" x14ac:dyDescent="0.45">
      <c r="A1" s="235" t="s">
        <v>393</v>
      </c>
      <c r="B1" s="236"/>
      <c r="C1" s="237"/>
    </row>
    <row r="2" spans="1:3" ht="15" thickTop="1" x14ac:dyDescent="0.3"/>
    <row r="3" spans="1:3" x14ac:dyDescent="0.3">
      <c r="A3" t="s">
        <v>394</v>
      </c>
    </row>
  </sheetData>
  <mergeCells count="1">
    <mergeCell ref="A1:C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
  <sheetViews>
    <sheetView topLeftCell="A16" zoomScale="80" zoomScaleNormal="80" workbookViewId="0">
      <selection activeCell="N59" sqref="N59"/>
    </sheetView>
  </sheetViews>
  <sheetFormatPr defaultRowHeight="14.4" x14ac:dyDescent="0.3"/>
  <sheetData>
    <row r="1" spans="1:4" ht="18.600000000000001" thickBot="1" x14ac:dyDescent="0.4">
      <c r="A1" s="205" t="s">
        <v>0</v>
      </c>
      <c r="B1" s="206"/>
      <c r="C1" s="206"/>
      <c r="D1" s="207"/>
    </row>
  </sheetData>
  <mergeCells count="1">
    <mergeCell ref="A1:D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C1"/>
  <sheetViews>
    <sheetView zoomScale="80" zoomScaleNormal="80" workbookViewId="0">
      <selection activeCell="H68" sqref="H68"/>
    </sheetView>
  </sheetViews>
  <sheetFormatPr defaultRowHeight="14.4" x14ac:dyDescent="0.3"/>
  <sheetData>
    <row r="1" spans="1:3" ht="18.600000000000001" thickBot="1" x14ac:dyDescent="0.4">
      <c r="A1" s="205" t="s">
        <v>1</v>
      </c>
      <c r="B1" s="206"/>
      <c r="C1" s="207"/>
    </row>
  </sheetData>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
  <sheetViews>
    <sheetView workbookViewId="0">
      <selection activeCell="H1" sqref="H1"/>
    </sheetView>
  </sheetViews>
  <sheetFormatPr defaultRowHeight="14.4" x14ac:dyDescent="0.3"/>
  <sheetData>
    <row r="1" spans="1:3" ht="18.600000000000001" thickBot="1" x14ac:dyDescent="0.4">
      <c r="A1" s="208" t="s">
        <v>2</v>
      </c>
      <c r="B1" s="209"/>
      <c r="C1" s="210"/>
    </row>
  </sheetData>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FAF"/>
  </sheetPr>
  <dimension ref="A1:AR87"/>
  <sheetViews>
    <sheetView topLeftCell="AE1" workbookViewId="0">
      <pane ySplit="1" topLeftCell="A2" activePane="bottomLeft" state="frozen"/>
      <selection activeCell="W1" sqref="W1"/>
      <selection pane="bottomLeft" activeCell="AE69" sqref="A69:XFD69"/>
    </sheetView>
  </sheetViews>
  <sheetFormatPr defaultRowHeight="14.4" x14ac:dyDescent="0.3"/>
  <cols>
    <col min="1" max="1" width="9" bestFit="1" customWidth="1"/>
    <col min="2" max="2" width="11.44140625" bestFit="1" customWidth="1"/>
    <col min="3" max="3" width="51.5546875" hidden="1" customWidth="1"/>
    <col min="4" max="4" width="9.5546875" hidden="1" customWidth="1"/>
    <col min="5" max="5" width="6.21875" hidden="1" customWidth="1"/>
    <col min="6" max="6" width="11.109375" hidden="1" customWidth="1"/>
    <col min="7" max="7" width="12" hidden="1" customWidth="1"/>
    <col min="8" max="8" width="12.6640625" hidden="1" customWidth="1"/>
    <col min="9" max="9" width="12" hidden="1" customWidth="1"/>
    <col min="10" max="10" width="12.6640625" hidden="1" customWidth="1"/>
    <col min="11" max="11" width="12" hidden="1" customWidth="1"/>
    <col min="12" max="12" width="12.6640625" hidden="1" customWidth="1"/>
    <col min="13" max="13" width="9.88671875" hidden="1" customWidth="1"/>
    <col min="14" max="14" width="6.6640625" hidden="1" customWidth="1"/>
    <col min="15" max="15" width="8" hidden="1" customWidth="1"/>
    <col min="16" max="16" width="10" hidden="1" customWidth="1"/>
    <col min="17" max="17" width="7.109375" hidden="1" customWidth="1"/>
    <col min="18" max="19" width="9" hidden="1" customWidth="1"/>
    <col min="20" max="20" width="6.77734375" hidden="1" customWidth="1"/>
    <col min="21" max="21" width="10" hidden="1" customWidth="1"/>
    <col min="22" max="22" width="5.6640625" hidden="1" customWidth="1"/>
    <col min="23" max="23" width="7" bestFit="1" customWidth="1"/>
    <col min="24" max="24" width="10" bestFit="1" customWidth="1"/>
    <col min="25" max="25" width="7" bestFit="1" customWidth="1"/>
    <col min="26" max="26" width="12" bestFit="1" customWidth="1"/>
    <col min="27" max="27" width="6" bestFit="1" customWidth="1"/>
    <col min="28" max="28" width="11" bestFit="1" customWidth="1"/>
    <col min="29" max="29" width="6" bestFit="1" customWidth="1"/>
    <col min="30" max="30" width="9" bestFit="1" customWidth="1"/>
    <col min="31" max="31" width="7" bestFit="1" customWidth="1"/>
    <col min="32" max="32" width="9" bestFit="1" customWidth="1"/>
    <col min="33" max="36" width="6" bestFit="1" customWidth="1"/>
    <col min="37" max="37" width="9" bestFit="1" customWidth="1"/>
    <col min="38" max="39" width="6" bestFit="1" customWidth="1"/>
    <col min="40" max="42" width="7" bestFit="1" customWidth="1"/>
    <col min="43" max="43" width="10" bestFit="1" customWidth="1"/>
    <col min="44" max="44" width="9" bestFit="1" customWidth="1"/>
    <col min="45" max="16384" width="8.88671875" style="31"/>
  </cols>
  <sheetData>
    <row r="1" spans="1:44" s="32" customFormat="1" x14ac:dyDescent="0.3">
      <c r="A1" s="2" t="s">
        <v>3</v>
      </c>
      <c r="B1" s="2" t="s">
        <v>4</v>
      </c>
      <c r="C1" s="2" t="s">
        <v>5</v>
      </c>
      <c r="D1" s="2" t="s">
        <v>6</v>
      </c>
      <c r="E1" s="2" t="s">
        <v>7</v>
      </c>
      <c r="F1" s="2" t="s">
        <v>8</v>
      </c>
      <c r="G1" s="2" t="s">
        <v>9</v>
      </c>
      <c r="H1" s="2" t="s">
        <v>10</v>
      </c>
      <c r="I1" s="2" t="s">
        <v>11</v>
      </c>
      <c r="J1" s="2" t="s">
        <v>12</v>
      </c>
      <c r="K1" s="2" t="s">
        <v>13</v>
      </c>
      <c r="L1" s="2" t="s">
        <v>14</v>
      </c>
      <c r="M1" s="2" t="s">
        <v>15</v>
      </c>
      <c r="N1" s="2" t="s">
        <v>16</v>
      </c>
      <c r="O1" s="2" t="s">
        <v>17</v>
      </c>
      <c r="P1" s="2" t="s">
        <v>18</v>
      </c>
      <c r="Q1" s="2" t="s">
        <v>19</v>
      </c>
      <c r="R1" s="2" t="s">
        <v>20</v>
      </c>
      <c r="S1" s="2" t="s">
        <v>21</v>
      </c>
      <c r="T1" s="2" t="s">
        <v>22</v>
      </c>
      <c r="U1" s="2" t="s">
        <v>23</v>
      </c>
      <c r="V1" s="2" t="s">
        <v>24</v>
      </c>
      <c r="W1" s="2" t="s">
        <v>25</v>
      </c>
      <c r="X1" s="2" t="s">
        <v>26</v>
      </c>
      <c r="Y1" s="2" t="s">
        <v>27</v>
      </c>
      <c r="Z1" s="2" t="s">
        <v>28</v>
      </c>
      <c r="AA1" s="2" t="s">
        <v>29</v>
      </c>
      <c r="AB1" s="2" t="s">
        <v>30</v>
      </c>
      <c r="AC1" s="2" t="s">
        <v>31</v>
      </c>
      <c r="AD1" s="2" t="s">
        <v>32</v>
      </c>
      <c r="AE1" s="2" t="s">
        <v>33</v>
      </c>
      <c r="AF1" s="2" t="s">
        <v>34</v>
      </c>
      <c r="AG1" s="2" t="s">
        <v>35</v>
      </c>
      <c r="AH1" s="2" t="s">
        <v>36</v>
      </c>
      <c r="AI1" s="2" t="s">
        <v>37</v>
      </c>
      <c r="AJ1" s="2" t="s">
        <v>38</v>
      </c>
      <c r="AK1" s="2" t="s">
        <v>39</v>
      </c>
      <c r="AL1" s="2" t="s">
        <v>40</v>
      </c>
      <c r="AM1" s="2" t="s">
        <v>41</v>
      </c>
      <c r="AN1" s="2" t="s">
        <v>42</v>
      </c>
      <c r="AO1" s="2" t="s">
        <v>43</v>
      </c>
      <c r="AP1" s="2" t="s">
        <v>44</v>
      </c>
      <c r="AQ1" s="2" t="s">
        <v>45</v>
      </c>
      <c r="AR1" s="2" t="s">
        <v>46</v>
      </c>
    </row>
    <row r="2" spans="1:44" x14ac:dyDescent="0.3">
      <c r="A2">
        <v>16010102</v>
      </c>
      <c r="B2">
        <v>10039500</v>
      </c>
      <c r="C2" t="s">
        <v>47</v>
      </c>
      <c r="D2">
        <v>16</v>
      </c>
      <c r="E2" t="s">
        <v>48</v>
      </c>
      <c r="F2" t="s">
        <v>49</v>
      </c>
      <c r="G2">
        <v>2480</v>
      </c>
      <c r="H2">
        <v>-111.053802</v>
      </c>
      <c r="I2">
        <v>42.211042999999997</v>
      </c>
      <c r="J2">
        <v>-111.053535</v>
      </c>
      <c r="K2">
        <v>42.210945000000002</v>
      </c>
      <c r="L2">
        <v>24.484999999999999</v>
      </c>
      <c r="M2" t="s">
        <v>50</v>
      </c>
      <c r="N2">
        <v>65</v>
      </c>
      <c r="O2">
        <v>0.81599999999999995</v>
      </c>
      <c r="P2">
        <v>6.0999999999999999E-2</v>
      </c>
      <c r="Q2">
        <v>1</v>
      </c>
      <c r="R2">
        <v>19371001</v>
      </c>
      <c r="S2">
        <v>20040930</v>
      </c>
      <c r="T2">
        <v>23987</v>
      </c>
      <c r="U2">
        <v>23987</v>
      </c>
      <c r="V2">
        <v>25</v>
      </c>
      <c r="W2">
        <f>Input!C4</f>
        <v>46</v>
      </c>
      <c r="X2">
        <f>W2*724.447</f>
        <v>33324.561999999998</v>
      </c>
      <c r="Y2">
        <f>Input!D4</f>
        <v>84</v>
      </c>
      <c r="Z2">
        <f t="shared" ref="Z2:Z4" si="0">Y2*724.447</f>
        <v>60853.548000000003</v>
      </c>
      <c r="AA2">
        <f>Input!E4</f>
        <v>103</v>
      </c>
      <c r="AB2">
        <f t="shared" ref="AB2:AB4" si="1">AA2*724.447</f>
        <v>74618.040999999997</v>
      </c>
      <c r="AC2">
        <f>Input!F4</f>
        <v>132</v>
      </c>
      <c r="AD2">
        <f t="shared" ref="AD2:AD4" si="2">AC2*724.447</f>
        <v>95627.004000000001</v>
      </c>
      <c r="AE2">
        <v>145</v>
      </c>
      <c r="AF2">
        <v>158</v>
      </c>
      <c r="AG2">
        <v>185</v>
      </c>
      <c r="AH2">
        <v>220</v>
      </c>
      <c r="AI2">
        <v>275</v>
      </c>
      <c r="AJ2">
        <v>361</v>
      </c>
      <c r="AK2">
        <v>439</v>
      </c>
      <c r="AL2">
        <v>545.4</v>
      </c>
      <c r="AM2">
        <v>1130</v>
      </c>
      <c r="AN2">
        <v>1640</v>
      </c>
      <c r="AO2">
        <v>2630</v>
      </c>
      <c r="AP2">
        <v>4840</v>
      </c>
      <c r="AQ2">
        <f>Input!G4</f>
        <v>433.40199999999999</v>
      </c>
      <c r="AR2">
        <f t="shared" ref="AR2:AR4" si="3">AQ2*724.447</f>
        <v>313976.77869399998</v>
      </c>
    </row>
    <row r="3" spans="1:44" x14ac:dyDescent="0.3">
      <c r="A3">
        <v>16010201</v>
      </c>
      <c r="B3">
        <v>10046500</v>
      </c>
      <c r="C3" t="s">
        <v>51</v>
      </c>
      <c r="D3">
        <v>16</v>
      </c>
      <c r="E3" t="s">
        <v>48</v>
      </c>
      <c r="F3" t="s">
        <v>52</v>
      </c>
      <c r="G3">
        <v>2853</v>
      </c>
      <c r="H3">
        <v>-111.293814</v>
      </c>
      <c r="I3">
        <v>42.253816999999998</v>
      </c>
      <c r="J3">
        <v>-111.289895</v>
      </c>
      <c r="K3">
        <v>42.252910999999997</v>
      </c>
      <c r="L3">
        <v>336.82499999999999</v>
      </c>
      <c r="M3" t="s">
        <v>50</v>
      </c>
      <c r="N3">
        <v>47</v>
      </c>
      <c r="O3">
        <v>0.78500000000000003</v>
      </c>
      <c r="P3">
        <v>0.123</v>
      </c>
      <c r="Q3">
        <v>1</v>
      </c>
      <c r="R3">
        <v>19421001</v>
      </c>
      <c r="S3">
        <v>19890930</v>
      </c>
      <c r="T3">
        <v>17167</v>
      </c>
      <c r="U3">
        <v>17165</v>
      </c>
      <c r="V3">
        <v>0</v>
      </c>
      <c r="W3" s="129">
        <f>Input!C5</f>
        <v>0.6</v>
      </c>
      <c r="X3">
        <f t="shared" ref="X3:X4" si="4">W3*724.447</f>
        <v>434.66820000000001</v>
      </c>
      <c r="Y3" s="129">
        <f>Input!D5</f>
        <v>2.2000000000000002</v>
      </c>
      <c r="Z3">
        <f t="shared" si="0"/>
        <v>1593.7834</v>
      </c>
      <c r="AA3" s="129">
        <f>Input!E5</f>
        <v>3.2</v>
      </c>
      <c r="AB3">
        <f t="shared" si="1"/>
        <v>2318.2303999999999</v>
      </c>
      <c r="AC3" s="129">
        <f>Input!F5</f>
        <v>4.8</v>
      </c>
      <c r="AD3">
        <f t="shared" si="2"/>
        <v>3477.3456000000001</v>
      </c>
      <c r="AE3">
        <v>5.6</v>
      </c>
      <c r="AF3">
        <v>6.2</v>
      </c>
      <c r="AG3">
        <v>7.5</v>
      </c>
      <c r="AH3">
        <v>9.1999999999999993</v>
      </c>
      <c r="AI3">
        <v>11</v>
      </c>
      <c r="AJ3">
        <v>15</v>
      </c>
      <c r="AK3">
        <v>16</v>
      </c>
      <c r="AL3">
        <v>19</v>
      </c>
      <c r="AM3">
        <v>24</v>
      </c>
      <c r="AN3">
        <v>34</v>
      </c>
      <c r="AO3">
        <v>167</v>
      </c>
      <c r="AP3">
        <v>1050</v>
      </c>
      <c r="AQ3" s="129">
        <f>Input!G5</f>
        <v>18.065000000000001</v>
      </c>
      <c r="AR3">
        <f t="shared" si="3"/>
        <v>13087.135055000001</v>
      </c>
    </row>
    <row r="4" spans="1:44" x14ac:dyDescent="0.3">
      <c r="A4">
        <v>16010202</v>
      </c>
      <c r="B4">
        <v>10092700</v>
      </c>
      <c r="C4" t="s">
        <v>53</v>
      </c>
      <c r="D4">
        <v>16</v>
      </c>
      <c r="E4" t="s">
        <v>48</v>
      </c>
      <c r="F4" t="s">
        <v>49</v>
      </c>
      <c r="G4">
        <v>4884.3999999999996</v>
      </c>
      <c r="H4">
        <v>-111.92134</v>
      </c>
      <c r="I4">
        <v>42.012981000000003</v>
      </c>
      <c r="J4">
        <v>-111.921364</v>
      </c>
      <c r="K4">
        <v>42.012943</v>
      </c>
      <c r="L4">
        <v>4.6349999999999998</v>
      </c>
      <c r="M4" t="s">
        <v>50</v>
      </c>
      <c r="N4">
        <v>34</v>
      </c>
      <c r="O4">
        <v>0.70299999999999996</v>
      </c>
      <c r="P4">
        <v>0.121</v>
      </c>
      <c r="Q4">
        <v>1</v>
      </c>
      <c r="R4">
        <v>19701001</v>
      </c>
      <c r="S4">
        <v>20040930</v>
      </c>
      <c r="T4">
        <v>12419</v>
      </c>
      <c r="U4">
        <v>12419</v>
      </c>
      <c r="V4">
        <v>24</v>
      </c>
      <c r="W4" s="129">
        <f>Input!C6</f>
        <v>125</v>
      </c>
      <c r="X4">
        <f t="shared" si="4"/>
        <v>90555.875</v>
      </c>
      <c r="Y4" s="129">
        <f>Input!D6</f>
        <v>236</v>
      </c>
      <c r="Z4">
        <f t="shared" si="0"/>
        <v>170969.492</v>
      </c>
      <c r="AA4" s="129">
        <f>Input!E6</f>
        <v>300</v>
      </c>
      <c r="AB4">
        <f t="shared" si="1"/>
        <v>217334.1</v>
      </c>
      <c r="AC4" s="129">
        <f>Input!F6</f>
        <v>403</v>
      </c>
      <c r="AD4">
        <f t="shared" si="2"/>
        <v>291952.141</v>
      </c>
      <c r="AE4">
        <v>459</v>
      </c>
      <c r="AF4">
        <v>514</v>
      </c>
      <c r="AG4">
        <v>650</v>
      </c>
      <c r="AH4">
        <v>830</v>
      </c>
      <c r="AI4">
        <v>1080</v>
      </c>
      <c r="AJ4">
        <v>1370</v>
      </c>
      <c r="AK4">
        <v>1520</v>
      </c>
      <c r="AL4">
        <v>1690</v>
      </c>
      <c r="AM4">
        <v>2200</v>
      </c>
      <c r="AN4">
        <v>2660</v>
      </c>
      <c r="AO4">
        <v>4050</v>
      </c>
      <c r="AP4">
        <v>4830</v>
      </c>
      <c r="AQ4" s="129">
        <f>Input!G6</f>
        <v>1084.682</v>
      </c>
      <c r="AR4">
        <f t="shared" si="3"/>
        <v>785794.62085399998</v>
      </c>
    </row>
    <row r="5" spans="1:44" s="1" customFormat="1" x14ac:dyDescent="0.3">
      <c r="A5" s="1">
        <v>16010203</v>
      </c>
      <c r="C5" s="1" t="s">
        <v>126</v>
      </c>
      <c r="W5" s="1">
        <f>Input!C7</f>
        <v>0</v>
      </c>
      <c r="Y5" s="1">
        <f>Input!D7</f>
        <v>0</v>
      </c>
      <c r="AA5" s="1">
        <f>Input!E7</f>
        <v>0</v>
      </c>
      <c r="AC5" s="1">
        <f>Input!F7</f>
        <v>0</v>
      </c>
      <c r="AQ5" s="1">
        <f>Input!G7</f>
        <v>0</v>
      </c>
    </row>
    <row r="6" spans="1:44" x14ac:dyDescent="0.3">
      <c r="A6">
        <v>16010204</v>
      </c>
      <c r="B6">
        <v>10125500</v>
      </c>
      <c r="C6" t="s">
        <v>54</v>
      </c>
      <c r="D6">
        <v>16</v>
      </c>
      <c r="E6" t="s">
        <v>48</v>
      </c>
      <c r="F6" t="s">
        <v>52</v>
      </c>
      <c r="G6">
        <v>472</v>
      </c>
      <c r="H6">
        <v>-112.229963</v>
      </c>
      <c r="I6">
        <v>42.029922999999997</v>
      </c>
      <c r="J6">
        <v>-112.23008</v>
      </c>
      <c r="K6">
        <v>42.029854</v>
      </c>
      <c r="L6">
        <v>12.35</v>
      </c>
      <c r="M6" t="s">
        <v>50</v>
      </c>
      <c r="N6">
        <v>43</v>
      </c>
      <c r="O6">
        <v>0.78100000000000003</v>
      </c>
      <c r="P6">
        <v>7.9000000000000001E-2</v>
      </c>
      <c r="Q6">
        <v>1</v>
      </c>
      <c r="R6">
        <v>19381119</v>
      </c>
      <c r="S6">
        <v>19821031</v>
      </c>
      <c r="T6">
        <v>16053</v>
      </c>
      <c r="U6">
        <v>16053</v>
      </c>
      <c r="V6">
        <v>2.5</v>
      </c>
      <c r="W6" s="129">
        <f>Input!C8</f>
        <v>14</v>
      </c>
      <c r="X6">
        <f>W6*724.447</f>
        <v>10142.258</v>
      </c>
      <c r="Y6" s="129">
        <f>Input!D8</f>
        <v>17</v>
      </c>
      <c r="Z6">
        <f>Y6*724.447</f>
        <v>12315.599</v>
      </c>
      <c r="AA6" s="129">
        <f>Input!E8</f>
        <v>19</v>
      </c>
      <c r="AB6">
        <f>AA6*724.447</f>
        <v>13764.493</v>
      </c>
      <c r="AC6" s="129">
        <f>Input!F8</f>
        <v>22</v>
      </c>
      <c r="AD6">
        <f>AC6*724.447</f>
        <v>15937.834000000001</v>
      </c>
      <c r="AE6">
        <v>24</v>
      </c>
      <c r="AF6">
        <v>27</v>
      </c>
      <c r="AG6">
        <v>37</v>
      </c>
      <c r="AH6">
        <v>47</v>
      </c>
      <c r="AI6">
        <v>59</v>
      </c>
      <c r="AJ6">
        <v>74</v>
      </c>
      <c r="AK6">
        <v>83</v>
      </c>
      <c r="AL6">
        <v>93</v>
      </c>
      <c r="AM6">
        <v>125</v>
      </c>
      <c r="AN6">
        <v>167</v>
      </c>
      <c r="AO6">
        <v>298.92</v>
      </c>
      <c r="AP6">
        <v>2240</v>
      </c>
      <c r="AQ6" s="129">
        <f>Input!G8</f>
        <v>64.367999999999995</v>
      </c>
      <c r="AR6">
        <f>AQ6*724.447</f>
        <v>46631.204495999998</v>
      </c>
    </row>
    <row r="7" spans="1:44" s="1" customFormat="1" x14ac:dyDescent="0.3">
      <c r="A7" s="1">
        <v>16020309</v>
      </c>
      <c r="C7" s="1" t="s">
        <v>126</v>
      </c>
      <c r="W7" s="1">
        <f>Input!C9</f>
        <v>0</v>
      </c>
      <c r="Y7" s="1">
        <f>Input!D9</f>
        <v>0</v>
      </c>
      <c r="AA7" s="1">
        <f>Input!E9</f>
        <v>0</v>
      </c>
      <c r="AC7" s="1">
        <f>Input!F9</f>
        <v>0</v>
      </c>
      <c r="AQ7" s="1">
        <f>Input!G9</f>
        <v>0</v>
      </c>
    </row>
    <row r="8" spans="1:44" s="1" customFormat="1" x14ac:dyDescent="0.3">
      <c r="A8" s="1">
        <v>17010101</v>
      </c>
      <c r="C8" s="1" t="s">
        <v>126</v>
      </c>
      <c r="W8" s="1">
        <f>Input!C10</f>
        <v>0</v>
      </c>
      <c r="Y8" s="1">
        <f>Input!D10</f>
        <v>0</v>
      </c>
      <c r="AA8" s="1">
        <f>Input!E10</f>
        <v>0</v>
      </c>
      <c r="AC8" s="1">
        <f>Input!F10</f>
        <v>0</v>
      </c>
      <c r="AQ8" s="1">
        <f>Input!G10</f>
        <v>0</v>
      </c>
    </row>
    <row r="9" spans="1:44" x14ac:dyDescent="0.3">
      <c r="A9">
        <v>17010104</v>
      </c>
      <c r="B9">
        <v>12322000</v>
      </c>
      <c r="C9" t="s">
        <v>55</v>
      </c>
      <c r="D9">
        <v>16</v>
      </c>
      <c r="E9" t="s">
        <v>48</v>
      </c>
      <c r="F9" t="s">
        <v>49</v>
      </c>
      <c r="G9">
        <v>13700</v>
      </c>
      <c r="H9">
        <v>-116.508545</v>
      </c>
      <c r="I9">
        <v>48.996341000000001</v>
      </c>
      <c r="J9">
        <v>-116.50868199999999</v>
      </c>
      <c r="K9">
        <v>48.997025000000001</v>
      </c>
      <c r="L9">
        <v>75.798000000000002</v>
      </c>
      <c r="M9" t="s">
        <v>50</v>
      </c>
      <c r="N9">
        <v>76</v>
      </c>
      <c r="O9">
        <v>0.78300000000000003</v>
      </c>
      <c r="P9">
        <v>7.0000000000000007E-2</v>
      </c>
      <c r="Q9">
        <v>1</v>
      </c>
      <c r="R9">
        <v>19281001</v>
      </c>
      <c r="S9">
        <v>20040930</v>
      </c>
      <c r="T9">
        <v>27759</v>
      </c>
      <c r="U9">
        <v>27759</v>
      </c>
      <c r="V9">
        <v>1380</v>
      </c>
      <c r="W9" s="129">
        <f>Input!C11</f>
        <v>2690</v>
      </c>
      <c r="X9">
        <f t="shared" ref="X9:X20" si="5">W9*724.447</f>
        <v>1948762.43</v>
      </c>
      <c r="Y9" s="129">
        <f>Input!D11</f>
        <v>3530</v>
      </c>
      <c r="Z9">
        <f t="shared" ref="Z9:Z20" si="6">Y9*724.447</f>
        <v>2557297.91</v>
      </c>
      <c r="AA9" s="129">
        <f>Input!E11</f>
        <v>4310</v>
      </c>
      <c r="AB9">
        <f t="shared" ref="AB9:AB20" si="7">AA9*724.447</f>
        <v>3122366.57</v>
      </c>
      <c r="AC9" s="129">
        <f>Input!F11</f>
        <v>5380</v>
      </c>
      <c r="AD9">
        <f t="shared" ref="AD9:AD20" si="8">AC9*724.447</f>
        <v>3897524.86</v>
      </c>
      <c r="AE9">
        <v>5820</v>
      </c>
      <c r="AF9">
        <v>6320</v>
      </c>
      <c r="AG9">
        <v>7750</v>
      </c>
      <c r="AH9">
        <v>10200</v>
      </c>
      <c r="AI9">
        <v>13500</v>
      </c>
      <c r="AJ9">
        <v>17700</v>
      </c>
      <c r="AK9">
        <v>20200</v>
      </c>
      <c r="AL9">
        <v>22700</v>
      </c>
      <c r="AM9">
        <v>34100</v>
      </c>
      <c r="AN9">
        <v>48900</v>
      </c>
      <c r="AO9">
        <v>76400</v>
      </c>
      <c r="AP9">
        <v>125000</v>
      </c>
      <c r="AQ9" s="129">
        <f>Input!G11</f>
        <v>15765.865</v>
      </c>
      <c r="AR9">
        <f t="shared" ref="AR9:AR20" si="9">AQ9*724.447</f>
        <v>11421533.601654999</v>
      </c>
    </row>
    <row r="10" spans="1:44" x14ac:dyDescent="0.3">
      <c r="A10">
        <v>17010105</v>
      </c>
      <c r="B10">
        <v>12307500</v>
      </c>
      <c r="C10" t="s">
        <v>56</v>
      </c>
      <c r="D10">
        <v>16</v>
      </c>
      <c r="E10" t="s">
        <v>48</v>
      </c>
      <c r="F10" t="s">
        <v>52</v>
      </c>
      <c r="G10">
        <v>755</v>
      </c>
      <c r="H10">
        <v>-116.15825100000001</v>
      </c>
      <c r="I10">
        <v>48.774109000000003</v>
      </c>
      <c r="J10">
        <v>-116.158226</v>
      </c>
      <c r="K10">
        <v>48.774054999999997</v>
      </c>
      <c r="L10">
        <v>6.13</v>
      </c>
      <c r="M10" t="s">
        <v>50</v>
      </c>
      <c r="N10">
        <v>53</v>
      </c>
      <c r="O10">
        <v>0.71099999999999997</v>
      </c>
      <c r="P10">
        <v>8.7999999999999995E-2</v>
      </c>
      <c r="Q10">
        <v>1</v>
      </c>
      <c r="R10">
        <v>19251001</v>
      </c>
      <c r="S10">
        <v>19781103</v>
      </c>
      <c r="T10">
        <v>19392</v>
      </c>
      <c r="U10">
        <v>19392</v>
      </c>
      <c r="V10">
        <v>50</v>
      </c>
      <c r="W10" s="129">
        <f>Input!C12</f>
        <v>77</v>
      </c>
      <c r="X10">
        <f t="shared" si="5"/>
        <v>55782.419000000002</v>
      </c>
      <c r="Y10" s="129">
        <f>Input!D12</f>
        <v>92</v>
      </c>
      <c r="Z10">
        <f t="shared" si="6"/>
        <v>66649.123999999996</v>
      </c>
      <c r="AA10" s="129">
        <f>Input!E12</f>
        <v>108</v>
      </c>
      <c r="AB10">
        <f t="shared" si="7"/>
        <v>78240.275999999998</v>
      </c>
      <c r="AC10" s="129">
        <f>Input!F12</f>
        <v>134</v>
      </c>
      <c r="AD10">
        <f t="shared" si="8"/>
        <v>97075.898000000001</v>
      </c>
      <c r="AE10">
        <v>150</v>
      </c>
      <c r="AF10">
        <v>167</v>
      </c>
      <c r="AG10">
        <v>206</v>
      </c>
      <c r="AH10">
        <v>266</v>
      </c>
      <c r="AI10">
        <v>384</v>
      </c>
      <c r="AJ10">
        <v>620</v>
      </c>
      <c r="AK10">
        <v>870</v>
      </c>
      <c r="AL10">
        <v>1260</v>
      </c>
      <c r="AM10">
        <v>2800</v>
      </c>
      <c r="AN10">
        <v>4103.5</v>
      </c>
      <c r="AO10">
        <v>6170.7</v>
      </c>
      <c r="AP10">
        <v>9860</v>
      </c>
      <c r="AQ10" s="129">
        <f>Input!G12</f>
        <v>884.03899999999999</v>
      </c>
      <c r="AR10">
        <f t="shared" si="9"/>
        <v>640439.40143299999</v>
      </c>
    </row>
    <row r="11" spans="1:44" x14ac:dyDescent="0.3">
      <c r="A11" s="31">
        <v>17010213</v>
      </c>
      <c r="B11" s="31">
        <v>12392000</v>
      </c>
      <c r="C11" s="31" t="s">
        <v>293</v>
      </c>
      <c r="D11" s="31">
        <v>16</v>
      </c>
      <c r="E11" s="31" t="s">
        <v>48</v>
      </c>
      <c r="F11" s="31" t="s">
        <v>49</v>
      </c>
      <c r="G11" s="31">
        <v>22073</v>
      </c>
      <c r="H11" s="31">
        <v>-116.117639</v>
      </c>
      <c r="I11" s="31">
        <v>48.093007999999998</v>
      </c>
      <c r="J11" s="31">
        <v>-116.117645</v>
      </c>
      <c r="K11" s="31">
        <v>48.092297000000002</v>
      </c>
      <c r="L11" s="31">
        <v>78.459999999999994</v>
      </c>
      <c r="M11" s="31" t="s">
        <v>50</v>
      </c>
      <c r="N11" s="31">
        <v>76</v>
      </c>
      <c r="O11" s="31">
        <v>0.73399999999999999</v>
      </c>
      <c r="P11" s="31">
        <v>0.107</v>
      </c>
      <c r="Q11" s="31">
        <v>1</v>
      </c>
      <c r="R11" s="31">
        <v>19281001</v>
      </c>
      <c r="S11" s="31">
        <v>20040930</v>
      </c>
      <c r="T11" s="31">
        <v>27759</v>
      </c>
      <c r="U11" s="31">
        <v>27759</v>
      </c>
      <c r="V11" s="31">
        <v>762</v>
      </c>
      <c r="W11" s="129">
        <f>Input!C13</f>
        <v>4286</v>
      </c>
      <c r="X11" s="31">
        <f t="shared" si="5"/>
        <v>3104979.8420000002</v>
      </c>
      <c r="Y11" s="129">
        <f>Input!D13</f>
        <v>6030</v>
      </c>
      <c r="Z11" s="31">
        <f t="shared" si="6"/>
        <v>4368415.41</v>
      </c>
      <c r="AA11" s="129">
        <f>Input!E13</f>
        <v>7180</v>
      </c>
      <c r="AB11" s="31">
        <f t="shared" si="7"/>
        <v>5201529.46</v>
      </c>
      <c r="AC11" s="129">
        <f>Input!F13</f>
        <v>9150</v>
      </c>
      <c r="AD11" s="31">
        <f t="shared" si="8"/>
        <v>6628690.0499999998</v>
      </c>
      <c r="AE11" s="31">
        <v>10200</v>
      </c>
      <c r="AF11" s="31">
        <v>11200</v>
      </c>
      <c r="AG11" s="31">
        <v>13400</v>
      </c>
      <c r="AH11" s="31">
        <v>15600</v>
      </c>
      <c r="AI11" s="31">
        <v>18000</v>
      </c>
      <c r="AJ11" s="31">
        <v>21600</v>
      </c>
      <c r="AK11" s="31">
        <v>24700</v>
      </c>
      <c r="AL11" s="31">
        <v>29600</v>
      </c>
      <c r="AM11" s="31">
        <v>47800</v>
      </c>
      <c r="AN11" s="31">
        <v>65100</v>
      </c>
      <c r="AO11" s="31">
        <v>95000</v>
      </c>
      <c r="AP11" s="31">
        <v>153000</v>
      </c>
      <c r="AQ11" s="129">
        <f>Input!G13</f>
        <v>21931.753000000001</v>
      </c>
      <c r="AR11" s="31">
        <f t="shared" si="9"/>
        <v>15888392.665591</v>
      </c>
    </row>
    <row r="12" spans="1:44" x14ac:dyDescent="0.3">
      <c r="A12">
        <v>17010214</v>
      </c>
      <c r="B12">
        <v>12392300</v>
      </c>
      <c r="C12" t="s">
        <v>57</v>
      </c>
      <c r="D12">
        <v>16</v>
      </c>
      <c r="E12" t="s">
        <v>48</v>
      </c>
      <c r="F12" t="s">
        <v>52</v>
      </c>
      <c r="G12">
        <v>124</v>
      </c>
      <c r="H12">
        <v>-116.501583</v>
      </c>
      <c r="I12">
        <v>48.419929000000003</v>
      </c>
      <c r="J12">
        <v>-116.501587</v>
      </c>
      <c r="K12">
        <v>48.419925999999997</v>
      </c>
      <c r="L12">
        <v>0.42199999999999999</v>
      </c>
      <c r="M12" t="s">
        <v>50</v>
      </c>
      <c r="N12">
        <v>24</v>
      </c>
      <c r="O12">
        <v>0.66300000000000003</v>
      </c>
      <c r="P12">
        <v>5.6000000000000001E-2</v>
      </c>
      <c r="Q12">
        <v>1</v>
      </c>
      <c r="R12">
        <v>19580901</v>
      </c>
      <c r="S12">
        <v>19821021</v>
      </c>
      <c r="T12">
        <v>8817</v>
      </c>
      <c r="U12">
        <v>8817</v>
      </c>
      <c r="V12">
        <v>16</v>
      </c>
      <c r="W12" s="129">
        <f>Input!C14</f>
        <v>21</v>
      </c>
      <c r="X12">
        <f t="shared" si="5"/>
        <v>15213.387000000001</v>
      </c>
      <c r="Y12" s="129">
        <f>Input!D14</f>
        <v>30</v>
      </c>
      <c r="Z12">
        <f t="shared" si="6"/>
        <v>21733.41</v>
      </c>
      <c r="AA12" s="129">
        <f>Input!E14</f>
        <v>40</v>
      </c>
      <c r="AB12">
        <f t="shared" si="7"/>
        <v>28977.88</v>
      </c>
      <c r="AC12" s="129">
        <f>Input!F14</f>
        <v>57</v>
      </c>
      <c r="AD12">
        <f t="shared" si="8"/>
        <v>41293.478999999999</v>
      </c>
      <c r="AE12">
        <v>66</v>
      </c>
      <c r="AF12">
        <v>76</v>
      </c>
      <c r="AG12">
        <v>100</v>
      </c>
      <c r="AH12">
        <v>134</v>
      </c>
      <c r="AI12">
        <v>189</v>
      </c>
      <c r="AJ12">
        <v>285</v>
      </c>
      <c r="AK12">
        <v>364.5</v>
      </c>
      <c r="AL12">
        <v>492</v>
      </c>
      <c r="AM12">
        <v>927</v>
      </c>
      <c r="AN12">
        <v>1300</v>
      </c>
      <c r="AO12">
        <v>2050</v>
      </c>
      <c r="AP12">
        <v>6000</v>
      </c>
      <c r="AQ12" s="129">
        <f>Input!G14</f>
        <v>321.59800000000001</v>
      </c>
      <c r="AR12">
        <f t="shared" si="9"/>
        <v>232980.70630600001</v>
      </c>
    </row>
    <row r="13" spans="1:44" x14ac:dyDescent="0.3">
      <c r="A13">
        <v>17010215</v>
      </c>
      <c r="B13">
        <v>12395000</v>
      </c>
      <c r="C13" t="s">
        <v>58</v>
      </c>
      <c r="D13">
        <v>16</v>
      </c>
      <c r="E13" t="s">
        <v>48</v>
      </c>
      <c r="F13" t="s">
        <v>49</v>
      </c>
      <c r="G13">
        <v>902</v>
      </c>
      <c r="H13">
        <v>-116.914643</v>
      </c>
      <c r="I13">
        <v>48.20852</v>
      </c>
      <c r="J13">
        <v>-116.915176</v>
      </c>
      <c r="K13">
        <v>48.208447</v>
      </c>
      <c r="L13">
        <v>40.822000000000003</v>
      </c>
      <c r="M13" t="s">
        <v>50</v>
      </c>
      <c r="N13">
        <v>78</v>
      </c>
      <c r="O13">
        <v>0.82</v>
      </c>
      <c r="P13">
        <v>6.5000000000000002E-2</v>
      </c>
      <c r="Q13">
        <v>1</v>
      </c>
      <c r="R13">
        <v>19030701</v>
      </c>
      <c r="S13">
        <v>20040930</v>
      </c>
      <c r="T13">
        <v>28523</v>
      </c>
      <c r="U13">
        <v>28523</v>
      </c>
      <c r="V13">
        <v>160</v>
      </c>
      <c r="W13" s="129">
        <f>Input!C15</f>
        <v>189</v>
      </c>
      <c r="X13">
        <f t="shared" si="5"/>
        <v>136920.48300000001</v>
      </c>
      <c r="Y13" s="129">
        <f>Input!D15</f>
        <v>264</v>
      </c>
      <c r="Z13">
        <f t="shared" si="6"/>
        <v>191254.008</v>
      </c>
      <c r="AA13" s="129">
        <f>Input!E15</f>
        <v>334</v>
      </c>
      <c r="AB13">
        <f t="shared" si="7"/>
        <v>241965.29800000001</v>
      </c>
      <c r="AC13" s="129">
        <f>Input!F15</f>
        <v>461</v>
      </c>
      <c r="AD13">
        <f t="shared" si="8"/>
        <v>333970.06699999998</v>
      </c>
      <c r="AE13">
        <v>528</v>
      </c>
      <c r="AF13">
        <v>603</v>
      </c>
      <c r="AG13">
        <v>792</v>
      </c>
      <c r="AH13">
        <v>999</v>
      </c>
      <c r="AI13">
        <v>1270</v>
      </c>
      <c r="AJ13">
        <v>1730</v>
      </c>
      <c r="AK13">
        <v>2080</v>
      </c>
      <c r="AL13">
        <v>2560</v>
      </c>
      <c r="AM13">
        <v>4200</v>
      </c>
      <c r="AN13">
        <v>5510</v>
      </c>
      <c r="AO13">
        <v>7247.6</v>
      </c>
      <c r="AP13">
        <v>10700</v>
      </c>
      <c r="AQ13" s="129">
        <f>Input!G15</f>
        <v>1647.8309999999999</v>
      </c>
      <c r="AR13">
        <f t="shared" si="9"/>
        <v>1193766.2244569999</v>
      </c>
    </row>
    <row r="14" spans="1:44" x14ac:dyDescent="0.3">
      <c r="A14">
        <v>17010216</v>
      </c>
      <c r="B14">
        <v>12395500</v>
      </c>
      <c r="C14" t="s">
        <v>59</v>
      </c>
      <c r="D14">
        <v>16</v>
      </c>
      <c r="E14" t="s">
        <v>48</v>
      </c>
      <c r="F14" t="s">
        <v>49</v>
      </c>
      <c r="G14">
        <v>24200</v>
      </c>
      <c r="H14">
        <v>-117.034369</v>
      </c>
      <c r="I14">
        <v>48.182127999999999</v>
      </c>
      <c r="J14">
        <v>-117.032318</v>
      </c>
      <c r="K14">
        <v>48.183154999999999</v>
      </c>
      <c r="L14">
        <v>191.02600000000001</v>
      </c>
      <c r="M14" t="s">
        <v>50</v>
      </c>
      <c r="N14">
        <v>74</v>
      </c>
      <c r="O14">
        <v>0.83199999999999996</v>
      </c>
      <c r="P14">
        <v>7.5999999999999998E-2</v>
      </c>
      <c r="Q14">
        <v>1</v>
      </c>
      <c r="R14">
        <v>19030701</v>
      </c>
      <c r="S14">
        <v>20040930</v>
      </c>
      <c r="T14">
        <v>27121</v>
      </c>
      <c r="U14">
        <v>27121</v>
      </c>
      <c r="V14">
        <v>2420</v>
      </c>
      <c r="W14" s="129">
        <f>Input!C16</f>
        <v>5116.6000000000004</v>
      </c>
      <c r="X14">
        <f t="shared" si="5"/>
        <v>3706705.5202000001</v>
      </c>
      <c r="Y14" s="129">
        <f>Input!D16</f>
        <v>7250</v>
      </c>
      <c r="Z14">
        <f t="shared" si="6"/>
        <v>5252240.75</v>
      </c>
      <c r="AA14" s="129">
        <f>Input!E16</f>
        <v>8640</v>
      </c>
      <c r="AB14">
        <f t="shared" si="7"/>
        <v>6259222.0800000001</v>
      </c>
      <c r="AC14" s="129">
        <f>Input!F16</f>
        <v>11200</v>
      </c>
      <c r="AD14">
        <f t="shared" si="8"/>
        <v>8113806.4000000004</v>
      </c>
      <c r="AE14">
        <v>12600</v>
      </c>
      <c r="AF14">
        <v>13800</v>
      </c>
      <c r="AG14">
        <v>16200</v>
      </c>
      <c r="AH14">
        <v>18800</v>
      </c>
      <c r="AI14">
        <v>21700</v>
      </c>
      <c r="AJ14">
        <v>25700</v>
      </c>
      <c r="AK14">
        <v>28400</v>
      </c>
      <c r="AL14">
        <v>33300</v>
      </c>
      <c r="AM14">
        <v>52200</v>
      </c>
      <c r="AN14">
        <v>70590</v>
      </c>
      <c r="AO14">
        <v>96378</v>
      </c>
      <c r="AP14">
        <v>135000</v>
      </c>
      <c r="AQ14" s="129">
        <f>Input!G16</f>
        <v>25042.862000000001</v>
      </c>
      <c r="AR14">
        <f t="shared" si="9"/>
        <v>18142226.247314002</v>
      </c>
    </row>
    <row r="15" spans="1:44" x14ac:dyDescent="0.3">
      <c r="A15">
        <v>17010301</v>
      </c>
      <c r="B15">
        <v>12413000</v>
      </c>
      <c r="C15" t="s">
        <v>60</v>
      </c>
      <c r="D15">
        <v>16</v>
      </c>
      <c r="E15" t="s">
        <v>48</v>
      </c>
      <c r="F15" t="s">
        <v>49</v>
      </c>
      <c r="G15">
        <v>895</v>
      </c>
      <c r="H15">
        <v>-116.253333</v>
      </c>
      <c r="I15">
        <v>47.568888999999999</v>
      </c>
      <c r="J15">
        <v>-116.253593</v>
      </c>
      <c r="K15">
        <v>47.569400999999999</v>
      </c>
      <c r="L15">
        <v>59.872999999999998</v>
      </c>
      <c r="M15" t="s">
        <v>50</v>
      </c>
      <c r="N15">
        <v>66</v>
      </c>
      <c r="O15">
        <v>0.63900000000000001</v>
      </c>
      <c r="P15">
        <v>7.0000000000000007E-2</v>
      </c>
      <c r="Q15">
        <v>1</v>
      </c>
      <c r="R15">
        <v>19110303</v>
      </c>
      <c r="S15">
        <v>20040930</v>
      </c>
      <c r="T15">
        <v>24318</v>
      </c>
      <c r="U15">
        <v>24318</v>
      </c>
      <c r="V15">
        <v>108</v>
      </c>
      <c r="W15" s="129">
        <f>Input!C17</f>
        <v>172</v>
      </c>
      <c r="X15">
        <f t="shared" si="5"/>
        <v>124604.88400000001</v>
      </c>
      <c r="Y15" s="129">
        <f>Input!D17</f>
        <v>220</v>
      </c>
      <c r="Z15">
        <f t="shared" si="6"/>
        <v>159378.34</v>
      </c>
      <c r="AA15" s="129">
        <f>Input!E17</f>
        <v>249</v>
      </c>
      <c r="AB15">
        <f t="shared" si="7"/>
        <v>180387.30300000001</v>
      </c>
      <c r="AC15" s="129">
        <f>Input!F17</f>
        <v>314</v>
      </c>
      <c r="AD15">
        <f t="shared" si="8"/>
        <v>227476.35800000001</v>
      </c>
      <c r="AE15">
        <v>358</v>
      </c>
      <c r="AF15">
        <v>412</v>
      </c>
      <c r="AG15">
        <v>564</v>
      </c>
      <c r="AH15">
        <v>843</v>
      </c>
      <c r="AI15">
        <v>1250</v>
      </c>
      <c r="AJ15">
        <v>1900</v>
      </c>
      <c r="AK15">
        <v>2362.5</v>
      </c>
      <c r="AL15">
        <v>2990</v>
      </c>
      <c r="AM15">
        <v>5020</v>
      </c>
      <c r="AN15">
        <v>6990.5</v>
      </c>
      <c r="AO15">
        <v>11881</v>
      </c>
      <c r="AP15">
        <v>50000</v>
      </c>
      <c r="AQ15" s="129">
        <f>Input!G17</f>
        <v>1888.501</v>
      </c>
      <c r="AR15">
        <f t="shared" si="9"/>
        <v>1368118.8839469999</v>
      </c>
    </row>
    <row r="16" spans="1:44" x14ac:dyDescent="0.3">
      <c r="A16">
        <v>17010302</v>
      </c>
      <c r="B16">
        <v>12413470</v>
      </c>
      <c r="C16" t="s">
        <v>61</v>
      </c>
      <c r="D16">
        <v>16</v>
      </c>
      <c r="E16" t="s">
        <v>48</v>
      </c>
      <c r="F16" t="s">
        <v>49</v>
      </c>
      <c r="G16">
        <v>299</v>
      </c>
      <c r="H16">
        <v>-116.236389</v>
      </c>
      <c r="I16">
        <v>47.551943999999999</v>
      </c>
      <c r="J16">
        <v>-116.236988</v>
      </c>
      <c r="K16">
        <v>47.551129000000003</v>
      </c>
      <c r="L16">
        <v>100.82899999999999</v>
      </c>
      <c r="M16" t="s">
        <v>50</v>
      </c>
      <c r="N16">
        <v>17</v>
      </c>
      <c r="O16">
        <v>0.68600000000000005</v>
      </c>
      <c r="P16">
        <v>7.4999999999999997E-2</v>
      </c>
      <c r="Q16">
        <v>1</v>
      </c>
      <c r="R16">
        <v>19870812</v>
      </c>
      <c r="S16">
        <v>20040930</v>
      </c>
      <c r="T16">
        <v>6260</v>
      </c>
      <c r="U16">
        <v>6260</v>
      </c>
      <c r="V16">
        <v>58</v>
      </c>
      <c r="W16" s="129">
        <f>Input!C18</f>
        <v>73</v>
      </c>
      <c r="X16">
        <f t="shared" si="5"/>
        <v>52884.631000000001</v>
      </c>
      <c r="Y16" s="129">
        <f>Input!D18</f>
        <v>86</v>
      </c>
      <c r="Z16">
        <f t="shared" si="6"/>
        <v>62302.442000000003</v>
      </c>
      <c r="AA16" s="129">
        <f>Input!E18</f>
        <v>98</v>
      </c>
      <c r="AB16">
        <f t="shared" si="7"/>
        <v>70995.805999999997</v>
      </c>
      <c r="AC16" s="129">
        <f>Input!F18</f>
        <v>117</v>
      </c>
      <c r="AD16">
        <f t="shared" si="8"/>
        <v>84760.298999999999</v>
      </c>
      <c r="AE16">
        <v>131</v>
      </c>
      <c r="AF16">
        <v>145</v>
      </c>
      <c r="AG16">
        <v>187</v>
      </c>
      <c r="AH16">
        <v>260</v>
      </c>
      <c r="AI16">
        <v>377</v>
      </c>
      <c r="AJ16">
        <v>565.70000000000005</v>
      </c>
      <c r="AK16">
        <v>676</v>
      </c>
      <c r="AL16">
        <v>800</v>
      </c>
      <c r="AM16">
        <v>1240</v>
      </c>
      <c r="AN16">
        <v>1760</v>
      </c>
      <c r="AO16">
        <v>2971.7</v>
      </c>
      <c r="AP16">
        <v>9000</v>
      </c>
      <c r="AQ16" s="129">
        <f>Input!G18</f>
        <v>516.10400000000004</v>
      </c>
      <c r="AR16">
        <f t="shared" si="9"/>
        <v>373889.99448800005</v>
      </c>
    </row>
    <row r="17" spans="1:44" x14ac:dyDescent="0.3">
      <c r="A17">
        <v>17010303</v>
      </c>
      <c r="B17">
        <v>12413860</v>
      </c>
      <c r="C17" t="s">
        <v>62</v>
      </c>
      <c r="D17">
        <v>16</v>
      </c>
      <c r="E17" t="s">
        <v>48</v>
      </c>
      <c r="F17" t="s">
        <v>49</v>
      </c>
      <c r="G17">
        <v>1475</v>
      </c>
      <c r="H17">
        <v>-116.733056</v>
      </c>
      <c r="I17">
        <v>47.478611000000001</v>
      </c>
      <c r="J17">
        <v>-116.733429</v>
      </c>
      <c r="K17">
        <v>47.478935</v>
      </c>
      <c r="L17">
        <v>45.655999999999999</v>
      </c>
      <c r="M17" t="s">
        <v>50</v>
      </c>
      <c r="N17">
        <v>0</v>
      </c>
      <c r="O17">
        <v>0</v>
      </c>
      <c r="P17">
        <v>0</v>
      </c>
      <c r="Q17">
        <v>0</v>
      </c>
      <c r="R17">
        <v>20040301</v>
      </c>
      <c r="S17">
        <v>20040930</v>
      </c>
      <c r="T17">
        <v>214</v>
      </c>
      <c r="U17">
        <v>214</v>
      </c>
      <c r="V17">
        <v>420</v>
      </c>
      <c r="W17" s="129">
        <f>Input!C19</f>
        <v>420</v>
      </c>
      <c r="X17">
        <f t="shared" si="5"/>
        <v>304267.74</v>
      </c>
      <c r="Y17" s="129">
        <f>Input!D19</f>
        <v>457.5</v>
      </c>
      <c r="Z17">
        <f t="shared" si="6"/>
        <v>331434.5025</v>
      </c>
      <c r="AA17" s="129">
        <f>Input!E19</f>
        <v>510</v>
      </c>
      <c r="AB17">
        <f t="shared" si="7"/>
        <v>369467.97000000003</v>
      </c>
      <c r="AC17" s="129">
        <f>Input!F19</f>
        <v>580</v>
      </c>
      <c r="AD17">
        <f t="shared" si="8"/>
        <v>420179.26</v>
      </c>
      <c r="AE17">
        <v>670</v>
      </c>
      <c r="AF17">
        <v>795</v>
      </c>
      <c r="AG17">
        <v>1070</v>
      </c>
      <c r="AH17">
        <v>2000</v>
      </c>
      <c r="AI17">
        <v>2870</v>
      </c>
      <c r="AJ17">
        <v>4060</v>
      </c>
      <c r="AK17">
        <v>4352.5</v>
      </c>
      <c r="AL17">
        <v>4980</v>
      </c>
      <c r="AM17">
        <v>5840</v>
      </c>
      <c r="AN17">
        <v>6667.5</v>
      </c>
      <c r="AO17">
        <v>8129.5</v>
      </c>
      <c r="AP17">
        <v>8170</v>
      </c>
      <c r="AQ17" s="129">
        <f>Input!G19</f>
        <v>2666.8690000000001</v>
      </c>
      <c r="AR17">
        <f t="shared" si="9"/>
        <v>1932005.2464430002</v>
      </c>
    </row>
    <row r="18" spans="1:44" x14ac:dyDescent="0.3">
      <c r="A18">
        <v>17010304</v>
      </c>
      <c r="B18">
        <v>12414500</v>
      </c>
      <c r="C18" t="s">
        <v>63</v>
      </c>
      <c r="D18">
        <v>16</v>
      </c>
      <c r="E18" t="s">
        <v>48</v>
      </c>
      <c r="F18" t="s">
        <v>49</v>
      </c>
      <c r="G18">
        <v>1030</v>
      </c>
      <c r="H18">
        <v>-116.189049</v>
      </c>
      <c r="I18">
        <v>47.274639999999998</v>
      </c>
      <c r="J18">
        <v>-116.188698</v>
      </c>
      <c r="K18">
        <v>47.274231</v>
      </c>
      <c r="L18">
        <v>52.536999999999999</v>
      </c>
      <c r="M18" t="s">
        <v>50</v>
      </c>
      <c r="N18">
        <v>85</v>
      </c>
      <c r="O18">
        <v>0.70199999999999996</v>
      </c>
      <c r="P18">
        <v>6.2E-2</v>
      </c>
      <c r="Q18">
        <v>1</v>
      </c>
      <c r="R18">
        <v>19110501</v>
      </c>
      <c r="S18">
        <v>20040930</v>
      </c>
      <c r="T18">
        <v>31261</v>
      </c>
      <c r="U18">
        <v>31261</v>
      </c>
      <c r="V18">
        <v>100</v>
      </c>
      <c r="W18" s="129">
        <f>Input!C20</f>
        <v>250</v>
      </c>
      <c r="X18">
        <f t="shared" si="5"/>
        <v>181111.75</v>
      </c>
      <c r="Y18" s="129">
        <f>Input!D20</f>
        <v>327</v>
      </c>
      <c r="Z18">
        <f t="shared" si="6"/>
        <v>236894.16899999999</v>
      </c>
      <c r="AA18" s="129">
        <f>Input!E20</f>
        <v>374</v>
      </c>
      <c r="AB18">
        <f t="shared" si="7"/>
        <v>270943.17800000001</v>
      </c>
      <c r="AC18" s="129">
        <f>Input!F20</f>
        <v>459</v>
      </c>
      <c r="AD18">
        <f t="shared" si="8"/>
        <v>332521.17300000001</v>
      </c>
      <c r="AE18">
        <v>510</v>
      </c>
      <c r="AF18">
        <v>564</v>
      </c>
      <c r="AG18">
        <v>720</v>
      </c>
      <c r="AH18">
        <v>991</v>
      </c>
      <c r="AI18">
        <v>1440</v>
      </c>
      <c r="AJ18">
        <v>2210</v>
      </c>
      <c r="AK18">
        <v>2840</v>
      </c>
      <c r="AL18">
        <v>3700</v>
      </c>
      <c r="AM18">
        <v>6400</v>
      </c>
      <c r="AN18">
        <v>8880</v>
      </c>
      <c r="AO18">
        <v>14200</v>
      </c>
      <c r="AP18">
        <v>40000</v>
      </c>
      <c r="AQ18" s="129">
        <f>Input!G20</f>
        <v>2331.5929999999998</v>
      </c>
      <c r="AR18">
        <f t="shared" si="9"/>
        <v>1689115.5540709998</v>
      </c>
    </row>
    <row r="19" spans="1:44" x14ac:dyDescent="0.3">
      <c r="A19">
        <v>17010305</v>
      </c>
      <c r="B19">
        <v>12419000</v>
      </c>
      <c r="C19" t="s">
        <v>64</v>
      </c>
      <c r="D19">
        <v>16</v>
      </c>
      <c r="E19" t="s">
        <v>48</v>
      </c>
      <c r="F19" t="s">
        <v>49</v>
      </c>
      <c r="G19">
        <v>3840</v>
      </c>
      <c r="H19">
        <v>-116.977975</v>
      </c>
      <c r="I19">
        <v>47.702956999999998</v>
      </c>
      <c r="J19">
        <v>-116.978065</v>
      </c>
      <c r="K19">
        <v>47.702694000000001</v>
      </c>
      <c r="L19">
        <v>29.88</v>
      </c>
      <c r="M19" t="s">
        <v>50</v>
      </c>
      <c r="N19">
        <v>91</v>
      </c>
      <c r="O19">
        <v>0.74099999999999999</v>
      </c>
      <c r="P19">
        <v>7.0999999999999994E-2</v>
      </c>
      <c r="Q19">
        <v>1</v>
      </c>
      <c r="R19">
        <v>19130101</v>
      </c>
      <c r="S19">
        <v>20040930</v>
      </c>
      <c r="T19">
        <v>33511</v>
      </c>
      <c r="U19">
        <v>33511</v>
      </c>
      <c r="V19">
        <v>67</v>
      </c>
      <c r="W19" s="129">
        <f>Input!C21</f>
        <v>164.12</v>
      </c>
      <c r="X19">
        <f t="shared" si="5"/>
        <v>118896.24164000001</v>
      </c>
      <c r="Y19" s="129">
        <f>Input!D21</f>
        <v>644</v>
      </c>
      <c r="Z19">
        <f t="shared" si="6"/>
        <v>466543.86800000002</v>
      </c>
      <c r="AA19" s="129">
        <f>Input!E21</f>
        <v>900</v>
      </c>
      <c r="AB19">
        <f t="shared" si="7"/>
        <v>652002.30000000005</v>
      </c>
      <c r="AC19" s="129">
        <f>Input!F21</f>
        <v>1260</v>
      </c>
      <c r="AD19">
        <f t="shared" si="8"/>
        <v>912803.22</v>
      </c>
      <c r="AE19">
        <v>1450</v>
      </c>
      <c r="AF19">
        <v>1620</v>
      </c>
      <c r="AG19">
        <v>2080</v>
      </c>
      <c r="AH19">
        <v>3000</v>
      </c>
      <c r="AI19">
        <v>4530</v>
      </c>
      <c r="AJ19">
        <v>6840</v>
      </c>
      <c r="AK19">
        <v>8760</v>
      </c>
      <c r="AL19">
        <v>11200</v>
      </c>
      <c r="AM19">
        <v>17100</v>
      </c>
      <c r="AN19">
        <v>21300</v>
      </c>
      <c r="AO19">
        <v>29400</v>
      </c>
      <c r="AP19">
        <v>49800</v>
      </c>
      <c r="AQ19" s="129">
        <f>Input!G21</f>
        <v>6217.0469999999996</v>
      </c>
      <c r="AR19">
        <f t="shared" si="9"/>
        <v>4503921.0480089998</v>
      </c>
    </row>
    <row r="20" spans="1:44" x14ac:dyDescent="0.3">
      <c r="A20">
        <v>17010306</v>
      </c>
      <c r="B20">
        <v>12422950</v>
      </c>
      <c r="C20" t="s">
        <v>65</v>
      </c>
      <c r="D20">
        <v>16</v>
      </c>
      <c r="E20" t="s">
        <v>48</v>
      </c>
      <c r="F20" t="s">
        <v>52</v>
      </c>
      <c r="G20">
        <v>125</v>
      </c>
      <c r="H20">
        <v>-117.017951</v>
      </c>
      <c r="I20">
        <v>47.189897999999999</v>
      </c>
      <c r="J20">
        <v>-117.017937</v>
      </c>
      <c r="K20">
        <v>47.189922000000003</v>
      </c>
      <c r="L20">
        <v>2.9009999999999998</v>
      </c>
      <c r="M20" t="s">
        <v>50</v>
      </c>
      <c r="N20">
        <v>3</v>
      </c>
      <c r="O20">
        <v>0.27500000000000002</v>
      </c>
      <c r="P20">
        <v>4.5999999999999999E-2</v>
      </c>
      <c r="Q20">
        <v>1</v>
      </c>
      <c r="R20">
        <v>19810129</v>
      </c>
      <c r="S20">
        <v>19900930</v>
      </c>
      <c r="T20">
        <v>1352</v>
      </c>
      <c r="U20">
        <v>1352</v>
      </c>
      <c r="V20">
        <v>0.06</v>
      </c>
      <c r="W20" s="129">
        <f>Input!C22</f>
        <v>0.16</v>
      </c>
      <c r="X20">
        <f t="shared" si="5"/>
        <v>115.91152</v>
      </c>
      <c r="Y20" s="129">
        <f>Input!D22</f>
        <v>0.35</v>
      </c>
      <c r="Z20">
        <f t="shared" si="6"/>
        <v>253.55644999999998</v>
      </c>
      <c r="AA20" s="129">
        <f>Input!E22</f>
        <v>0.52</v>
      </c>
      <c r="AB20">
        <f t="shared" si="7"/>
        <v>376.71244000000002</v>
      </c>
      <c r="AC20" s="129">
        <f>Input!F22</f>
        <v>0.74</v>
      </c>
      <c r="AD20">
        <f t="shared" si="8"/>
        <v>536.09078</v>
      </c>
      <c r="AE20">
        <v>0.99</v>
      </c>
      <c r="AF20">
        <v>1.6</v>
      </c>
      <c r="AG20">
        <v>4.2</v>
      </c>
      <c r="AH20">
        <v>9.1</v>
      </c>
      <c r="AI20">
        <v>22</v>
      </c>
      <c r="AJ20">
        <v>46</v>
      </c>
      <c r="AK20">
        <v>61.75</v>
      </c>
      <c r="AL20">
        <v>83.4</v>
      </c>
      <c r="AM20">
        <v>199.5</v>
      </c>
      <c r="AN20">
        <v>361.45</v>
      </c>
      <c r="AO20">
        <v>1219.4000000000001</v>
      </c>
      <c r="AP20">
        <v>2710</v>
      </c>
      <c r="AQ20" s="129">
        <f>Input!G22</f>
        <v>81.256</v>
      </c>
      <c r="AR20">
        <f t="shared" si="9"/>
        <v>58865.665432000002</v>
      </c>
    </row>
    <row r="21" spans="1:44" s="1" customFormat="1" x14ac:dyDescent="0.3">
      <c r="A21" s="1">
        <v>17010308</v>
      </c>
      <c r="C21" s="1" t="s">
        <v>126</v>
      </c>
      <c r="W21" s="1">
        <f>Input!C23</f>
        <v>0</v>
      </c>
      <c r="Y21" s="1">
        <f>Input!D23</f>
        <v>0</v>
      </c>
      <c r="AA21" s="1">
        <f>Input!E23</f>
        <v>0</v>
      </c>
      <c r="AC21" s="1">
        <f>Input!F23</f>
        <v>0</v>
      </c>
      <c r="AQ21" s="1">
        <f>Input!G23</f>
        <v>0</v>
      </c>
    </row>
    <row r="22" spans="1:44" x14ac:dyDescent="0.3">
      <c r="A22">
        <v>17040104</v>
      </c>
      <c r="B22">
        <v>13037000</v>
      </c>
      <c r="C22" t="s">
        <v>66</v>
      </c>
      <c r="D22">
        <v>16</v>
      </c>
      <c r="E22" t="s">
        <v>48</v>
      </c>
      <c r="F22" t="s">
        <v>52</v>
      </c>
      <c r="G22">
        <v>5659</v>
      </c>
      <c r="H22">
        <v>-111.494806</v>
      </c>
      <c r="I22">
        <v>43.599314</v>
      </c>
      <c r="J22">
        <v>-111.495312</v>
      </c>
      <c r="K22">
        <v>43.599080999999998</v>
      </c>
      <c r="L22">
        <v>48.344999999999999</v>
      </c>
      <c r="M22" t="s">
        <v>50</v>
      </c>
      <c r="N22">
        <v>0</v>
      </c>
      <c r="O22">
        <v>0</v>
      </c>
      <c r="P22">
        <v>0</v>
      </c>
      <c r="Q22">
        <v>0</v>
      </c>
      <c r="R22">
        <v>19350401</v>
      </c>
      <c r="S22">
        <v>19351031</v>
      </c>
      <c r="T22">
        <v>214</v>
      </c>
      <c r="U22">
        <v>214</v>
      </c>
      <c r="V22">
        <v>2110</v>
      </c>
      <c r="W22" s="129">
        <f>Input!C24</f>
        <v>2120</v>
      </c>
      <c r="X22">
        <f t="shared" ref="X22:X47" si="10">W22*724.447</f>
        <v>1535827.64</v>
      </c>
      <c r="Y22" s="129">
        <f>Input!D24</f>
        <v>2422.5</v>
      </c>
      <c r="Z22">
        <f t="shared" ref="Z22:Z47" si="11">Y22*724.447</f>
        <v>1754972.8574999999</v>
      </c>
      <c r="AA22" s="129">
        <f>Input!E24</f>
        <v>2685</v>
      </c>
      <c r="AB22">
        <f t="shared" ref="AB22:AB47" si="12">AA22*724.447</f>
        <v>1945140.1950000001</v>
      </c>
      <c r="AC22" s="129">
        <f>Input!F24</f>
        <v>3020</v>
      </c>
      <c r="AD22">
        <f t="shared" ref="AD22:AD47" si="13">AC22*724.447</f>
        <v>2187829.94</v>
      </c>
      <c r="AE22">
        <v>5005</v>
      </c>
      <c r="AF22">
        <v>5290</v>
      </c>
      <c r="AG22">
        <v>6130</v>
      </c>
      <c r="AH22">
        <v>7400</v>
      </c>
      <c r="AI22">
        <v>10600</v>
      </c>
      <c r="AJ22">
        <v>11700</v>
      </c>
      <c r="AK22">
        <v>12000</v>
      </c>
      <c r="AL22">
        <v>12300</v>
      </c>
      <c r="AM22">
        <v>13750</v>
      </c>
      <c r="AN22">
        <v>15300</v>
      </c>
      <c r="AO22">
        <v>20770</v>
      </c>
      <c r="AP22">
        <v>20900</v>
      </c>
      <c r="AQ22" s="129">
        <f>Input!G24</f>
        <v>8343.7379999999994</v>
      </c>
      <c r="AR22">
        <f t="shared" ref="AR22:AR47" si="14">AQ22*724.447</f>
        <v>6044595.9628859991</v>
      </c>
    </row>
    <row r="23" spans="1:44" x14ac:dyDescent="0.3">
      <c r="A23">
        <v>17040105</v>
      </c>
      <c r="B23">
        <v>13028500</v>
      </c>
      <c r="C23" t="s">
        <v>67</v>
      </c>
      <c r="D23">
        <v>16</v>
      </c>
      <c r="E23" t="s">
        <v>48</v>
      </c>
      <c r="F23" t="s">
        <v>52</v>
      </c>
      <c r="G23">
        <v>890</v>
      </c>
      <c r="H23">
        <v>-111.06465799999999</v>
      </c>
      <c r="I23">
        <v>43.163809999999998</v>
      </c>
      <c r="J23">
        <v>-111.06352200000001</v>
      </c>
      <c r="K23">
        <v>43.163356999999998</v>
      </c>
      <c r="L23">
        <v>104.85599999999999</v>
      </c>
      <c r="M23" t="s">
        <v>50</v>
      </c>
      <c r="N23">
        <v>22</v>
      </c>
      <c r="O23">
        <v>0.92400000000000004</v>
      </c>
      <c r="P23">
        <v>2.8000000000000001E-2</v>
      </c>
      <c r="Q23">
        <v>1</v>
      </c>
      <c r="R23">
        <v>19331001</v>
      </c>
      <c r="S23">
        <v>19550930</v>
      </c>
      <c r="T23">
        <v>8035</v>
      </c>
      <c r="U23">
        <v>8035</v>
      </c>
      <c r="V23">
        <v>220</v>
      </c>
      <c r="W23" s="129">
        <f>Input!C25</f>
        <v>266</v>
      </c>
      <c r="X23">
        <f t="shared" si="10"/>
        <v>192702.902</v>
      </c>
      <c r="Y23" s="129">
        <f>Input!D25</f>
        <v>339</v>
      </c>
      <c r="Z23">
        <f t="shared" si="11"/>
        <v>245587.533</v>
      </c>
      <c r="AA23" s="129">
        <f>Input!E25</f>
        <v>381</v>
      </c>
      <c r="AB23">
        <f t="shared" si="12"/>
        <v>276014.30700000003</v>
      </c>
      <c r="AC23" s="129">
        <f>Input!F25</f>
        <v>423.2</v>
      </c>
      <c r="AD23">
        <f t="shared" si="13"/>
        <v>306585.97039999999</v>
      </c>
      <c r="AE23">
        <v>446</v>
      </c>
      <c r="AF23">
        <v>470</v>
      </c>
      <c r="AG23">
        <v>517</v>
      </c>
      <c r="AH23">
        <v>573</v>
      </c>
      <c r="AI23">
        <v>623</v>
      </c>
      <c r="AJ23">
        <v>703</v>
      </c>
      <c r="AK23">
        <v>756</v>
      </c>
      <c r="AL23">
        <v>856</v>
      </c>
      <c r="AM23">
        <v>1240</v>
      </c>
      <c r="AN23">
        <v>1620</v>
      </c>
      <c r="AO23">
        <v>2516.4</v>
      </c>
      <c r="AP23">
        <v>3460</v>
      </c>
      <c r="AQ23" s="129">
        <f>Input!G25</f>
        <v>702.33900000000006</v>
      </c>
      <c r="AR23">
        <f t="shared" si="14"/>
        <v>508807.38153300004</v>
      </c>
    </row>
    <row r="24" spans="1:44" x14ac:dyDescent="0.3">
      <c r="A24">
        <v>17040201</v>
      </c>
      <c r="B24">
        <v>13057160</v>
      </c>
      <c r="C24" t="s">
        <v>68</v>
      </c>
      <c r="D24">
        <v>16</v>
      </c>
      <c r="E24" t="s">
        <v>48</v>
      </c>
      <c r="F24" t="s">
        <v>52</v>
      </c>
      <c r="G24">
        <v>-999999</v>
      </c>
      <c r="H24">
        <v>-112.05886099999999</v>
      </c>
      <c r="I24">
        <v>43.589078999999998</v>
      </c>
      <c r="J24">
        <v>-112.057417</v>
      </c>
      <c r="K24">
        <v>43.589098</v>
      </c>
      <c r="L24">
        <v>116.08799999999999</v>
      </c>
      <c r="M24" t="s">
        <v>50</v>
      </c>
      <c r="N24">
        <v>4</v>
      </c>
      <c r="O24">
        <v>0.83399999999999996</v>
      </c>
      <c r="P24">
        <v>3.6999999999999998E-2</v>
      </c>
      <c r="Q24">
        <v>1</v>
      </c>
      <c r="R24">
        <v>19821121</v>
      </c>
      <c r="S24">
        <v>19870930</v>
      </c>
      <c r="T24">
        <v>1775</v>
      </c>
      <c r="U24">
        <v>1775</v>
      </c>
      <c r="V24">
        <v>2670</v>
      </c>
      <c r="W24" s="129">
        <f>Input!C26</f>
        <v>2940</v>
      </c>
      <c r="X24">
        <f t="shared" si="10"/>
        <v>2129874.1800000002</v>
      </c>
      <c r="Y24" s="129">
        <f>Input!D26</f>
        <v>3320</v>
      </c>
      <c r="Z24">
        <f t="shared" si="11"/>
        <v>2405164.04</v>
      </c>
      <c r="AA24" s="129">
        <f>Input!E26</f>
        <v>4000</v>
      </c>
      <c r="AB24">
        <f t="shared" si="12"/>
        <v>2897788</v>
      </c>
      <c r="AC24" s="129">
        <f>Input!F26</f>
        <v>4722</v>
      </c>
      <c r="AD24">
        <f t="shared" si="13"/>
        <v>3420838.7340000002</v>
      </c>
      <c r="AE24">
        <v>4950</v>
      </c>
      <c r="AF24">
        <v>5210</v>
      </c>
      <c r="AG24">
        <v>5800</v>
      </c>
      <c r="AH24">
        <v>6390</v>
      </c>
      <c r="AI24">
        <v>7056</v>
      </c>
      <c r="AJ24">
        <v>8324</v>
      </c>
      <c r="AK24">
        <v>9000</v>
      </c>
      <c r="AL24">
        <v>11200</v>
      </c>
      <c r="AM24">
        <v>20340</v>
      </c>
      <c r="AN24">
        <v>23300</v>
      </c>
      <c r="AO24">
        <v>26400</v>
      </c>
      <c r="AP24">
        <v>28900</v>
      </c>
      <c r="AQ24" s="129">
        <f>Input!G26</f>
        <v>8773.7630000000008</v>
      </c>
      <c r="AR24">
        <f t="shared" si="14"/>
        <v>6356126.2840610007</v>
      </c>
    </row>
    <row r="25" spans="1:44" x14ac:dyDescent="0.3">
      <c r="A25">
        <v>17040202</v>
      </c>
      <c r="B25">
        <v>13044000</v>
      </c>
      <c r="C25" t="s">
        <v>69</v>
      </c>
      <c r="D25">
        <v>16</v>
      </c>
      <c r="E25" t="s">
        <v>48</v>
      </c>
      <c r="F25" t="s">
        <v>52</v>
      </c>
      <c r="G25">
        <v>656</v>
      </c>
      <c r="H25">
        <v>-111.332886</v>
      </c>
      <c r="I25">
        <v>44.113517000000002</v>
      </c>
      <c r="J25">
        <v>-111.333427</v>
      </c>
      <c r="K25">
        <v>44.113384000000003</v>
      </c>
      <c r="L25">
        <v>45.640999999999998</v>
      </c>
      <c r="M25" t="s">
        <v>50</v>
      </c>
      <c r="N25">
        <v>38</v>
      </c>
      <c r="O25">
        <v>0.92500000000000004</v>
      </c>
      <c r="P25">
        <v>3.1E-2</v>
      </c>
      <c r="Q25">
        <v>1</v>
      </c>
      <c r="R25">
        <v>19101001</v>
      </c>
      <c r="S25">
        <v>19520930</v>
      </c>
      <c r="T25">
        <v>14234</v>
      </c>
      <c r="U25">
        <v>14234</v>
      </c>
      <c r="V25">
        <v>258</v>
      </c>
      <c r="W25" s="129">
        <f>Input!C27</f>
        <v>353</v>
      </c>
      <c r="X25">
        <f t="shared" si="10"/>
        <v>255729.791</v>
      </c>
      <c r="Y25" s="129">
        <f>Input!D27</f>
        <v>409</v>
      </c>
      <c r="Z25">
        <f t="shared" si="11"/>
        <v>296298.82299999997</v>
      </c>
      <c r="AA25" s="129">
        <f>Input!E27</f>
        <v>602</v>
      </c>
      <c r="AB25">
        <f t="shared" si="12"/>
        <v>436117.09399999998</v>
      </c>
      <c r="AC25" s="129">
        <f>Input!F27</f>
        <v>718</v>
      </c>
      <c r="AD25">
        <f t="shared" si="13"/>
        <v>520152.946</v>
      </c>
      <c r="AE25">
        <v>753</v>
      </c>
      <c r="AF25">
        <v>785</v>
      </c>
      <c r="AG25">
        <v>847</v>
      </c>
      <c r="AH25">
        <v>912</v>
      </c>
      <c r="AI25">
        <v>983</v>
      </c>
      <c r="AJ25">
        <v>1070</v>
      </c>
      <c r="AK25">
        <v>1140</v>
      </c>
      <c r="AL25">
        <v>1250</v>
      </c>
      <c r="AM25">
        <v>1560</v>
      </c>
      <c r="AN25">
        <v>1880</v>
      </c>
      <c r="AO25">
        <v>2460</v>
      </c>
      <c r="AP25">
        <v>3390</v>
      </c>
      <c r="AQ25" s="129">
        <f>Input!G27</f>
        <v>1002.005</v>
      </c>
      <c r="AR25">
        <f t="shared" si="14"/>
        <v>725899.51623499999</v>
      </c>
    </row>
    <row r="26" spans="1:44" x14ac:dyDescent="0.3">
      <c r="A26">
        <v>17040203</v>
      </c>
      <c r="B26">
        <v>13056500</v>
      </c>
      <c r="C26" t="s">
        <v>70</v>
      </c>
      <c r="D26">
        <v>16</v>
      </c>
      <c r="E26" t="s">
        <v>48</v>
      </c>
      <c r="F26" t="s">
        <v>49</v>
      </c>
      <c r="G26">
        <v>2920</v>
      </c>
      <c r="H26">
        <v>-111.905</v>
      </c>
      <c r="I26">
        <v>43.825833000000003</v>
      </c>
      <c r="J26">
        <v>-111.904495</v>
      </c>
      <c r="K26">
        <v>43.825786999999998</v>
      </c>
      <c r="L26">
        <v>40.776000000000003</v>
      </c>
      <c r="M26" t="s">
        <v>50</v>
      </c>
      <c r="N26">
        <v>95</v>
      </c>
      <c r="O26">
        <v>0.83</v>
      </c>
      <c r="P26">
        <v>4.4999999999999998E-2</v>
      </c>
      <c r="Q26">
        <v>1</v>
      </c>
      <c r="R26">
        <v>19090401</v>
      </c>
      <c r="S26">
        <v>20040930</v>
      </c>
      <c r="T26">
        <v>34882</v>
      </c>
      <c r="U26">
        <v>34882</v>
      </c>
      <c r="V26">
        <v>183</v>
      </c>
      <c r="W26" s="129">
        <f>Input!C28</f>
        <v>447</v>
      </c>
      <c r="X26">
        <f t="shared" si="10"/>
        <v>323827.80900000001</v>
      </c>
      <c r="Y26" s="129">
        <f>Input!D28</f>
        <v>721</v>
      </c>
      <c r="Z26">
        <f t="shared" si="11"/>
        <v>522326.28700000001</v>
      </c>
      <c r="AA26" s="129">
        <f>Input!E28</f>
        <v>940</v>
      </c>
      <c r="AB26">
        <f t="shared" si="12"/>
        <v>680980.18</v>
      </c>
      <c r="AC26" s="129">
        <f>Input!F28</f>
        <v>1240</v>
      </c>
      <c r="AD26">
        <f t="shared" si="13"/>
        <v>898314.28</v>
      </c>
      <c r="AE26">
        <v>1330</v>
      </c>
      <c r="AF26">
        <v>1400</v>
      </c>
      <c r="AG26">
        <v>1570</v>
      </c>
      <c r="AH26">
        <v>1720</v>
      </c>
      <c r="AI26">
        <v>1900</v>
      </c>
      <c r="AJ26">
        <v>2160</v>
      </c>
      <c r="AK26">
        <v>2330</v>
      </c>
      <c r="AL26">
        <v>2510</v>
      </c>
      <c r="AM26">
        <v>3677</v>
      </c>
      <c r="AN26">
        <v>5240</v>
      </c>
      <c r="AO26">
        <v>8050</v>
      </c>
      <c r="AP26">
        <v>79000</v>
      </c>
      <c r="AQ26" s="129">
        <f>Input!G28</f>
        <v>2107.3130000000001</v>
      </c>
      <c r="AR26">
        <f t="shared" si="14"/>
        <v>1526636.580911</v>
      </c>
    </row>
    <row r="27" spans="1:44" x14ac:dyDescent="0.3">
      <c r="A27">
        <v>17040204</v>
      </c>
      <c r="B27">
        <v>13055300</v>
      </c>
      <c r="C27" t="s">
        <v>71</v>
      </c>
      <c r="D27">
        <v>16</v>
      </c>
      <c r="E27" t="s">
        <v>48</v>
      </c>
      <c r="F27" t="s">
        <v>52</v>
      </c>
      <c r="G27">
        <v>-999999</v>
      </c>
      <c r="H27">
        <v>-111.817745</v>
      </c>
      <c r="I27">
        <v>43.886021999999997</v>
      </c>
      <c r="J27">
        <v>-111.817741</v>
      </c>
      <c r="K27">
        <v>43.886715000000002</v>
      </c>
      <c r="L27">
        <v>77.257000000000005</v>
      </c>
      <c r="M27" t="s">
        <v>50</v>
      </c>
      <c r="N27">
        <v>1</v>
      </c>
      <c r="O27">
        <v>0.54800000000000004</v>
      </c>
      <c r="P27">
        <v>-999999</v>
      </c>
      <c r="Q27">
        <v>1</v>
      </c>
      <c r="R27">
        <v>19770401</v>
      </c>
      <c r="S27">
        <v>19780930</v>
      </c>
      <c r="T27">
        <v>460</v>
      </c>
      <c r="U27">
        <v>460</v>
      </c>
      <c r="V27">
        <v>3</v>
      </c>
      <c r="W27" s="129">
        <f>Input!C29</f>
        <v>7.5250000000000004</v>
      </c>
      <c r="X27">
        <f t="shared" si="10"/>
        <v>5451.463675</v>
      </c>
      <c r="Y27" s="129">
        <f>Input!D29</f>
        <v>12</v>
      </c>
      <c r="Z27">
        <f t="shared" si="11"/>
        <v>8693.3639999999996</v>
      </c>
      <c r="AA27" s="129">
        <f>Input!E29</f>
        <v>18</v>
      </c>
      <c r="AB27">
        <f t="shared" si="12"/>
        <v>13040.046</v>
      </c>
      <c r="AC27" s="129">
        <f>Input!F29</f>
        <v>50</v>
      </c>
      <c r="AD27">
        <f t="shared" si="13"/>
        <v>36222.35</v>
      </c>
      <c r="AE27">
        <v>68.5</v>
      </c>
      <c r="AF27">
        <v>82.6</v>
      </c>
      <c r="AG27">
        <v>105</v>
      </c>
      <c r="AH27">
        <v>135</v>
      </c>
      <c r="AI27">
        <v>178</v>
      </c>
      <c r="AJ27">
        <v>213.5</v>
      </c>
      <c r="AK27">
        <v>235</v>
      </c>
      <c r="AL27">
        <v>250</v>
      </c>
      <c r="AM27">
        <v>390</v>
      </c>
      <c r="AN27">
        <v>510</v>
      </c>
      <c r="AO27">
        <v>769.5</v>
      </c>
      <c r="AP27">
        <v>930</v>
      </c>
      <c r="AQ27" s="129">
        <f>Input!G29</f>
        <v>178.04</v>
      </c>
      <c r="AR27">
        <f t="shared" si="14"/>
        <v>128980.54388</v>
      </c>
    </row>
    <row r="28" spans="1:44" x14ac:dyDescent="0.3">
      <c r="A28">
        <v>17040205</v>
      </c>
      <c r="B28">
        <v>13058500</v>
      </c>
      <c r="C28" t="s">
        <v>72</v>
      </c>
      <c r="D28">
        <v>16</v>
      </c>
      <c r="E28" t="s">
        <v>48</v>
      </c>
      <c r="F28" t="s">
        <v>52</v>
      </c>
      <c r="G28">
        <v>-999999</v>
      </c>
      <c r="H28">
        <v>-111.910239</v>
      </c>
      <c r="I28">
        <v>43.576205999999999</v>
      </c>
      <c r="J28">
        <v>-111.910811</v>
      </c>
      <c r="K28">
        <v>43.576250999999999</v>
      </c>
      <c r="L28">
        <v>46.253</v>
      </c>
      <c r="M28" t="s">
        <v>50</v>
      </c>
      <c r="N28">
        <v>6</v>
      </c>
      <c r="O28">
        <v>0.71399999999999997</v>
      </c>
      <c r="P28">
        <v>9.4E-2</v>
      </c>
      <c r="Q28">
        <v>1</v>
      </c>
      <c r="R28">
        <v>19161222</v>
      </c>
      <c r="S28">
        <v>19250801</v>
      </c>
      <c r="T28">
        <v>2530</v>
      </c>
      <c r="U28">
        <v>2530</v>
      </c>
      <c r="V28">
        <v>1</v>
      </c>
      <c r="W28" s="129">
        <f>Input!C30</f>
        <v>3</v>
      </c>
      <c r="X28">
        <f t="shared" si="10"/>
        <v>2173.3409999999999</v>
      </c>
      <c r="Y28" s="129">
        <f>Input!D30</f>
        <v>5</v>
      </c>
      <c r="Z28">
        <f t="shared" si="11"/>
        <v>3622.2350000000001</v>
      </c>
      <c r="AA28" s="129">
        <f>Input!E30</f>
        <v>7.7</v>
      </c>
      <c r="AB28">
        <f t="shared" si="12"/>
        <v>5578.2419</v>
      </c>
      <c r="AC28" s="129">
        <f>Input!F30</f>
        <v>22</v>
      </c>
      <c r="AD28">
        <f t="shared" si="13"/>
        <v>15937.834000000001</v>
      </c>
      <c r="AE28">
        <v>27</v>
      </c>
      <c r="AF28">
        <v>33</v>
      </c>
      <c r="AG28">
        <v>48</v>
      </c>
      <c r="AH28">
        <v>69</v>
      </c>
      <c r="AI28">
        <v>94</v>
      </c>
      <c r="AJ28">
        <v>117</v>
      </c>
      <c r="AK28">
        <v>128</v>
      </c>
      <c r="AL28">
        <v>146</v>
      </c>
      <c r="AM28">
        <v>178</v>
      </c>
      <c r="AN28">
        <v>254.45</v>
      </c>
      <c r="AO28">
        <v>483.28</v>
      </c>
      <c r="AP28">
        <v>610</v>
      </c>
      <c r="AQ28" s="129">
        <f>Input!G30</f>
        <v>91.474000000000004</v>
      </c>
      <c r="AR28">
        <f t="shared" si="14"/>
        <v>66268.064878000005</v>
      </c>
    </row>
    <row r="29" spans="1:44" x14ac:dyDescent="0.3">
      <c r="A29">
        <v>17040206</v>
      </c>
      <c r="B29">
        <v>13069500</v>
      </c>
      <c r="C29" t="s">
        <v>73</v>
      </c>
      <c r="D29">
        <v>16</v>
      </c>
      <c r="E29" t="s">
        <v>48</v>
      </c>
      <c r="F29" t="s">
        <v>49</v>
      </c>
      <c r="G29">
        <v>11310</v>
      </c>
      <c r="H29">
        <v>-112.519149</v>
      </c>
      <c r="I29">
        <v>43.125191999999998</v>
      </c>
      <c r="J29">
        <v>-112.516295</v>
      </c>
      <c r="K29">
        <v>43.125962000000001</v>
      </c>
      <c r="L29">
        <v>246.535</v>
      </c>
      <c r="M29" t="s">
        <v>50</v>
      </c>
      <c r="N29">
        <v>94</v>
      </c>
      <c r="O29">
        <v>0.72299999999999998</v>
      </c>
      <c r="P29">
        <v>7.8E-2</v>
      </c>
      <c r="Q29">
        <v>1</v>
      </c>
      <c r="R29">
        <v>19100606</v>
      </c>
      <c r="S29">
        <v>20040930</v>
      </c>
      <c r="T29">
        <v>34392</v>
      </c>
      <c r="U29">
        <v>34392</v>
      </c>
      <c r="V29">
        <v>111</v>
      </c>
      <c r="W29" s="129">
        <f>Input!C31</f>
        <v>178.93</v>
      </c>
      <c r="X29">
        <f t="shared" si="10"/>
        <v>129625.30171</v>
      </c>
      <c r="Y29" s="129">
        <f>Input!D31</f>
        <v>621</v>
      </c>
      <c r="Z29">
        <f t="shared" si="11"/>
        <v>449881.587</v>
      </c>
      <c r="AA29" s="129">
        <f>Input!E31</f>
        <v>1110</v>
      </c>
      <c r="AB29">
        <f t="shared" si="12"/>
        <v>804136.17</v>
      </c>
      <c r="AC29" s="129">
        <f>Input!F31</f>
        <v>1760</v>
      </c>
      <c r="AD29">
        <f t="shared" si="13"/>
        <v>1275026.72</v>
      </c>
      <c r="AE29">
        <v>1990</v>
      </c>
      <c r="AF29">
        <v>2220</v>
      </c>
      <c r="AG29">
        <v>2630</v>
      </c>
      <c r="AH29">
        <v>3160</v>
      </c>
      <c r="AI29">
        <v>3790</v>
      </c>
      <c r="AJ29">
        <v>4751</v>
      </c>
      <c r="AK29">
        <v>5430</v>
      </c>
      <c r="AL29">
        <v>6310</v>
      </c>
      <c r="AM29">
        <v>11200</v>
      </c>
      <c r="AN29">
        <v>16100</v>
      </c>
      <c r="AO29">
        <v>23700</v>
      </c>
      <c r="AP29">
        <v>46200</v>
      </c>
      <c r="AQ29" s="129">
        <f>Input!G31</f>
        <v>4803.241</v>
      </c>
      <c r="AR29">
        <f t="shared" si="14"/>
        <v>3479693.5327269998</v>
      </c>
    </row>
    <row r="30" spans="1:44" x14ac:dyDescent="0.3">
      <c r="A30">
        <v>17040207</v>
      </c>
      <c r="B30">
        <v>13068500</v>
      </c>
      <c r="C30" t="s">
        <v>74</v>
      </c>
      <c r="D30">
        <v>16</v>
      </c>
      <c r="E30" t="s">
        <v>48</v>
      </c>
      <c r="F30" t="s">
        <v>49</v>
      </c>
      <c r="G30">
        <v>1295</v>
      </c>
      <c r="H30">
        <v>-112.47666700000001</v>
      </c>
      <c r="I30">
        <v>43.130555999999999</v>
      </c>
      <c r="J30">
        <v>-112.476595</v>
      </c>
      <c r="K30">
        <v>43.130370999999997</v>
      </c>
      <c r="L30">
        <v>21.436</v>
      </c>
      <c r="M30" t="s">
        <v>50</v>
      </c>
      <c r="N30">
        <v>79</v>
      </c>
      <c r="O30">
        <v>0.59099999999999997</v>
      </c>
      <c r="P30">
        <v>0.16800000000000001</v>
      </c>
      <c r="Q30">
        <v>1</v>
      </c>
      <c r="R30">
        <v>19130427</v>
      </c>
      <c r="S30">
        <v>20040930</v>
      </c>
      <c r="T30">
        <v>28881</v>
      </c>
      <c r="U30">
        <v>28049</v>
      </c>
      <c r="V30">
        <v>0</v>
      </c>
      <c r="W30" s="129">
        <f>Input!C32</f>
        <v>0</v>
      </c>
      <c r="X30">
        <f t="shared" si="10"/>
        <v>0</v>
      </c>
      <c r="Y30" s="129">
        <f>Input!D32</f>
        <v>3</v>
      </c>
      <c r="Z30">
        <f t="shared" si="11"/>
        <v>2173.3409999999999</v>
      </c>
      <c r="AA30" s="129">
        <f>Input!E32</f>
        <v>14</v>
      </c>
      <c r="AB30">
        <f t="shared" si="12"/>
        <v>10142.258</v>
      </c>
      <c r="AC30" s="129">
        <f>Input!F32</f>
        <v>44</v>
      </c>
      <c r="AD30">
        <f t="shared" si="13"/>
        <v>31875.668000000001</v>
      </c>
      <c r="AE30">
        <v>56</v>
      </c>
      <c r="AF30">
        <v>69</v>
      </c>
      <c r="AG30">
        <v>90</v>
      </c>
      <c r="AH30">
        <v>118</v>
      </c>
      <c r="AI30">
        <v>150</v>
      </c>
      <c r="AJ30">
        <v>195</v>
      </c>
      <c r="AK30">
        <v>223</v>
      </c>
      <c r="AL30">
        <v>251</v>
      </c>
      <c r="AM30">
        <v>329</v>
      </c>
      <c r="AN30">
        <v>416</v>
      </c>
      <c r="AO30">
        <v>620</v>
      </c>
      <c r="AP30">
        <v>1500</v>
      </c>
      <c r="AQ30" s="129">
        <f>Input!G32</f>
        <v>154.38399999999999</v>
      </c>
      <c r="AR30">
        <f t="shared" si="14"/>
        <v>111843.025648</v>
      </c>
    </row>
    <row r="31" spans="1:44" x14ac:dyDescent="0.3">
      <c r="A31">
        <v>17040208</v>
      </c>
      <c r="B31">
        <v>13075910</v>
      </c>
      <c r="C31" t="s">
        <v>75</v>
      </c>
      <c r="D31">
        <v>16</v>
      </c>
      <c r="E31" t="s">
        <v>48</v>
      </c>
      <c r="F31" t="s">
        <v>49</v>
      </c>
      <c r="G31">
        <v>-999999</v>
      </c>
      <c r="H31">
        <v>-112.544167</v>
      </c>
      <c r="I31">
        <v>42.944721999999999</v>
      </c>
      <c r="J31">
        <v>-112.54483</v>
      </c>
      <c r="K31">
        <v>42.944912000000002</v>
      </c>
      <c r="L31">
        <v>57.88</v>
      </c>
      <c r="M31" t="s">
        <v>50</v>
      </c>
      <c r="N31">
        <v>12</v>
      </c>
      <c r="O31">
        <v>0.91400000000000003</v>
      </c>
      <c r="P31">
        <v>2.3E-2</v>
      </c>
      <c r="Q31">
        <v>1</v>
      </c>
      <c r="R31">
        <v>19850501</v>
      </c>
      <c r="S31">
        <v>20040930</v>
      </c>
      <c r="T31">
        <v>4567</v>
      </c>
      <c r="U31">
        <v>4567</v>
      </c>
      <c r="V31">
        <v>32</v>
      </c>
      <c r="W31" s="129">
        <f>Input!C33</f>
        <v>68.680000000000007</v>
      </c>
      <c r="X31">
        <f t="shared" si="10"/>
        <v>49755.019960000005</v>
      </c>
      <c r="Y31" s="129">
        <f>Input!D33</f>
        <v>114</v>
      </c>
      <c r="Z31">
        <f t="shared" si="11"/>
        <v>82586.957999999999</v>
      </c>
      <c r="AA31" s="129">
        <f>Input!E33</f>
        <v>164</v>
      </c>
      <c r="AB31">
        <f t="shared" si="12"/>
        <v>118809.308</v>
      </c>
      <c r="AC31" s="129">
        <f>Input!F33</f>
        <v>218</v>
      </c>
      <c r="AD31">
        <f t="shared" si="13"/>
        <v>157929.446</v>
      </c>
      <c r="AE31">
        <v>246</v>
      </c>
      <c r="AF31">
        <v>281</v>
      </c>
      <c r="AG31">
        <v>352</v>
      </c>
      <c r="AH31">
        <v>405</v>
      </c>
      <c r="AI31">
        <v>451</v>
      </c>
      <c r="AJ31">
        <v>483</v>
      </c>
      <c r="AK31">
        <v>513</v>
      </c>
      <c r="AL31">
        <v>556</v>
      </c>
      <c r="AM31">
        <v>661</v>
      </c>
      <c r="AN31">
        <v>795.2</v>
      </c>
      <c r="AO31">
        <v>1440</v>
      </c>
      <c r="AP31">
        <v>1730</v>
      </c>
      <c r="AQ31" s="129">
        <f>Input!G33</f>
        <v>421.68700000000001</v>
      </c>
      <c r="AR31">
        <f t="shared" si="14"/>
        <v>305489.88208900002</v>
      </c>
    </row>
    <row r="32" spans="1:44" x14ac:dyDescent="0.3">
      <c r="A32">
        <v>17040209</v>
      </c>
      <c r="B32">
        <v>13086500</v>
      </c>
      <c r="C32" t="s">
        <v>76</v>
      </c>
      <c r="D32">
        <v>16</v>
      </c>
      <c r="E32" t="s">
        <v>48</v>
      </c>
      <c r="F32" t="s">
        <v>52</v>
      </c>
      <c r="G32">
        <v>-999999</v>
      </c>
      <c r="H32">
        <v>-114.009736</v>
      </c>
      <c r="I32">
        <v>42.527464000000002</v>
      </c>
      <c r="J32">
        <v>-114.009664</v>
      </c>
      <c r="K32">
        <v>42.527571000000002</v>
      </c>
      <c r="L32">
        <v>13.369</v>
      </c>
      <c r="M32" t="s">
        <v>50</v>
      </c>
      <c r="N32">
        <v>18</v>
      </c>
      <c r="O32">
        <v>0.93799999999999994</v>
      </c>
      <c r="P32">
        <v>2.4E-2</v>
      </c>
      <c r="Q32">
        <v>1</v>
      </c>
      <c r="R32">
        <v>19601001</v>
      </c>
      <c r="S32">
        <v>19780930</v>
      </c>
      <c r="T32">
        <v>6574</v>
      </c>
      <c r="U32">
        <v>4015</v>
      </c>
      <c r="V32">
        <v>0</v>
      </c>
      <c r="W32" s="129">
        <f>Input!C34</f>
        <v>0</v>
      </c>
      <c r="X32">
        <f t="shared" si="10"/>
        <v>0</v>
      </c>
      <c r="Y32" s="129">
        <f>Input!D34</f>
        <v>0</v>
      </c>
      <c r="Z32">
        <f t="shared" si="11"/>
        <v>0</v>
      </c>
      <c r="AA32" s="129">
        <f>Input!E34</f>
        <v>0</v>
      </c>
      <c r="AB32">
        <f t="shared" si="12"/>
        <v>0</v>
      </c>
      <c r="AC32" s="129">
        <f>Input!F34</f>
        <v>0</v>
      </c>
      <c r="AD32">
        <f t="shared" si="13"/>
        <v>0</v>
      </c>
      <c r="AE32">
        <v>0</v>
      </c>
      <c r="AF32">
        <v>0</v>
      </c>
      <c r="AG32">
        <v>200</v>
      </c>
      <c r="AH32">
        <v>920</v>
      </c>
      <c r="AI32">
        <v>1820</v>
      </c>
      <c r="AJ32">
        <v>2150</v>
      </c>
      <c r="AK32">
        <v>2280</v>
      </c>
      <c r="AL32">
        <v>2360</v>
      </c>
      <c r="AM32">
        <v>2500</v>
      </c>
      <c r="AN32">
        <v>2580</v>
      </c>
      <c r="AO32">
        <v>2640</v>
      </c>
      <c r="AP32">
        <v>2770</v>
      </c>
      <c r="AQ32" s="129">
        <f>Input!G34</f>
        <v>1128.085</v>
      </c>
      <c r="AR32">
        <f t="shared" si="14"/>
        <v>817237.79399500007</v>
      </c>
    </row>
    <row r="33" spans="1:44" x14ac:dyDescent="0.3">
      <c r="A33">
        <v>17040210</v>
      </c>
      <c r="B33">
        <v>13079901</v>
      </c>
      <c r="C33" t="s">
        <v>77</v>
      </c>
      <c r="D33">
        <v>16</v>
      </c>
      <c r="E33" t="s">
        <v>48</v>
      </c>
      <c r="F33" t="s">
        <v>52</v>
      </c>
      <c r="G33">
        <v>1510</v>
      </c>
      <c r="H33">
        <v>-113.23824999999999</v>
      </c>
      <c r="I33">
        <v>42.597244000000003</v>
      </c>
      <c r="J33">
        <v>-113.23853699999999</v>
      </c>
      <c r="K33">
        <v>42.597206</v>
      </c>
      <c r="L33">
        <v>23.780999999999999</v>
      </c>
      <c r="M33" t="s">
        <v>50</v>
      </c>
      <c r="N33">
        <v>4</v>
      </c>
      <c r="O33">
        <v>0.54300000000000004</v>
      </c>
      <c r="P33">
        <v>0.26300000000000001</v>
      </c>
      <c r="Q33">
        <v>1</v>
      </c>
      <c r="R33">
        <v>19850418</v>
      </c>
      <c r="S33">
        <v>19890709</v>
      </c>
      <c r="T33">
        <v>1544</v>
      </c>
      <c r="U33">
        <v>1544</v>
      </c>
      <c r="V33">
        <v>0.2</v>
      </c>
      <c r="W33" s="129">
        <f>Input!C35</f>
        <v>0.2</v>
      </c>
      <c r="X33">
        <f t="shared" si="10"/>
        <v>144.88939999999999</v>
      </c>
      <c r="Y33" s="129">
        <f>Input!D35</f>
        <v>0.24</v>
      </c>
      <c r="Z33">
        <f t="shared" si="11"/>
        <v>173.86727999999999</v>
      </c>
      <c r="AA33" s="129">
        <f>Input!E35</f>
        <v>0.42</v>
      </c>
      <c r="AB33">
        <f t="shared" si="12"/>
        <v>304.26774</v>
      </c>
      <c r="AC33" s="129">
        <f>Input!F35</f>
        <v>0.63</v>
      </c>
      <c r="AD33">
        <f t="shared" si="13"/>
        <v>456.40161000000001</v>
      </c>
      <c r="AE33">
        <v>0.67200000000000004</v>
      </c>
      <c r="AF33">
        <v>0.73</v>
      </c>
      <c r="AG33">
        <v>0.85</v>
      </c>
      <c r="AH33">
        <v>1</v>
      </c>
      <c r="AI33">
        <v>1.2</v>
      </c>
      <c r="AJ33">
        <v>1.7</v>
      </c>
      <c r="AK33">
        <v>2.1</v>
      </c>
      <c r="AL33">
        <v>3.6</v>
      </c>
      <c r="AM33">
        <v>25.5</v>
      </c>
      <c r="AN33">
        <v>85.75</v>
      </c>
      <c r="AO33">
        <v>132.55000000000001</v>
      </c>
      <c r="AP33">
        <v>290</v>
      </c>
      <c r="AQ33" s="129">
        <f>Input!G35</f>
        <v>10.96</v>
      </c>
      <c r="AR33">
        <f t="shared" si="14"/>
        <v>7939.9391200000009</v>
      </c>
    </row>
    <row r="34" spans="1:44" x14ac:dyDescent="0.3">
      <c r="A34">
        <v>17040211</v>
      </c>
      <c r="B34">
        <v>13084000</v>
      </c>
      <c r="C34" t="s">
        <v>78</v>
      </c>
      <c r="D34">
        <v>16</v>
      </c>
      <c r="E34" t="s">
        <v>48</v>
      </c>
      <c r="F34" t="s">
        <v>52</v>
      </c>
      <c r="G34">
        <v>670</v>
      </c>
      <c r="H34">
        <v>-113.91056399999999</v>
      </c>
      <c r="I34">
        <v>42.203225000000003</v>
      </c>
      <c r="J34">
        <v>-113.91059300000001</v>
      </c>
      <c r="K34">
        <v>42.203341000000002</v>
      </c>
      <c r="L34">
        <v>13.176</v>
      </c>
      <c r="M34" t="s">
        <v>50</v>
      </c>
      <c r="N34">
        <v>2</v>
      </c>
      <c r="O34">
        <v>0.71799999999999997</v>
      </c>
      <c r="P34">
        <v>0.111</v>
      </c>
      <c r="Q34">
        <v>1</v>
      </c>
      <c r="R34">
        <v>19090526</v>
      </c>
      <c r="S34">
        <v>19110630</v>
      </c>
      <c r="T34">
        <v>766</v>
      </c>
      <c r="U34">
        <v>766</v>
      </c>
      <c r="V34">
        <v>20</v>
      </c>
      <c r="W34" s="129">
        <f>Input!C36</f>
        <v>22</v>
      </c>
      <c r="X34">
        <f t="shared" si="10"/>
        <v>15937.834000000001</v>
      </c>
      <c r="Y34" s="129">
        <f>Input!D36</f>
        <v>25</v>
      </c>
      <c r="Z34">
        <f t="shared" si="11"/>
        <v>18111.174999999999</v>
      </c>
      <c r="AA34" s="129">
        <f>Input!E36</f>
        <v>26</v>
      </c>
      <c r="AB34">
        <f t="shared" si="12"/>
        <v>18835.621999999999</v>
      </c>
      <c r="AC34" s="129">
        <f>Input!F36</f>
        <v>30</v>
      </c>
      <c r="AD34">
        <f t="shared" si="13"/>
        <v>21733.41</v>
      </c>
      <c r="AE34">
        <v>33</v>
      </c>
      <c r="AF34">
        <v>36</v>
      </c>
      <c r="AG34">
        <v>41</v>
      </c>
      <c r="AH34">
        <v>47</v>
      </c>
      <c r="AI34">
        <v>61</v>
      </c>
      <c r="AJ34">
        <v>89</v>
      </c>
      <c r="AK34">
        <v>104</v>
      </c>
      <c r="AL34">
        <v>118</v>
      </c>
      <c r="AM34">
        <v>181.2</v>
      </c>
      <c r="AN34">
        <v>240</v>
      </c>
      <c r="AO34">
        <v>445.05</v>
      </c>
      <c r="AP34">
        <v>879</v>
      </c>
      <c r="AQ34" s="129">
        <f>Input!G36</f>
        <v>83.292000000000002</v>
      </c>
      <c r="AR34">
        <f t="shared" si="14"/>
        <v>60340.639523999998</v>
      </c>
    </row>
    <row r="35" spans="1:44" x14ac:dyDescent="0.3">
      <c r="A35">
        <v>17040212</v>
      </c>
      <c r="B35">
        <v>13153776</v>
      </c>
      <c r="C35" t="s">
        <v>79</v>
      </c>
      <c r="D35">
        <v>16</v>
      </c>
      <c r="E35" t="s">
        <v>48</v>
      </c>
      <c r="F35" t="s">
        <v>49</v>
      </c>
      <c r="G35">
        <v>-999999</v>
      </c>
      <c r="H35">
        <v>-115.09339799999999</v>
      </c>
      <c r="I35">
        <v>42.914344999999997</v>
      </c>
      <c r="J35">
        <v>-115.093056</v>
      </c>
      <c r="K35">
        <v>42.913865000000001</v>
      </c>
      <c r="L35">
        <v>60.451999999999998</v>
      </c>
      <c r="M35" t="s">
        <v>50</v>
      </c>
      <c r="N35">
        <v>13</v>
      </c>
      <c r="O35">
        <v>0.93300000000000005</v>
      </c>
      <c r="P35">
        <v>4.2000000000000003E-2</v>
      </c>
      <c r="Q35">
        <v>1</v>
      </c>
      <c r="R35">
        <v>19910831</v>
      </c>
      <c r="S35">
        <v>20040930</v>
      </c>
      <c r="T35">
        <v>4780</v>
      </c>
      <c r="U35">
        <v>4780</v>
      </c>
      <c r="V35">
        <v>4960</v>
      </c>
      <c r="W35" s="129">
        <f>Input!C37</f>
        <v>5770</v>
      </c>
      <c r="X35">
        <f t="shared" si="10"/>
        <v>4180059.19</v>
      </c>
      <c r="Y35" s="129">
        <f>Input!D37</f>
        <v>6050</v>
      </c>
      <c r="Z35">
        <f t="shared" si="11"/>
        <v>4382904.3499999996</v>
      </c>
      <c r="AA35" s="129">
        <f>Input!E37</f>
        <v>6350</v>
      </c>
      <c r="AB35">
        <f t="shared" si="12"/>
        <v>4600238.45</v>
      </c>
      <c r="AC35" s="129">
        <f>Input!F37</f>
        <v>6750</v>
      </c>
      <c r="AD35">
        <f t="shared" si="13"/>
        <v>4890017.25</v>
      </c>
      <c r="AE35">
        <v>6910</v>
      </c>
      <c r="AF35">
        <v>7080</v>
      </c>
      <c r="AG35">
        <v>7530</v>
      </c>
      <c r="AH35">
        <v>8155</v>
      </c>
      <c r="AI35">
        <v>8690</v>
      </c>
      <c r="AJ35">
        <v>9510</v>
      </c>
      <c r="AK35">
        <v>10200</v>
      </c>
      <c r="AL35">
        <v>11900</v>
      </c>
      <c r="AM35">
        <v>15100</v>
      </c>
      <c r="AN35">
        <v>19395</v>
      </c>
      <c r="AO35">
        <v>25819</v>
      </c>
      <c r="AP35">
        <v>39900</v>
      </c>
      <c r="AQ35" s="129">
        <f>Input!G37</f>
        <v>9695.6319999999996</v>
      </c>
      <c r="AR35">
        <f t="shared" si="14"/>
        <v>7023971.5155039998</v>
      </c>
    </row>
    <row r="36" spans="1:44" x14ac:dyDescent="0.3">
      <c r="A36">
        <v>17040213</v>
      </c>
      <c r="B36">
        <v>13108150</v>
      </c>
      <c r="C36" t="s">
        <v>80</v>
      </c>
      <c r="D36">
        <v>16</v>
      </c>
      <c r="E36" t="s">
        <v>48</v>
      </c>
      <c r="F36" t="s">
        <v>49</v>
      </c>
      <c r="G36">
        <v>2120</v>
      </c>
      <c r="H36">
        <v>-114.855278</v>
      </c>
      <c r="I36">
        <v>42.696389000000003</v>
      </c>
      <c r="J36">
        <v>-114.854904</v>
      </c>
      <c r="K36">
        <v>42.696193999999998</v>
      </c>
      <c r="L36">
        <v>37.44</v>
      </c>
      <c r="M36" t="s">
        <v>50</v>
      </c>
      <c r="N36">
        <v>34</v>
      </c>
      <c r="O36">
        <v>0.86</v>
      </c>
      <c r="P36">
        <v>5.2999999999999999E-2</v>
      </c>
      <c r="Q36">
        <v>1</v>
      </c>
      <c r="R36">
        <v>19700406</v>
      </c>
      <c r="S36">
        <v>20040930</v>
      </c>
      <c r="T36">
        <v>12597</v>
      </c>
      <c r="U36">
        <v>12597</v>
      </c>
      <c r="V36">
        <v>13</v>
      </c>
      <c r="W36" s="129">
        <f>Input!C38</f>
        <v>28</v>
      </c>
      <c r="X36">
        <f t="shared" si="10"/>
        <v>20284.516</v>
      </c>
      <c r="Y36" s="129">
        <f>Input!D38</f>
        <v>47</v>
      </c>
      <c r="Z36">
        <f t="shared" si="11"/>
        <v>34049.008999999998</v>
      </c>
      <c r="AA36" s="129">
        <f>Input!E38</f>
        <v>67</v>
      </c>
      <c r="AB36">
        <f t="shared" si="12"/>
        <v>48537.949000000001</v>
      </c>
      <c r="AC36" s="129">
        <f>Input!F38</f>
        <v>101</v>
      </c>
      <c r="AD36">
        <f t="shared" si="13"/>
        <v>73169.146999999997</v>
      </c>
      <c r="AE36">
        <v>113</v>
      </c>
      <c r="AF36">
        <v>124</v>
      </c>
      <c r="AG36">
        <v>141</v>
      </c>
      <c r="AH36">
        <v>154</v>
      </c>
      <c r="AI36">
        <v>166</v>
      </c>
      <c r="AJ36">
        <v>180</v>
      </c>
      <c r="AK36">
        <v>188</v>
      </c>
      <c r="AL36">
        <v>199</v>
      </c>
      <c r="AM36">
        <v>234</v>
      </c>
      <c r="AN36">
        <v>262</v>
      </c>
      <c r="AO36">
        <v>318</v>
      </c>
      <c r="AP36">
        <v>3440</v>
      </c>
      <c r="AQ36" s="129">
        <f>Input!G38</f>
        <v>157.11600000000001</v>
      </c>
      <c r="AR36">
        <f t="shared" si="14"/>
        <v>113822.214852</v>
      </c>
    </row>
    <row r="37" spans="1:44" x14ac:dyDescent="0.3">
      <c r="A37">
        <v>17040214</v>
      </c>
      <c r="B37">
        <v>13112000</v>
      </c>
      <c r="C37" t="s">
        <v>81</v>
      </c>
      <c r="D37">
        <v>16</v>
      </c>
      <c r="E37" t="s">
        <v>48</v>
      </c>
      <c r="F37" t="s">
        <v>49</v>
      </c>
      <c r="G37">
        <v>400</v>
      </c>
      <c r="H37">
        <v>-112.220833</v>
      </c>
      <c r="I37">
        <v>44.002777999999999</v>
      </c>
      <c r="J37">
        <v>-112.220947</v>
      </c>
      <c r="K37">
        <v>44.002850000000002</v>
      </c>
      <c r="L37">
        <v>12.125</v>
      </c>
      <c r="M37" t="s">
        <v>50</v>
      </c>
      <c r="N37">
        <v>75</v>
      </c>
      <c r="O37">
        <v>0.45900000000000002</v>
      </c>
      <c r="P37">
        <v>0.14000000000000001</v>
      </c>
      <c r="Q37">
        <v>1</v>
      </c>
      <c r="R37">
        <v>19250501</v>
      </c>
      <c r="S37">
        <v>20040930</v>
      </c>
      <c r="T37">
        <v>27410</v>
      </c>
      <c r="U37">
        <v>17466</v>
      </c>
      <c r="V37">
        <v>0</v>
      </c>
      <c r="W37" s="129">
        <f>Input!C39</f>
        <v>0</v>
      </c>
      <c r="X37">
        <f t="shared" si="10"/>
        <v>0</v>
      </c>
      <c r="Y37" s="129">
        <f>Input!D39</f>
        <v>0</v>
      </c>
      <c r="Z37">
        <f t="shared" si="11"/>
        <v>0</v>
      </c>
      <c r="AA37" s="129">
        <f>Input!E39</f>
        <v>0</v>
      </c>
      <c r="AB37">
        <f t="shared" si="12"/>
        <v>0</v>
      </c>
      <c r="AC37" s="129">
        <f>Input!F39</f>
        <v>0</v>
      </c>
      <c r="AD37">
        <f t="shared" si="13"/>
        <v>0</v>
      </c>
      <c r="AE37">
        <v>0</v>
      </c>
      <c r="AF37">
        <v>0</v>
      </c>
      <c r="AG37">
        <v>1</v>
      </c>
      <c r="AH37">
        <v>4.5</v>
      </c>
      <c r="AI37">
        <v>9</v>
      </c>
      <c r="AJ37">
        <v>15</v>
      </c>
      <c r="AK37">
        <v>20</v>
      </c>
      <c r="AL37">
        <v>31</v>
      </c>
      <c r="AM37">
        <v>108</v>
      </c>
      <c r="AN37">
        <v>224</v>
      </c>
      <c r="AO37">
        <v>492</v>
      </c>
      <c r="AP37">
        <v>1160</v>
      </c>
      <c r="AQ37" s="129">
        <f>Input!G39</f>
        <v>37.957999999999998</v>
      </c>
      <c r="AR37">
        <f t="shared" si="14"/>
        <v>27498.559225999998</v>
      </c>
    </row>
    <row r="38" spans="1:44" x14ac:dyDescent="0.3">
      <c r="A38">
        <v>17040215</v>
      </c>
      <c r="B38">
        <v>13116500</v>
      </c>
      <c r="C38" t="s">
        <v>82</v>
      </c>
      <c r="D38">
        <v>16</v>
      </c>
      <c r="E38" t="s">
        <v>48</v>
      </c>
      <c r="F38" t="s">
        <v>49</v>
      </c>
      <c r="G38">
        <v>270</v>
      </c>
      <c r="H38">
        <v>-112.41</v>
      </c>
      <c r="I38">
        <v>44.258889000000003</v>
      </c>
      <c r="J38">
        <v>-112.409775</v>
      </c>
      <c r="K38">
        <v>44.259070999999999</v>
      </c>
      <c r="L38">
        <v>27.111999999999998</v>
      </c>
      <c r="M38" t="s">
        <v>50</v>
      </c>
      <c r="N38">
        <v>30</v>
      </c>
      <c r="O38">
        <v>0.90300000000000002</v>
      </c>
      <c r="P38">
        <v>3.1E-2</v>
      </c>
      <c r="Q38">
        <v>1</v>
      </c>
      <c r="R38">
        <v>19210419</v>
      </c>
      <c r="S38">
        <v>20040930</v>
      </c>
      <c r="T38">
        <v>11073</v>
      </c>
      <c r="U38">
        <v>11073</v>
      </c>
      <c r="V38">
        <v>4</v>
      </c>
      <c r="W38" s="129">
        <f>Input!C40</f>
        <v>18</v>
      </c>
      <c r="X38">
        <f t="shared" si="10"/>
        <v>13040.046</v>
      </c>
      <c r="Y38" s="129">
        <f>Input!D40</f>
        <v>27</v>
      </c>
      <c r="Z38">
        <f t="shared" si="11"/>
        <v>19560.069</v>
      </c>
      <c r="AA38" s="129">
        <f>Input!E40</f>
        <v>31</v>
      </c>
      <c r="AB38">
        <f t="shared" si="12"/>
        <v>22457.857</v>
      </c>
      <c r="AC38" s="129">
        <f>Input!F40</f>
        <v>38</v>
      </c>
      <c r="AD38">
        <f t="shared" si="13"/>
        <v>27528.986000000001</v>
      </c>
      <c r="AE38">
        <v>41</v>
      </c>
      <c r="AF38">
        <v>44</v>
      </c>
      <c r="AG38">
        <v>48</v>
      </c>
      <c r="AH38">
        <v>52</v>
      </c>
      <c r="AI38">
        <v>56</v>
      </c>
      <c r="AJ38">
        <v>64</v>
      </c>
      <c r="AK38">
        <v>67.5</v>
      </c>
      <c r="AL38">
        <v>72</v>
      </c>
      <c r="AM38">
        <v>90</v>
      </c>
      <c r="AN38">
        <v>113.3</v>
      </c>
      <c r="AO38">
        <v>235.52</v>
      </c>
      <c r="AP38">
        <v>470</v>
      </c>
      <c r="AQ38" s="129">
        <f>Input!G40</f>
        <v>59.808</v>
      </c>
      <c r="AR38">
        <f t="shared" si="14"/>
        <v>43327.726175999996</v>
      </c>
    </row>
    <row r="39" spans="1:44" x14ac:dyDescent="0.3">
      <c r="A39">
        <v>17040216</v>
      </c>
      <c r="B39">
        <v>13117030</v>
      </c>
      <c r="C39" t="s">
        <v>83</v>
      </c>
      <c r="D39">
        <v>16</v>
      </c>
      <c r="E39" t="s">
        <v>48</v>
      </c>
      <c r="F39" t="s">
        <v>52</v>
      </c>
      <c r="G39">
        <v>400</v>
      </c>
      <c r="H39">
        <v>-112.876617</v>
      </c>
      <c r="I39">
        <v>44.080168999999998</v>
      </c>
      <c r="J39">
        <v>-112.876831</v>
      </c>
      <c r="K39">
        <v>44.080157999999997</v>
      </c>
      <c r="L39">
        <v>17.158000000000001</v>
      </c>
      <c r="M39" t="s">
        <v>50</v>
      </c>
      <c r="N39">
        <v>9</v>
      </c>
      <c r="O39">
        <v>0.96399999999999997</v>
      </c>
      <c r="P39">
        <v>1.0999999999999999E-2</v>
      </c>
      <c r="Q39">
        <v>1</v>
      </c>
      <c r="R39">
        <v>19670628</v>
      </c>
      <c r="S39">
        <v>19871231</v>
      </c>
      <c r="T39">
        <v>3442</v>
      </c>
      <c r="U39">
        <v>3441</v>
      </c>
      <c r="V39">
        <v>0</v>
      </c>
      <c r="W39" s="129">
        <f>Input!C41</f>
        <v>35</v>
      </c>
      <c r="X39">
        <f t="shared" si="10"/>
        <v>25355.645</v>
      </c>
      <c r="Y39" s="129">
        <f>Input!D41</f>
        <v>38</v>
      </c>
      <c r="Z39">
        <f t="shared" si="11"/>
        <v>27528.986000000001</v>
      </c>
      <c r="AA39" s="129">
        <f>Input!E41</f>
        <v>40</v>
      </c>
      <c r="AB39">
        <f t="shared" si="12"/>
        <v>28977.88</v>
      </c>
      <c r="AC39" s="129">
        <f>Input!F41</f>
        <v>42</v>
      </c>
      <c r="AD39">
        <f t="shared" si="13"/>
        <v>30426.774000000001</v>
      </c>
      <c r="AE39">
        <v>43</v>
      </c>
      <c r="AF39">
        <v>44</v>
      </c>
      <c r="AG39">
        <v>47</v>
      </c>
      <c r="AH39">
        <v>50</v>
      </c>
      <c r="AI39">
        <v>53</v>
      </c>
      <c r="AJ39">
        <v>57</v>
      </c>
      <c r="AK39">
        <v>60</v>
      </c>
      <c r="AL39">
        <v>63</v>
      </c>
      <c r="AM39">
        <v>71</v>
      </c>
      <c r="AN39">
        <v>74</v>
      </c>
      <c r="AO39">
        <v>80</v>
      </c>
      <c r="AP39">
        <v>90</v>
      </c>
      <c r="AQ39" s="129">
        <f>Input!G41</f>
        <v>52.457999999999998</v>
      </c>
      <c r="AR39">
        <f t="shared" si="14"/>
        <v>38003.040725999999</v>
      </c>
    </row>
    <row r="40" spans="1:44" x14ac:dyDescent="0.3">
      <c r="A40">
        <v>17040217</v>
      </c>
      <c r="B40">
        <v>13119000</v>
      </c>
      <c r="C40" t="s">
        <v>84</v>
      </c>
      <c r="D40">
        <v>16</v>
      </c>
      <c r="E40" t="s">
        <v>48</v>
      </c>
      <c r="F40" t="s">
        <v>52</v>
      </c>
      <c r="G40">
        <v>703</v>
      </c>
      <c r="H40">
        <v>-113.100838</v>
      </c>
      <c r="I40">
        <v>43.886014000000003</v>
      </c>
      <c r="J40">
        <v>-113.10069300000001</v>
      </c>
      <c r="K40">
        <v>43.886246</v>
      </c>
      <c r="L40">
        <v>28.315000000000001</v>
      </c>
      <c r="M40" t="s">
        <v>50</v>
      </c>
      <c r="N40">
        <v>57</v>
      </c>
      <c r="O40">
        <v>0.91200000000000003</v>
      </c>
      <c r="P40">
        <v>2.5000000000000001E-2</v>
      </c>
      <c r="Q40">
        <v>1</v>
      </c>
      <c r="R40">
        <v>19210501</v>
      </c>
      <c r="S40">
        <v>19900930</v>
      </c>
      <c r="T40">
        <v>20938</v>
      </c>
      <c r="U40">
        <v>20563</v>
      </c>
      <c r="V40">
        <v>0</v>
      </c>
      <c r="W40" s="129">
        <f>Input!C42</f>
        <v>0</v>
      </c>
      <c r="X40">
        <f t="shared" si="10"/>
        <v>0</v>
      </c>
      <c r="Y40" s="129">
        <f>Input!D42</f>
        <v>21</v>
      </c>
      <c r="Z40">
        <f t="shared" si="11"/>
        <v>15213.387000000001</v>
      </c>
      <c r="AA40" s="129">
        <f>Input!E42</f>
        <v>28</v>
      </c>
      <c r="AB40">
        <f t="shared" si="12"/>
        <v>20284.516</v>
      </c>
      <c r="AC40" s="129">
        <f>Input!F42</f>
        <v>37</v>
      </c>
      <c r="AD40">
        <f t="shared" si="13"/>
        <v>26804.539000000001</v>
      </c>
      <c r="AE40">
        <v>41</v>
      </c>
      <c r="AF40">
        <v>46</v>
      </c>
      <c r="AG40">
        <v>56</v>
      </c>
      <c r="AH40">
        <v>66</v>
      </c>
      <c r="AI40">
        <v>78</v>
      </c>
      <c r="AJ40">
        <v>90</v>
      </c>
      <c r="AK40">
        <v>97</v>
      </c>
      <c r="AL40">
        <v>106</v>
      </c>
      <c r="AM40">
        <v>140</v>
      </c>
      <c r="AN40">
        <v>168</v>
      </c>
      <c r="AO40">
        <v>227</v>
      </c>
      <c r="AP40">
        <v>304</v>
      </c>
      <c r="AQ40" s="129">
        <f>Input!G42</f>
        <v>75.421000000000006</v>
      </c>
      <c r="AR40">
        <f t="shared" si="14"/>
        <v>54638.517187000005</v>
      </c>
    </row>
    <row r="41" spans="1:44" x14ac:dyDescent="0.3">
      <c r="A41">
        <v>17040218</v>
      </c>
      <c r="B41">
        <v>13132565</v>
      </c>
      <c r="C41" t="s">
        <v>85</v>
      </c>
      <c r="D41">
        <v>16</v>
      </c>
      <c r="E41" t="s">
        <v>48</v>
      </c>
      <c r="F41" t="s">
        <v>49</v>
      </c>
      <c r="G41">
        <v>-999999</v>
      </c>
      <c r="H41">
        <v>-112.875556</v>
      </c>
      <c r="I41">
        <v>43.723332999999997</v>
      </c>
      <c r="J41">
        <v>-112.87451900000001</v>
      </c>
      <c r="K41">
        <v>43.726379999999999</v>
      </c>
      <c r="L41">
        <v>349.90699999999998</v>
      </c>
      <c r="M41" t="s">
        <v>50</v>
      </c>
      <c r="N41">
        <v>8</v>
      </c>
      <c r="O41">
        <v>0.32400000000000001</v>
      </c>
      <c r="P41">
        <v>0.309</v>
      </c>
      <c r="Q41">
        <v>1</v>
      </c>
      <c r="R41">
        <v>19960329</v>
      </c>
      <c r="S41">
        <v>20040930</v>
      </c>
      <c r="T41">
        <v>3108</v>
      </c>
      <c r="U41">
        <v>907</v>
      </c>
      <c r="V41">
        <v>0</v>
      </c>
      <c r="W41" s="129">
        <f>Input!C43</f>
        <v>0</v>
      </c>
      <c r="X41">
        <f t="shared" si="10"/>
        <v>0</v>
      </c>
      <c r="Y41" s="129">
        <f>Input!D43</f>
        <v>0</v>
      </c>
      <c r="Z41">
        <f t="shared" si="11"/>
        <v>0</v>
      </c>
      <c r="AA41" s="129">
        <f>Input!E43</f>
        <v>0</v>
      </c>
      <c r="AB41">
        <f t="shared" si="12"/>
        <v>0</v>
      </c>
      <c r="AC41" s="129">
        <f>Input!F43</f>
        <v>0</v>
      </c>
      <c r="AD41">
        <f t="shared" si="13"/>
        <v>0</v>
      </c>
      <c r="AE41">
        <v>0</v>
      </c>
      <c r="AF41">
        <v>0</v>
      </c>
      <c r="AG41">
        <v>0</v>
      </c>
      <c r="AH41">
        <v>0</v>
      </c>
      <c r="AI41">
        <v>0</v>
      </c>
      <c r="AJ41">
        <v>0</v>
      </c>
      <c r="AK41">
        <v>10</v>
      </c>
      <c r="AL41">
        <v>25</v>
      </c>
      <c r="AM41">
        <v>83</v>
      </c>
      <c r="AN41">
        <v>219.4</v>
      </c>
      <c r="AO41">
        <v>389.91</v>
      </c>
      <c r="AP41">
        <v>442</v>
      </c>
      <c r="AQ41" s="129">
        <f>Input!G43</f>
        <v>28.969000000000001</v>
      </c>
      <c r="AR41">
        <f t="shared" si="14"/>
        <v>20986.505143000002</v>
      </c>
    </row>
    <row r="42" spans="1:44" x14ac:dyDescent="0.3">
      <c r="A42">
        <v>17040219</v>
      </c>
      <c r="B42">
        <v>13153500</v>
      </c>
      <c r="C42" t="s">
        <v>86</v>
      </c>
      <c r="D42">
        <v>16</v>
      </c>
      <c r="E42" t="s">
        <v>48</v>
      </c>
      <c r="F42" t="s">
        <v>49</v>
      </c>
      <c r="G42">
        <v>3000</v>
      </c>
      <c r="H42">
        <v>-114.90200299999999</v>
      </c>
      <c r="I42">
        <v>42.863235000000003</v>
      </c>
      <c r="J42">
        <v>-114.901962</v>
      </c>
      <c r="K42">
        <v>42.863064000000001</v>
      </c>
      <c r="L42">
        <v>19.452999999999999</v>
      </c>
      <c r="M42" t="s">
        <v>50</v>
      </c>
      <c r="N42">
        <v>20</v>
      </c>
      <c r="O42">
        <v>0.66600000000000004</v>
      </c>
      <c r="P42">
        <v>0.129</v>
      </c>
      <c r="Q42">
        <v>1</v>
      </c>
      <c r="R42">
        <v>18990401</v>
      </c>
      <c r="S42">
        <v>20040930</v>
      </c>
      <c r="T42">
        <v>7408</v>
      </c>
      <c r="U42">
        <v>7408</v>
      </c>
      <c r="V42">
        <v>66</v>
      </c>
      <c r="W42" s="129">
        <f>Input!C44</f>
        <v>73</v>
      </c>
      <c r="X42">
        <f t="shared" si="10"/>
        <v>52884.631000000001</v>
      </c>
      <c r="Y42" s="129">
        <f>Input!D44</f>
        <v>79</v>
      </c>
      <c r="Z42">
        <f t="shared" si="11"/>
        <v>57231.313000000002</v>
      </c>
      <c r="AA42" s="129">
        <f>Input!E44</f>
        <v>82</v>
      </c>
      <c r="AB42">
        <f t="shared" si="12"/>
        <v>59404.654000000002</v>
      </c>
      <c r="AC42" s="129">
        <f>Input!F44</f>
        <v>86</v>
      </c>
      <c r="AD42">
        <f t="shared" si="13"/>
        <v>62302.442000000003</v>
      </c>
      <c r="AE42">
        <v>88</v>
      </c>
      <c r="AF42">
        <v>90</v>
      </c>
      <c r="AG42">
        <v>96</v>
      </c>
      <c r="AH42">
        <v>107</v>
      </c>
      <c r="AI42">
        <v>125</v>
      </c>
      <c r="AJ42">
        <v>197.3</v>
      </c>
      <c r="AK42">
        <v>261</v>
      </c>
      <c r="AL42">
        <v>327</v>
      </c>
      <c r="AM42">
        <v>768.1</v>
      </c>
      <c r="AN42">
        <v>1380</v>
      </c>
      <c r="AO42">
        <v>2553.6999999999998</v>
      </c>
      <c r="AP42">
        <v>5390</v>
      </c>
      <c r="AQ42" s="129">
        <f>Input!G44</f>
        <v>299.459</v>
      </c>
      <c r="AR42">
        <f t="shared" si="14"/>
        <v>216942.17417300001</v>
      </c>
    </row>
    <row r="43" spans="1:44" x14ac:dyDescent="0.3">
      <c r="A43">
        <v>17040220</v>
      </c>
      <c r="B43">
        <v>13141500</v>
      </c>
      <c r="C43" t="s">
        <v>87</v>
      </c>
      <c r="D43">
        <v>16</v>
      </c>
      <c r="E43" t="s">
        <v>48</v>
      </c>
      <c r="F43" t="s">
        <v>49</v>
      </c>
      <c r="G43">
        <v>648</v>
      </c>
      <c r="H43">
        <v>-114.541944</v>
      </c>
      <c r="I43">
        <v>43.332777999999998</v>
      </c>
      <c r="J43">
        <v>-114.542236</v>
      </c>
      <c r="K43">
        <v>43.332546000000001</v>
      </c>
      <c r="L43">
        <v>34.973999999999997</v>
      </c>
      <c r="M43" t="s">
        <v>50</v>
      </c>
      <c r="N43">
        <v>74</v>
      </c>
      <c r="O43">
        <v>0.495</v>
      </c>
      <c r="P43">
        <v>0.17799999999999999</v>
      </c>
      <c r="Q43">
        <v>1</v>
      </c>
      <c r="R43">
        <v>19120601</v>
      </c>
      <c r="S43">
        <v>20040930</v>
      </c>
      <c r="T43">
        <v>27169</v>
      </c>
      <c r="U43">
        <v>27169</v>
      </c>
      <c r="V43">
        <v>1.2</v>
      </c>
      <c r="W43" s="129">
        <f>Input!C45</f>
        <v>1.7</v>
      </c>
      <c r="X43">
        <f t="shared" si="10"/>
        <v>1231.5599</v>
      </c>
      <c r="Y43" s="129">
        <f>Input!D45</f>
        <v>2.2999999999999998</v>
      </c>
      <c r="Z43">
        <f t="shared" si="11"/>
        <v>1666.2280999999998</v>
      </c>
      <c r="AA43" s="129">
        <f>Input!E45</f>
        <v>2.9</v>
      </c>
      <c r="AB43">
        <f t="shared" si="12"/>
        <v>2100.8962999999999</v>
      </c>
      <c r="AC43" s="129">
        <f>Input!F45</f>
        <v>4.7</v>
      </c>
      <c r="AD43">
        <f t="shared" si="13"/>
        <v>3404.9009000000001</v>
      </c>
      <c r="AE43">
        <v>6.3</v>
      </c>
      <c r="AF43">
        <v>8</v>
      </c>
      <c r="AG43">
        <v>12</v>
      </c>
      <c r="AH43">
        <v>19</v>
      </c>
      <c r="AI43">
        <v>31</v>
      </c>
      <c r="AJ43">
        <v>59</v>
      </c>
      <c r="AK43">
        <v>97</v>
      </c>
      <c r="AL43">
        <v>164</v>
      </c>
      <c r="AM43">
        <v>431</v>
      </c>
      <c r="AN43">
        <v>803</v>
      </c>
      <c r="AO43">
        <v>2450</v>
      </c>
      <c r="AP43">
        <v>9080</v>
      </c>
      <c r="AQ43" s="129">
        <f>Input!G45</f>
        <v>167.762</v>
      </c>
      <c r="AR43">
        <f t="shared" si="14"/>
        <v>121534.677614</v>
      </c>
    </row>
    <row r="44" spans="1:44" x14ac:dyDescent="0.3">
      <c r="A44">
        <v>17040221</v>
      </c>
      <c r="B44">
        <v>13152000</v>
      </c>
      <c r="C44" t="s">
        <v>88</v>
      </c>
      <c r="D44">
        <v>16</v>
      </c>
      <c r="E44" t="s">
        <v>48</v>
      </c>
      <c r="F44" t="s">
        <v>52</v>
      </c>
      <c r="G44">
        <v>680</v>
      </c>
      <c r="H44">
        <v>-114.71271400000001</v>
      </c>
      <c r="I44">
        <v>42.936725000000003</v>
      </c>
      <c r="J44">
        <v>-114.71272</v>
      </c>
      <c r="K44">
        <v>42.936627999999999</v>
      </c>
      <c r="L44">
        <v>10.829000000000001</v>
      </c>
      <c r="M44" t="s">
        <v>50</v>
      </c>
      <c r="N44">
        <v>0</v>
      </c>
      <c r="O44">
        <v>0</v>
      </c>
      <c r="P44">
        <v>0</v>
      </c>
      <c r="Q44">
        <v>0</v>
      </c>
      <c r="R44">
        <v>18960601</v>
      </c>
      <c r="S44">
        <v>18970930</v>
      </c>
      <c r="T44">
        <v>255</v>
      </c>
      <c r="U44">
        <v>247</v>
      </c>
      <c r="V44">
        <v>0</v>
      </c>
      <c r="W44" s="129">
        <f>Input!C46</f>
        <v>0</v>
      </c>
      <c r="X44">
        <f t="shared" si="10"/>
        <v>0</v>
      </c>
      <c r="Y44" s="129">
        <f>Input!D46</f>
        <v>0.2</v>
      </c>
      <c r="Z44">
        <f t="shared" si="11"/>
        <v>144.88939999999999</v>
      </c>
      <c r="AA44" s="129">
        <f>Input!E46</f>
        <v>0.5</v>
      </c>
      <c r="AB44">
        <f t="shared" si="12"/>
        <v>362.2235</v>
      </c>
      <c r="AC44" s="129">
        <f>Input!F46</f>
        <v>2.2000000000000002</v>
      </c>
      <c r="AD44">
        <f t="shared" si="13"/>
        <v>1593.7834</v>
      </c>
      <c r="AE44">
        <v>3</v>
      </c>
      <c r="AF44">
        <v>4</v>
      </c>
      <c r="AG44">
        <v>14</v>
      </c>
      <c r="AH44">
        <v>36</v>
      </c>
      <c r="AI44">
        <v>58.6</v>
      </c>
      <c r="AJ44">
        <v>114.4</v>
      </c>
      <c r="AK44">
        <v>170</v>
      </c>
      <c r="AL44">
        <v>221.6</v>
      </c>
      <c r="AM44">
        <v>482.2</v>
      </c>
      <c r="AN44">
        <v>625</v>
      </c>
      <c r="AO44">
        <v>709.92</v>
      </c>
      <c r="AP44">
        <v>780</v>
      </c>
      <c r="AQ44" s="129">
        <f>Input!G46</f>
        <v>130.643</v>
      </c>
      <c r="AR44">
        <f t="shared" si="14"/>
        <v>94643.929421000008</v>
      </c>
    </row>
    <row r="45" spans="1:44" x14ac:dyDescent="0.3">
      <c r="A45">
        <v>17050101</v>
      </c>
      <c r="B45">
        <v>13171000</v>
      </c>
      <c r="C45" t="s">
        <v>89</v>
      </c>
      <c r="D45">
        <v>16</v>
      </c>
      <c r="E45" t="s">
        <v>48</v>
      </c>
      <c r="F45" t="s">
        <v>52</v>
      </c>
      <c r="G45">
        <v>2650</v>
      </c>
      <c r="H45">
        <v>-115.944531</v>
      </c>
      <c r="I45">
        <v>42.941442000000002</v>
      </c>
      <c r="J45">
        <v>-115.944519</v>
      </c>
      <c r="K45">
        <v>42.941515000000003</v>
      </c>
      <c r="L45">
        <v>8.2639999999999993</v>
      </c>
      <c r="M45" t="s">
        <v>50</v>
      </c>
      <c r="N45">
        <v>17</v>
      </c>
      <c r="O45">
        <v>0.69299999999999995</v>
      </c>
      <c r="P45">
        <v>6.2E-2</v>
      </c>
      <c r="Q45">
        <v>1</v>
      </c>
      <c r="R45">
        <v>18950101</v>
      </c>
      <c r="S45">
        <v>19491031</v>
      </c>
      <c r="T45">
        <v>6211</v>
      </c>
      <c r="U45">
        <v>6211</v>
      </c>
      <c r="V45">
        <v>0.9</v>
      </c>
      <c r="W45" s="129">
        <f>Input!C47</f>
        <v>2</v>
      </c>
      <c r="X45">
        <f t="shared" si="10"/>
        <v>1448.894</v>
      </c>
      <c r="Y45" s="129">
        <f>Input!D47</f>
        <v>5.4</v>
      </c>
      <c r="Z45">
        <f t="shared" si="11"/>
        <v>3912.0138000000002</v>
      </c>
      <c r="AA45" s="129">
        <f>Input!E47</f>
        <v>16</v>
      </c>
      <c r="AB45">
        <f t="shared" si="12"/>
        <v>11591.152</v>
      </c>
      <c r="AC45" s="129">
        <f>Input!F47</f>
        <v>56</v>
      </c>
      <c r="AD45">
        <f t="shared" si="13"/>
        <v>40569.031999999999</v>
      </c>
      <c r="AE45">
        <v>82</v>
      </c>
      <c r="AF45">
        <v>104</v>
      </c>
      <c r="AG45">
        <v>134</v>
      </c>
      <c r="AH45">
        <v>167</v>
      </c>
      <c r="AI45">
        <v>221</v>
      </c>
      <c r="AJ45">
        <v>400</v>
      </c>
      <c r="AK45">
        <v>542</v>
      </c>
      <c r="AL45">
        <v>750</v>
      </c>
      <c r="AM45">
        <v>1220</v>
      </c>
      <c r="AN45">
        <v>1600</v>
      </c>
      <c r="AO45">
        <v>2440</v>
      </c>
      <c r="AP45">
        <v>5700</v>
      </c>
      <c r="AQ45" s="129">
        <f>Input!G47</f>
        <v>414.18599999999998</v>
      </c>
      <c r="AR45">
        <f t="shared" si="14"/>
        <v>300055.80514199997</v>
      </c>
    </row>
    <row r="46" spans="1:44" x14ac:dyDescent="0.3">
      <c r="A46">
        <v>17050102</v>
      </c>
      <c r="B46">
        <v>13168500</v>
      </c>
      <c r="C46" t="s">
        <v>90</v>
      </c>
      <c r="D46">
        <v>16</v>
      </c>
      <c r="E46" t="s">
        <v>48</v>
      </c>
      <c r="F46" t="s">
        <v>49</v>
      </c>
      <c r="G46">
        <v>2630</v>
      </c>
      <c r="H46">
        <v>-115.72027799999999</v>
      </c>
      <c r="I46">
        <v>42.771110999999998</v>
      </c>
      <c r="J46">
        <v>-115.72017700000001</v>
      </c>
      <c r="K46">
        <v>42.771323000000002</v>
      </c>
      <c r="L46">
        <v>25.061</v>
      </c>
      <c r="M46" t="s">
        <v>50</v>
      </c>
      <c r="N46">
        <v>66</v>
      </c>
      <c r="O46">
        <v>0.72899999999999998</v>
      </c>
      <c r="P46">
        <v>6.3E-2</v>
      </c>
      <c r="Q46">
        <v>1</v>
      </c>
      <c r="R46">
        <v>19090701</v>
      </c>
      <c r="S46">
        <v>20040930</v>
      </c>
      <c r="T46">
        <v>24350</v>
      </c>
      <c r="U46">
        <v>24350</v>
      </c>
      <c r="V46">
        <v>21</v>
      </c>
      <c r="W46" s="129">
        <f>Input!C48</f>
        <v>37</v>
      </c>
      <c r="X46">
        <f t="shared" si="10"/>
        <v>26804.539000000001</v>
      </c>
      <c r="Y46" s="129">
        <f>Input!D48</f>
        <v>55</v>
      </c>
      <c r="Z46">
        <f t="shared" si="11"/>
        <v>39844.584999999999</v>
      </c>
      <c r="AA46" s="129">
        <f>Input!E48</f>
        <v>65</v>
      </c>
      <c r="AB46">
        <f t="shared" si="12"/>
        <v>47089.055</v>
      </c>
      <c r="AC46" s="129">
        <f>Input!F48</f>
        <v>84</v>
      </c>
      <c r="AD46">
        <f t="shared" si="13"/>
        <v>60853.548000000003</v>
      </c>
      <c r="AE46">
        <v>94</v>
      </c>
      <c r="AF46">
        <v>101</v>
      </c>
      <c r="AG46">
        <v>121</v>
      </c>
      <c r="AH46">
        <v>144</v>
      </c>
      <c r="AI46">
        <v>185</v>
      </c>
      <c r="AJ46">
        <v>302</v>
      </c>
      <c r="AK46">
        <v>417</v>
      </c>
      <c r="AL46">
        <v>571</v>
      </c>
      <c r="AM46">
        <v>1100</v>
      </c>
      <c r="AN46">
        <v>1480</v>
      </c>
      <c r="AO46">
        <v>2384.9</v>
      </c>
      <c r="AP46">
        <v>6470</v>
      </c>
      <c r="AQ46" s="129">
        <f>Input!G48</f>
        <v>376.036</v>
      </c>
      <c r="AR46">
        <f t="shared" si="14"/>
        <v>272418.152092</v>
      </c>
    </row>
    <row r="47" spans="1:44" x14ac:dyDescent="0.3">
      <c r="A47">
        <v>17050103</v>
      </c>
      <c r="B47">
        <v>13172500</v>
      </c>
      <c r="C47" t="s">
        <v>91</v>
      </c>
      <c r="D47">
        <v>16</v>
      </c>
      <c r="E47" t="s">
        <v>48</v>
      </c>
      <c r="F47" t="s">
        <v>49</v>
      </c>
      <c r="G47">
        <v>41900</v>
      </c>
      <c r="H47">
        <v>-116.42094899999999</v>
      </c>
      <c r="I47">
        <v>43.291831000000002</v>
      </c>
      <c r="J47">
        <v>-116.421837</v>
      </c>
      <c r="K47">
        <v>43.291060999999999</v>
      </c>
      <c r="L47">
        <v>111.928</v>
      </c>
      <c r="M47" t="s">
        <v>50</v>
      </c>
      <c r="N47">
        <v>91</v>
      </c>
      <c r="O47">
        <v>0.90100000000000002</v>
      </c>
      <c r="P47">
        <v>3.6999999999999998E-2</v>
      </c>
      <c r="Q47">
        <v>1</v>
      </c>
      <c r="R47">
        <v>19120829</v>
      </c>
      <c r="S47">
        <v>20040930</v>
      </c>
      <c r="T47">
        <v>33343</v>
      </c>
      <c r="U47">
        <v>33343</v>
      </c>
      <c r="V47">
        <v>4160</v>
      </c>
      <c r="W47" s="129">
        <f>Input!C49</f>
        <v>5300</v>
      </c>
      <c r="X47">
        <f t="shared" si="10"/>
        <v>3839569.1</v>
      </c>
      <c r="Y47" s="129">
        <f>Input!D49</f>
        <v>6290</v>
      </c>
      <c r="Z47">
        <f t="shared" si="11"/>
        <v>4556771.63</v>
      </c>
      <c r="AA47" s="129">
        <f>Input!E49</f>
        <v>6760</v>
      </c>
      <c r="AB47">
        <f t="shared" si="12"/>
        <v>4897261.72</v>
      </c>
      <c r="AC47" s="129">
        <f>Input!F49</f>
        <v>7390</v>
      </c>
      <c r="AD47">
        <f t="shared" si="13"/>
        <v>5353663.33</v>
      </c>
      <c r="AE47">
        <v>7670</v>
      </c>
      <c r="AF47">
        <v>7970</v>
      </c>
      <c r="AG47">
        <v>8550</v>
      </c>
      <c r="AH47">
        <v>9200</v>
      </c>
      <c r="AI47">
        <v>10300</v>
      </c>
      <c r="AJ47">
        <v>11900</v>
      </c>
      <c r="AK47">
        <v>12700</v>
      </c>
      <c r="AL47">
        <v>13800</v>
      </c>
      <c r="AM47">
        <v>17400</v>
      </c>
      <c r="AN47">
        <v>21000</v>
      </c>
      <c r="AO47">
        <v>28300</v>
      </c>
      <c r="AP47">
        <v>46100</v>
      </c>
      <c r="AQ47" s="129">
        <f>Input!G49</f>
        <v>10927.663</v>
      </c>
      <c r="AR47">
        <f t="shared" si="14"/>
        <v>7916512.6773610003</v>
      </c>
    </row>
    <row r="48" spans="1:44" s="1" customFormat="1" x14ac:dyDescent="0.3">
      <c r="A48" s="1">
        <v>17050104</v>
      </c>
      <c r="C48" s="1" t="s">
        <v>126</v>
      </c>
      <c r="W48" s="1">
        <f>Input!C50</f>
        <v>0</v>
      </c>
      <c r="Y48" s="1">
        <f>Input!D50</f>
        <v>0</v>
      </c>
      <c r="AA48" s="1">
        <f>Input!E50</f>
        <v>0</v>
      </c>
      <c r="AC48" s="1">
        <f>Input!F50</f>
        <v>0</v>
      </c>
      <c r="AQ48" s="1">
        <f>Input!G50</f>
        <v>0</v>
      </c>
    </row>
    <row r="49" spans="1:44" s="1" customFormat="1" x14ac:dyDescent="0.3">
      <c r="A49" s="1">
        <v>17050105</v>
      </c>
      <c r="C49" s="1" t="s">
        <v>126</v>
      </c>
      <c r="W49" s="1">
        <f>Input!C51</f>
        <v>0</v>
      </c>
      <c r="Y49" s="1">
        <f>Input!D51</f>
        <v>0</v>
      </c>
      <c r="AA49" s="1">
        <f>Input!E51</f>
        <v>0</v>
      </c>
      <c r="AC49" s="1">
        <f>Input!F51</f>
        <v>0</v>
      </c>
      <c r="AQ49" s="1">
        <f>Input!G51</f>
        <v>0</v>
      </c>
    </row>
    <row r="50" spans="1:44" s="1" customFormat="1" x14ac:dyDescent="0.3">
      <c r="A50" s="1">
        <v>17050106</v>
      </c>
      <c r="C50" s="1" t="s">
        <v>126</v>
      </c>
      <c r="W50" s="1">
        <f>Input!C52</f>
        <v>0</v>
      </c>
      <c r="Y50" s="1">
        <f>Input!D52</f>
        <v>0</v>
      </c>
      <c r="AA50" s="1">
        <f>Input!E52</f>
        <v>0</v>
      </c>
      <c r="AC50" s="1">
        <f>Input!F52</f>
        <v>0</v>
      </c>
      <c r="AQ50" s="1">
        <f>Input!G52</f>
        <v>0</v>
      </c>
    </row>
    <row r="51" spans="1:44" s="1" customFormat="1" x14ac:dyDescent="0.3">
      <c r="A51" s="1">
        <v>17050107</v>
      </c>
      <c r="C51" s="1" t="s">
        <v>126</v>
      </c>
      <c r="W51" s="1">
        <f>Input!C53</f>
        <v>0</v>
      </c>
      <c r="Y51" s="1">
        <f>Input!D53</f>
        <v>0</v>
      </c>
      <c r="AA51" s="1">
        <f>Input!E53</f>
        <v>0</v>
      </c>
      <c r="AC51" s="1">
        <f>Input!F53</f>
        <v>0</v>
      </c>
      <c r="AQ51" s="1">
        <f>Input!G53</f>
        <v>0</v>
      </c>
    </row>
    <row r="52" spans="1:44" x14ac:dyDescent="0.3">
      <c r="A52">
        <v>17050108</v>
      </c>
      <c r="B52">
        <v>13178000</v>
      </c>
      <c r="C52" t="s">
        <v>92</v>
      </c>
      <c r="D52">
        <v>16</v>
      </c>
      <c r="E52" t="s">
        <v>48</v>
      </c>
      <c r="F52" t="s">
        <v>49</v>
      </c>
      <c r="G52">
        <v>440</v>
      </c>
      <c r="H52">
        <v>-116.994444</v>
      </c>
      <c r="I52">
        <v>42.912500000000001</v>
      </c>
      <c r="J52">
        <v>-116.994141</v>
      </c>
      <c r="K52">
        <v>42.912703999999998</v>
      </c>
      <c r="L52">
        <v>33.621000000000002</v>
      </c>
      <c r="M52" t="s">
        <v>50</v>
      </c>
      <c r="N52">
        <v>25</v>
      </c>
      <c r="O52">
        <v>0.60199999999999998</v>
      </c>
      <c r="P52">
        <v>7.0999999999999994E-2</v>
      </c>
      <c r="Q52">
        <v>1</v>
      </c>
      <c r="R52">
        <v>19451001</v>
      </c>
      <c r="S52">
        <v>20040630</v>
      </c>
      <c r="T52">
        <v>9335</v>
      </c>
      <c r="U52">
        <v>9335</v>
      </c>
      <c r="V52">
        <v>0.1</v>
      </c>
      <c r="W52" s="129">
        <f>Input!C54</f>
        <v>1.1000000000000001</v>
      </c>
      <c r="X52">
        <f t="shared" ref="X52:X65" si="15">W52*724.447</f>
        <v>796.89170000000001</v>
      </c>
      <c r="Y52" s="129">
        <f>Input!D54</f>
        <v>2</v>
      </c>
      <c r="Z52">
        <f t="shared" ref="Z52:Z65" si="16">Y52*724.447</f>
        <v>1448.894</v>
      </c>
      <c r="AA52" s="129">
        <f>Input!E54</f>
        <v>3.2</v>
      </c>
      <c r="AB52">
        <f t="shared" ref="AB52:AB65" si="17">AA52*724.447</f>
        <v>2318.2303999999999</v>
      </c>
      <c r="AC52" s="129">
        <f>Input!F54</f>
        <v>7.5</v>
      </c>
      <c r="AD52">
        <f t="shared" ref="AD52:AD65" si="18">AC52*724.447</f>
        <v>5433.3525</v>
      </c>
      <c r="AE52">
        <v>12</v>
      </c>
      <c r="AF52">
        <v>15</v>
      </c>
      <c r="AG52">
        <v>22</v>
      </c>
      <c r="AH52">
        <v>34</v>
      </c>
      <c r="AI52">
        <v>70</v>
      </c>
      <c r="AJ52">
        <v>148.19999999999999</v>
      </c>
      <c r="AK52">
        <v>209</v>
      </c>
      <c r="AL52">
        <v>291.8</v>
      </c>
      <c r="AM52">
        <v>580</v>
      </c>
      <c r="AN52">
        <v>935</v>
      </c>
      <c r="AO52">
        <v>1756.4</v>
      </c>
      <c r="AP52">
        <v>4590</v>
      </c>
      <c r="AQ52" s="129">
        <f>Input!G54</f>
        <v>191.26900000000001</v>
      </c>
      <c r="AR52">
        <f t="shared" ref="AR52:AR65" si="19">AQ52*724.447</f>
        <v>138564.25324300001</v>
      </c>
    </row>
    <row r="53" spans="1:44" x14ac:dyDescent="0.3">
      <c r="A53">
        <v>17050111</v>
      </c>
      <c r="B53">
        <v>13184500</v>
      </c>
      <c r="C53" t="s">
        <v>93</v>
      </c>
      <c r="D53">
        <v>16</v>
      </c>
      <c r="E53" t="s">
        <v>48</v>
      </c>
      <c r="F53" t="s">
        <v>52</v>
      </c>
      <c r="G53">
        <v>382</v>
      </c>
      <c r="H53">
        <v>-115.63144200000001</v>
      </c>
      <c r="I53">
        <v>43.713650000000001</v>
      </c>
      <c r="J53">
        <v>-115.631456</v>
      </c>
      <c r="K53">
        <v>43.713818000000003</v>
      </c>
      <c r="L53">
        <v>18.754000000000001</v>
      </c>
      <c r="M53" t="s">
        <v>50</v>
      </c>
      <c r="N53">
        <v>8</v>
      </c>
      <c r="O53">
        <v>0.76500000000000001</v>
      </c>
      <c r="P53">
        <v>3.4000000000000002E-2</v>
      </c>
      <c r="Q53">
        <v>1</v>
      </c>
      <c r="R53">
        <v>19461001</v>
      </c>
      <c r="S53">
        <v>19801029</v>
      </c>
      <c r="T53">
        <v>2951</v>
      </c>
      <c r="U53">
        <v>2951</v>
      </c>
      <c r="V53">
        <v>70</v>
      </c>
      <c r="W53" s="129">
        <f>Input!C55</f>
        <v>118.52</v>
      </c>
      <c r="X53">
        <f t="shared" si="15"/>
        <v>85861.458440000002</v>
      </c>
      <c r="Y53" s="129">
        <f>Input!D55</f>
        <v>144</v>
      </c>
      <c r="Z53">
        <f t="shared" si="16"/>
        <v>104320.368</v>
      </c>
      <c r="AA53" s="129">
        <f>Input!E55</f>
        <v>160</v>
      </c>
      <c r="AB53">
        <f t="shared" si="17"/>
        <v>115911.52</v>
      </c>
      <c r="AC53" s="129">
        <f>Input!F55</f>
        <v>180</v>
      </c>
      <c r="AD53">
        <f t="shared" si="18"/>
        <v>130400.46</v>
      </c>
      <c r="AE53">
        <v>190</v>
      </c>
      <c r="AF53">
        <v>199</v>
      </c>
      <c r="AG53">
        <v>219</v>
      </c>
      <c r="AH53">
        <v>250</v>
      </c>
      <c r="AI53">
        <v>307</v>
      </c>
      <c r="AJ53">
        <v>420</v>
      </c>
      <c r="AK53">
        <v>565</v>
      </c>
      <c r="AL53">
        <v>837</v>
      </c>
      <c r="AM53">
        <v>1610</v>
      </c>
      <c r="AN53">
        <v>2164</v>
      </c>
      <c r="AO53">
        <v>2919.6</v>
      </c>
      <c r="AP53">
        <v>4070</v>
      </c>
      <c r="AQ53" s="129">
        <f>Input!G55</f>
        <v>561.98199999999997</v>
      </c>
      <c r="AR53">
        <f t="shared" si="19"/>
        <v>407126.173954</v>
      </c>
    </row>
    <row r="54" spans="1:44" x14ac:dyDescent="0.3">
      <c r="A54">
        <v>17050112</v>
      </c>
      <c r="B54">
        <v>13194500</v>
      </c>
      <c r="C54" t="s">
        <v>94</v>
      </c>
      <c r="D54">
        <v>16</v>
      </c>
      <c r="E54" t="s">
        <v>48</v>
      </c>
      <c r="F54" t="s">
        <v>52</v>
      </c>
      <c r="G54">
        <v>2220</v>
      </c>
      <c r="H54">
        <v>-115.974142</v>
      </c>
      <c r="I54">
        <v>43.591591999999999</v>
      </c>
      <c r="J54">
        <v>-115.97398099999999</v>
      </c>
      <c r="K54">
        <v>43.58878</v>
      </c>
      <c r="L54">
        <v>314.06700000000001</v>
      </c>
      <c r="M54" t="s">
        <v>50</v>
      </c>
      <c r="N54">
        <v>44</v>
      </c>
      <c r="O54">
        <v>0.751</v>
      </c>
      <c r="P54">
        <v>6.7000000000000004E-2</v>
      </c>
      <c r="Q54">
        <v>1</v>
      </c>
      <c r="R54">
        <v>19110312</v>
      </c>
      <c r="S54">
        <v>19550430</v>
      </c>
      <c r="T54">
        <v>16121</v>
      </c>
      <c r="U54">
        <v>16121</v>
      </c>
      <c r="V54">
        <v>2</v>
      </c>
      <c r="W54" s="129">
        <f>Input!C56</f>
        <v>4</v>
      </c>
      <c r="X54">
        <f t="shared" si="15"/>
        <v>2897.788</v>
      </c>
      <c r="Y54" s="129">
        <f>Input!D56</f>
        <v>6</v>
      </c>
      <c r="Z54">
        <f t="shared" si="16"/>
        <v>4346.6819999999998</v>
      </c>
      <c r="AA54" s="129">
        <f>Input!E56</f>
        <v>12</v>
      </c>
      <c r="AB54">
        <f t="shared" si="17"/>
        <v>8693.3639999999996</v>
      </c>
      <c r="AC54" s="129">
        <f>Input!F56</f>
        <v>335</v>
      </c>
      <c r="AD54">
        <f t="shared" si="18"/>
        <v>242689.745</v>
      </c>
      <c r="AE54">
        <v>511</v>
      </c>
      <c r="AF54">
        <v>650</v>
      </c>
      <c r="AG54">
        <v>933</v>
      </c>
      <c r="AH54">
        <v>1280</v>
      </c>
      <c r="AI54">
        <v>2090</v>
      </c>
      <c r="AJ54">
        <v>2950</v>
      </c>
      <c r="AK54">
        <v>3400</v>
      </c>
      <c r="AL54">
        <v>3830</v>
      </c>
      <c r="AM54">
        <v>5670</v>
      </c>
      <c r="AN54">
        <v>8090</v>
      </c>
      <c r="AO54">
        <v>11800</v>
      </c>
      <c r="AP54">
        <v>18800</v>
      </c>
      <c r="AQ54" s="129">
        <f>Input!G56</f>
        <v>2313.3319999999999</v>
      </c>
      <c r="AR54">
        <f t="shared" si="19"/>
        <v>1675886.427404</v>
      </c>
    </row>
    <row r="55" spans="1:44" x14ac:dyDescent="0.3">
      <c r="A55">
        <v>17050113</v>
      </c>
      <c r="B55">
        <v>13191000</v>
      </c>
      <c r="C55" t="s">
        <v>95</v>
      </c>
      <c r="D55">
        <v>16</v>
      </c>
      <c r="E55" t="s">
        <v>48</v>
      </c>
      <c r="F55" t="s">
        <v>52</v>
      </c>
      <c r="G55">
        <v>1090</v>
      </c>
      <c r="H55">
        <v>-115.68880299999999</v>
      </c>
      <c r="I55">
        <v>43.496263999999996</v>
      </c>
      <c r="J55">
        <v>-115.68885</v>
      </c>
      <c r="K55">
        <v>43.496326000000003</v>
      </c>
      <c r="L55">
        <v>7.9660000000000002</v>
      </c>
      <c r="M55" t="s">
        <v>50</v>
      </c>
      <c r="N55">
        <v>35</v>
      </c>
      <c r="O55">
        <v>0.78100000000000003</v>
      </c>
      <c r="P55">
        <v>6.6000000000000003E-2</v>
      </c>
      <c r="Q55">
        <v>1</v>
      </c>
      <c r="R55">
        <v>19110401</v>
      </c>
      <c r="S55">
        <v>19471209</v>
      </c>
      <c r="T55">
        <v>13036</v>
      </c>
      <c r="U55">
        <v>13036</v>
      </c>
      <c r="V55">
        <v>32</v>
      </c>
      <c r="W55" s="129">
        <f>Input!C57</f>
        <v>52.74</v>
      </c>
      <c r="X55">
        <f t="shared" si="15"/>
        <v>38207.334780000005</v>
      </c>
      <c r="Y55" s="129">
        <f>Input!D57</f>
        <v>192</v>
      </c>
      <c r="Z55">
        <f t="shared" si="16"/>
        <v>139093.82399999999</v>
      </c>
      <c r="AA55" s="129">
        <f>Input!E57</f>
        <v>240</v>
      </c>
      <c r="AB55">
        <f t="shared" si="17"/>
        <v>173867.28</v>
      </c>
      <c r="AC55" s="129">
        <f>Input!F57</f>
        <v>280</v>
      </c>
      <c r="AD55">
        <f t="shared" si="18"/>
        <v>202845.16</v>
      </c>
      <c r="AE55">
        <v>300</v>
      </c>
      <c r="AF55">
        <v>320</v>
      </c>
      <c r="AG55">
        <v>356</v>
      </c>
      <c r="AH55">
        <v>400</v>
      </c>
      <c r="AI55">
        <v>475</v>
      </c>
      <c r="AJ55">
        <v>749</v>
      </c>
      <c r="AK55">
        <v>1110</v>
      </c>
      <c r="AL55">
        <v>1510</v>
      </c>
      <c r="AM55">
        <v>2700</v>
      </c>
      <c r="AN55">
        <v>3923</v>
      </c>
      <c r="AO55">
        <v>5975.2</v>
      </c>
      <c r="AP55">
        <v>9170</v>
      </c>
      <c r="AQ55" s="129">
        <f>Input!G57</f>
        <v>985.72299999999996</v>
      </c>
      <c r="AR55">
        <f t="shared" si="19"/>
        <v>714104.07018099993</v>
      </c>
    </row>
    <row r="56" spans="1:44" x14ac:dyDescent="0.3">
      <c r="A56">
        <v>17050114</v>
      </c>
      <c r="B56">
        <v>13213000</v>
      </c>
      <c r="C56" t="s">
        <v>96</v>
      </c>
      <c r="D56">
        <v>16</v>
      </c>
      <c r="E56" t="s">
        <v>48</v>
      </c>
      <c r="F56" t="s">
        <v>49</v>
      </c>
      <c r="G56">
        <v>3970</v>
      </c>
      <c r="H56">
        <v>-116.97277800000001</v>
      </c>
      <c r="I56">
        <v>43.781666999999999</v>
      </c>
      <c r="J56">
        <v>-116.972595</v>
      </c>
      <c r="K56">
        <v>43.781570000000002</v>
      </c>
      <c r="L56">
        <v>18.152999999999999</v>
      </c>
      <c r="M56" t="s">
        <v>50</v>
      </c>
      <c r="N56">
        <v>28</v>
      </c>
      <c r="O56">
        <v>0.83199999999999996</v>
      </c>
      <c r="P56">
        <v>7.1999999999999995E-2</v>
      </c>
      <c r="Q56">
        <v>1</v>
      </c>
      <c r="R56">
        <v>19710826</v>
      </c>
      <c r="S56">
        <v>20040930</v>
      </c>
      <c r="T56">
        <v>10264</v>
      </c>
      <c r="U56">
        <v>10264</v>
      </c>
      <c r="V56">
        <v>66</v>
      </c>
      <c r="W56" s="129">
        <f>Input!C58</f>
        <v>181.3</v>
      </c>
      <c r="X56">
        <f t="shared" si="15"/>
        <v>131342.24110000001</v>
      </c>
      <c r="Y56" s="129">
        <f>Input!D58</f>
        <v>337</v>
      </c>
      <c r="Z56">
        <f t="shared" si="16"/>
        <v>244138.639</v>
      </c>
      <c r="AA56" s="129">
        <f>Input!E58</f>
        <v>498.5</v>
      </c>
      <c r="AB56">
        <f t="shared" si="17"/>
        <v>361136.82949999999</v>
      </c>
      <c r="AC56" s="129">
        <f>Input!F58</f>
        <v>662</v>
      </c>
      <c r="AD56">
        <f t="shared" si="18"/>
        <v>479583.91399999999</v>
      </c>
      <c r="AE56">
        <v>718</v>
      </c>
      <c r="AF56">
        <v>756</v>
      </c>
      <c r="AG56">
        <v>827</v>
      </c>
      <c r="AH56">
        <v>911</v>
      </c>
      <c r="AI56">
        <v>1010</v>
      </c>
      <c r="AJ56">
        <v>1160</v>
      </c>
      <c r="AK56">
        <v>1340</v>
      </c>
      <c r="AL56">
        <v>1910</v>
      </c>
      <c r="AM56">
        <v>4815</v>
      </c>
      <c r="AN56">
        <v>6660</v>
      </c>
      <c r="AO56">
        <v>7433.5</v>
      </c>
      <c r="AP56">
        <v>9140</v>
      </c>
      <c r="AQ56" s="129">
        <f>Input!G58</f>
        <v>1647.63</v>
      </c>
      <c r="AR56">
        <f t="shared" si="19"/>
        <v>1193620.6106100001</v>
      </c>
    </row>
    <row r="57" spans="1:44" x14ac:dyDescent="0.3">
      <c r="A57" s="31">
        <v>17050115</v>
      </c>
      <c r="B57" s="31">
        <v>13213100</v>
      </c>
      <c r="C57" s="31" t="s">
        <v>97</v>
      </c>
      <c r="D57" s="31">
        <v>16</v>
      </c>
      <c r="E57" s="31" t="s">
        <v>48</v>
      </c>
      <c r="F57" s="31" t="s">
        <v>49</v>
      </c>
      <c r="G57" s="31">
        <v>58700</v>
      </c>
      <c r="H57" s="31">
        <v>-116.9825</v>
      </c>
      <c r="I57" s="31">
        <v>43.876111109999997</v>
      </c>
      <c r="J57" s="31">
        <v>-116.98374176</v>
      </c>
      <c r="K57" s="31">
        <v>43.876579280000001</v>
      </c>
      <c r="L57" s="31">
        <v>112.297</v>
      </c>
      <c r="M57" s="31" t="s">
        <v>50</v>
      </c>
      <c r="N57" s="31">
        <v>27</v>
      </c>
      <c r="O57" s="31">
        <v>0.90600000000000003</v>
      </c>
      <c r="P57" s="31">
        <v>3.5000000000000003E-2</v>
      </c>
      <c r="Q57" s="31">
        <v>1</v>
      </c>
      <c r="R57" s="31">
        <v>19741126</v>
      </c>
      <c r="S57" s="31">
        <v>20040930</v>
      </c>
      <c r="T57" s="31">
        <v>10032</v>
      </c>
      <c r="U57" s="31">
        <v>10032</v>
      </c>
      <c r="V57" s="31">
        <v>4240</v>
      </c>
      <c r="W57" s="129">
        <f>Input!C59</f>
        <v>5206.6000000000004</v>
      </c>
      <c r="X57" s="31">
        <f t="shared" si="15"/>
        <v>3771905.7502000001</v>
      </c>
      <c r="Y57" s="129">
        <f>Input!D59</f>
        <v>6296.5</v>
      </c>
      <c r="Z57" s="31">
        <f t="shared" si="16"/>
        <v>4561480.5355000002</v>
      </c>
      <c r="AA57" s="129">
        <f>Input!E59</f>
        <v>7050</v>
      </c>
      <c r="AB57" s="31">
        <f t="shared" si="17"/>
        <v>5107351.3499999996</v>
      </c>
      <c r="AC57" s="129">
        <f>Input!F59</f>
        <v>8100</v>
      </c>
      <c r="AD57" s="31">
        <f t="shared" si="18"/>
        <v>5868020.7000000002</v>
      </c>
      <c r="AE57" s="31">
        <v>8490</v>
      </c>
      <c r="AF57" s="31">
        <v>6146760</v>
      </c>
      <c r="AG57" s="31">
        <v>8780</v>
      </c>
      <c r="AH57" s="31">
        <v>9480</v>
      </c>
      <c r="AI57" s="31">
        <v>10400</v>
      </c>
      <c r="AJ57" s="31">
        <v>11800</v>
      </c>
      <c r="AK57" s="31">
        <v>8543200</v>
      </c>
      <c r="AL57" s="31">
        <v>14100</v>
      </c>
      <c r="AM57" s="31">
        <v>15900</v>
      </c>
      <c r="AN57" s="31">
        <v>18000</v>
      </c>
      <c r="AO57" s="31">
        <v>25500</v>
      </c>
      <c r="AP57" s="31">
        <v>33100</v>
      </c>
      <c r="AQ57" s="129">
        <f>Input!G59</f>
        <v>43900</v>
      </c>
      <c r="AR57" s="31">
        <f t="shared" si="19"/>
        <v>31803223.300000001</v>
      </c>
    </row>
    <row r="58" spans="1:44" x14ac:dyDescent="0.3">
      <c r="A58">
        <v>17050120</v>
      </c>
      <c r="B58">
        <v>13237500</v>
      </c>
      <c r="C58" t="s">
        <v>98</v>
      </c>
      <c r="D58">
        <v>16</v>
      </c>
      <c r="E58" t="s">
        <v>48</v>
      </c>
      <c r="F58" t="s">
        <v>52</v>
      </c>
      <c r="G58">
        <v>779</v>
      </c>
      <c r="H58">
        <v>-115.920395</v>
      </c>
      <c r="I58">
        <v>44.061005000000002</v>
      </c>
      <c r="J58">
        <v>-115.92042499999999</v>
      </c>
      <c r="K58">
        <v>44.060814000000001</v>
      </c>
      <c r="L58">
        <v>21.484999999999999</v>
      </c>
      <c r="M58" t="s">
        <v>50</v>
      </c>
      <c r="N58">
        <v>39</v>
      </c>
      <c r="O58">
        <v>0.79200000000000004</v>
      </c>
      <c r="P58">
        <v>0.05</v>
      </c>
      <c r="Q58">
        <v>1</v>
      </c>
      <c r="R58">
        <v>19210515</v>
      </c>
      <c r="S58">
        <v>19600930</v>
      </c>
      <c r="T58">
        <v>14384</v>
      </c>
      <c r="U58">
        <v>14384</v>
      </c>
      <c r="V58">
        <v>196</v>
      </c>
      <c r="W58" s="129">
        <f>Input!C60</f>
        <v>290</v>
      </c>
      <c r="X58">
        <f t="shared" si="15"/>
        <v>210089.63</v>
      </c>
      <c r="Y58" s="129">
        <f>Input!D60</f>
        <v>342</v>
      </c>
      <c r="Z58">
        <f t="shared" si="16"/>
        <v>247760.87400000001</v>
      </c>
      <c r="AA58" s="129">
        <f>Input!E60</f>
        <v>375</v>
      </c>
      <c r="AB58">
        <f t="shared" si="17"/>
        <v>271667.625</v>
      </c>
      <c r="AC58" s="129">
        <f>Input!F60</f>
        <v>424</v>
      </c>
      <c r="AD58">
        <f t="shared" si="18"/>
        <v>307165.52799999999</v>
      </c>
      <c r="AE58">
        <v>450</v>
      </c>
      <c r="AF58">
        <v>480</v>
      </c>
      <c r="AG58">
        <v>558</v>
      </c>
      <c r="AH58">
        <v>715</v>
      </c>
      <c r="AI58">
        <v>1000</v>
      </c>
      <c r="AJ58">
        <v>1360</v>
      </c>
      <c r="AK58">
        <v>1570</v>
      </c>
      <c r="AL58">
        <v>1950</v>
      </c>
      <c r="AM58">
        <v>3200</v>
      </c>
      <c r="AN58">
        <v>4450</v>
      </c>
      <c r="AO58">
        <v>6860</v>
      </c>
      <c r="AP58">
        <v>10600</v>
      </c>
      <c r="AQ58" s="129">
        <f>Input!G60</f>
        <v>1321.682</v>
      </c>
      <c r="AR58">
        <f t="shared" si="19"/>
        <v>957488.55985399999</v>
      </c>
    </row>
    <row r="59" spans="1:44" x14ac:dyDescent="0.3">
      <c r="A59">
        <v>17050121</v>
      </c>
      <c r="B59">
        <v>13237920</v>
      </c>
      <c r="C59" t="s">
        <v>99</v>
      </c>
      <c r="D59">
        <v>16</v>
      </c>
      <c r="E59" t="s">
        <v>48</v>
      </c>
      <c r="F59" t="s">
        <v>49</v>
      </c>
      <c r="G59">
        <v>340</v>
      </c>
      <c r="H59">
        <v>-115.98222199999999</v>
      </c>
      <c r="I59">
        <v>44.108611000000003</v>
      </c>
      <c r="J59">
        <v>-115.98208700000001</v>
      </c>
      <c r="K59">
        <v>44.108772000000002</v>
      </c>
      <c r="L59">
        <v>20.989000000000001</v>
      </c>
      <c r="M59" t="s">
        <v>50</v>
      </c>
      <c r="N59">
        <v>5</v>
      </c>
      <c r="O59">
        <v>0.77</v>
      </c>
      <c r="P59">
        <v>7.0000000000000007E-2</v>
      </c>
      <c r="Q59">
        <v>1</v>
      </c>
      <c r="R59">
        <v>19991001</v>
      </c>
      <c r="S59">
        <v>20040930</v>
      </c>
      <c r="T59">
        <v>1827</v>
      </c>
      <c r="U59">
        <v>1827</v>
      </c>
      <c r="V59">
        <v>48</v>
      </c>
      <c r="W59" s="129">
        <f>Input!C61</f>
        <v>64</v>
      </c>
      <c r="X59">
        <f t="shared" si="15"/>
        <v>46364.608</v>
      </c>
      <c r="Y59" s="129">
        <f>Input!D61</f>
        <v>81</v>
      </c>
      <c r="Z59">
        <f t="shared" si="16"/>
        <v>58680.207000000002</v>
      </c>
      <c r="AA59" s="129">
        <f>Input!E61</f>
        <v>90</v>
      </c>
      <c r="AB59">
        <f t="shared" si="17"/>
        <v>65200.23</v>
      </c>
      <c r="AC59" s="129">
        <f>Input!F61</f>
        <v>100</v>
      </c>
      <c r="AD59">
        <f t="shared" si="18"/>
        <v>72444.7</v>
      </c>
      <c r="AE59">
        <v>107</v>
      </c>
      <c r="AF59">
        <v>115</v>
      </c>
      <c r="AG59">
        <v>130</v>
      </c>
      <c r="AH59">
        <v>150</v>
      </c>
      <c r="AI59">
        <v>190</v>
      </c>
      <c r="AJ59">
        <v>270</v>
      </c>
      <c r="AK59">
        <v>379</v>
      </c>
      <c r="AL59">
        <v>526.79999999999995</v>
      </c>
      <c r="AM59">
        <v>876.4</v>
      </c>
      <c r="AN59">
        <v>1040</v>
      </c>
      <c r="AO59">
        <v>1470</v>
      </c>
      <c r="AP59">
        <v>2500</v>
      </c>
      <c r="AQ59" s="129">
        <f>Input!G61</f>
        <v>315.892</v>
      </c>
      <c r="AR59">
        <f t="shared" si="19"/>
        <v>228847.01172400001</v>
      </c>
    </row>
    <row r="60" spans="1:44" x14ac:dyDescent="0.3">
      <c r="A60">
        <v>17050122</v>
      </c>
      <c r="B60">
        <v>13251000</v>
      </c>
      <c r="C60" t="s">
        <v>100</v>
      </c>
      <c r="D60">
        <v>16</v>
      </c>
      <c r="E60" t="s">
        <v>48</v>
      </c>
      <c r="F60" t="s">
        <v>49</v>
      </c>
      <c r="G60">
        <v>3240</v>
      </c>
      <c r="H60">
        <v>-116.92527800000001</v>
      </c>
      <c r="I60">
        <v>44.042222000000002</v>
      </c>
      <c r="J60">
        <v>-116.92572800000001</v>
      </c>
      <c r="K60">
        <v>44.041946000000003</v>
      </c>
      <c r="L60">
        <v>47.305999999999997</v>
      </c>
      <c r="M60" t="s">
        <v>50</v>
      </c>
      <c r="N60">
        <v>69</v>
      </c>
      <c r="O60">
        <v>0.76900000000000002</v>
      </c>
      <c r="P60">
        <v>4.7E-2</v>
      </c>
      <c r="Q60">
        <v>1</v>
      </c>
      <c r="R60">
        <v>19350801</v>
      </c>
      <c r="S60">
        <v>20040930</v>
      </c>
      <c r="T60">
        <v>25264</v>
      </c>
      <c r="U60">
        <v>25264</v>
      </c>
      <c r="V60">
        <v>127</v>
      </c>
      <c r="W60" s="129">
        <f>Input!C62</f>
        <v>339</v>
      </c>
      <c r="X60">
        <f t="shared" si="15"/>
        <v>245587.533</v>
      </c>
      <c r="Y60" s="129">
        <f>Input!D62</f>
        <v>601.25</v>
      </c>
      <c r="Z60">
        <f t="shared" si="16"/>
        <v>435573.75874999998</v>
      </c>
      <c r="AA60" s="129">
        <f>Input!E62</f>
        <v>842</v>
      </c>
      <c r="AB60">
        <f t="shared" si="17"/>
        <v>609984.37399999995</v>
      </c>
      <c r="AC60" s="129">
        <f>Input!F62</f>
        <v>1210</v>
      </c>
      <c r="AD60">
        <f t="shared" si="18"/>
        <v>876580.87</v>
      </c>
      <c r="AE60">
        <v>1330</v>
      </c>
      <c r="AF60">
        <v>1440</v>
      </c>
      <c r="AG60">
        <v>1640</v>
      </c>
      <c r="AH60">
        <v>1870</v>
      </c>
      <c r="AI60">
        <v>2100</v>
      </c>
      <c r="AJ60">
        <v>2740</v>
      </c>
      <c r="AK60">
        <v>3340</v>
      </c>
      <c r="AL60">
        <v>4300</v>
      </c>
      <c r="AM60">
        <v>7230</v>
      </c>
      <c r="AN60">
        <v>9700</v>
      </c>
      <c r="AO60">
        <v>13400</v>
      </c>
      <c r="AP60">
        <v>32000</v>
      </c>
      <c r="AQ60" s="129">
        <f>Input!G62</f>
        <v>2983.2860000000001</v>
      </c>
      <c r="AR60">
        <f t="shared" si="19"/>
        <v>2161232.5928420001</v>
      </c>
    </row>
    <row r="61" spans="1:44" x14ac:dyDescent="0.3">
      <c r="A61">
        <v>17050123</v>
      </c>
      <c r="B61">
        <v>13246000</v>
      </c>
      <c r="C61" t="s">
        <v>101</v>
      </c>
      <c r="D61">
        <v>16</v>
      </c>
      <c r="E61" t="s">
        <v>48</v>
      </c>
      <c r="F61" t="s">
        <v>49</v>
      </c>
      <c r="G61">
        <v>933</v>
      </c>
      <c r="H61">
        <v>-116.107904</v>
      </c>
      <c r="I61">
        <v>44.113781000000003</v>
      </c>
      <c r="J61">
        <v>-116.10675000000001</v>
      </c>
      <c r="K61">
        <v>44.113506000000001</v>
      </c>
      <c r="L61">
        <v>96.995999999999995</v>
      </c>
      <c r="M61" t="s">
        <v>50</v>
      </c>
      <c r="N61">
        <v>57</v>
      </c>
      <c r="O61">
        <v>0.79</v>
      </c>
      <c r="P61">
        <v>6.7000000000000004E-2</v>
      </c>
      <c r="Q61">
        <v>1</v>
      </c>
      <c r="R61">
        <v>19470421</v>
      </c>
      <c r="S61">
        <v>20040930</v>
      </c>
      <c r="T61">
        <v>20899</v>
      </c>
      <c r="U61">
        <v>20899</v>
      </c>
      <c r="V61">
        <v>50</v>
      </c>
      <c r="W61" s="129">
        <f>Input!C63</f>
        <v>180</v>
      </c>
      <c r="X61">
        <f t="shared" si="15"/>
        <v>130400.46</v>
      </c>
      <c r="Y61" s="129">
        <f>Input!D63</f>
        <v>258</v>
      </c>
      <c r="Z61">
        <f t="shared" si="16"/>
        <v>186907.326</v>
      </c>
      <c r="AA61" s="129">
        <f>Input!E63</f>
        <v>294</v>
      </c>
      <c r="AB61">
        <f t="shared" si="17"/>
        <v>212987.41800000001</v>
      </c>
      <c r="AC61" s="129">
        <f>Input!F63</f>
        <v>380</v>
      </c>
      <c r="AD61">
        <f t="shared" si="18"/>
        <v>275289.86</v>
      </c>
      <c r="AE61">
        <v>465</v>
      </c>
      <c r="AF61">
        <v>558</v>
      </c>
      <c r="AG61">
        <v>789</v>
      </c>
      <c r="AH61">
        <v>1020</v>
      </c>
      <c r="AI61">
        <v>1300</v>
      </c>
      <c r="AJ61">
        <v>1670</v>
      </c>
      <c r="AK61">
        <v>1820</v>
      </c>
      <c r="AL61">
        <v>2000</v>
      </c>
      <c r="AM61">
        <v>2700</v>
      </c>
      <c r="AN61">
        <v>3430</v>
      </c>
      <c r="AO61">
        <v>4920</v>
      </c>
      <c r="AP61">
        <v>7990</v>
      </c>
      <c r="AQ61" s="129">
        <f>Input!G63</f>
        <v>1306.2429999999999</v>
      </c>
      <c r="AR61">
        <f t="shared" si="19"/>
        <v>946303.822621</v>
      </c>
    </row>
    <row r="62" spans="1:44" x14ac:dyDescent="0.3">
      <c r="A62">
        <v>17050124</v>
      </c>
      <c r="B62">
        <v>13266000</v>
      </c>
      <c r="C62" t="s">
        <v>102</v>
      </c>
      <c r="D62">
        <v>16</v>
      </c>
      <c r="E62" t="s">
        <v>48</v>
      </c>
      <c r="F62" t="s">
        <v>49</v>
      </c>
      <c r="G62">
        <v>1460</v>
      </c>
      <c r="H62">
        <v>-116.772222</v>
      </c>
      <c r="I62">
        <v>44.27</v>
      </c>
      <c r="J62">
        <v>-116.769974</v>
      </c>
      <c r="K62">
        <v>44.268718999999997</v>
      </c>
      <c r="L62">
        <v>228.96899999999999</v>
      </c>
      <c r="M62" t="s">
        <v>50</v>
      </c>
      <c r="N62">
        <v>65</v>
      </c>
      <c r="O62">
        <v>0.623</v>
      </c>
      <c r="P62">
        <v>7.2999999999999995E-2</v>
      </c>
      <c r="Q62">
        <v>1</v>
      </c>
      <c r="R62">
        <v>18941205</v>
      </c>
      <c r="S62">
        <v>20040930</v>
      </c>
      <c r="T62">
        <v>23805</v>
      </c>
      <c r="U62">
        <v>23805</v>
      </c>
      <c r="V62">
        <v>14</v>
      </c>
      <c r="W62" s="129">
        <f>Input!C64</f>
        <v>45</v>
      </c>
      <c r="X62">
        <f t="shared" si="15"/>
        <v>32600.115000000002</v>
      </c>
      <c r="Y62" s="129">
        <f>Input!D64</f>
        <v>95</v>
      </c>
      <c r="Z62">
        <f t="shared" si="16"/>
        <v>68822.464999999997</v>
      </c>
      <c r="AA62" s="129">
        <f>Input!E64</f>
        <v>130</v>
      </c>
      <c r="AB62">
        <f t="shared" si="17"/>
        <v>94178.11</v>
      </c>
      <c r="AC62" s="129">
        <f>Input!F64</f>
        <v>179</v>
      </c>
      <c r="AD62">
        <f t="shared" si="18"/>
        <v>129676.01300000001</v>
      </c>
      <c r="AE62">
        <v>201</v>
      </c>
      <c r="AF62">
        <v>229</v>
      </c>
      <c r="AG62">
        <v>280</v>
      </c>
      <c r="AH62">
        <v>375</v>
      </c>
      <c r="AI62">
        <v>648</v>
      </c>
      <c r="AJ62">
        <v>1170</v>
      </c>
      <c r="AK62">
        <v>1510</v>
      </c>
      <c r="AL62">
        <v>1910</v>
      </c>
      <c r="AM62">
        <v>2940</v>
      </c>
      <c r="AN62">
        <v>3910</v>
      </c>
      <c r="AO62">
        <v>7220</v>
      </c>
      <c r="AP62">
        <v>31000</v>
      </c>
      <c r="AQ62" s="129">
        <f>Input!G64</f>
        <v>1099.375</v>
      </c>
      <c r="AR62">
        <f t="shared" si="19"/>
        <v>796438.92062500003</v>
      </c>
    </row>
    <row r="63" spans="1:44" x14ac:dyDescent="0.3">
      <c r="A63">
        <v>17050201</v>
      </c>
      <c r="B63">
        <v>13290000</v>
      </c>
      <c r="C63" t="s">
        <v>103</v>
      </c>
      <c r="D63">
        <v>16</v>
      </c>
      <c r="E63" t="s">
        <v>48</v>
      </c>
      <c r="F63" t="s">
        <v>52</v>
      </c>
      <c r="G63">
        <v>72800</v>
      </c>
      <c r="H63">
        <v>-116.83344200000001</v>
      </c>
      <c r="I63">
        <v>44.972935999999997</v>
      </c>
      <c r="J63">
        <v>-116.83341</v>
      </c>
      <c r="K63">
        <v>44.972942000000003</v>
      </c>
      <c r="L63">
        <v>2.6139999999999999</v>
      </c>
      <c r="M63" t="s">
        <v>50</v>
      </c>
      <c r="N63">
        <v>36</v>
      </c>
      <c r="O63">
        <v>0.878</v>
      </c>
      <c r="P63">
        <v>5.7000000000000002E-2</v>
      </c>
      <c r="Q63">
        <v>1</v>
      </c>
      <c r="R63">
        <v>19251001</v>
      </c>
      <c r="S63">
        <v>19710930</v>
      </c>
      <c r="T63">
        <v>13308</v>
      </c>
      <c r="U63">
        <v>13308</v>
      </c>
      <c r="V63">
        <v>3250</v>
      </c>
      <c r="W63" s="129">
        <f>Input!C65</f>
        <v>6900</v>
      </c>
      <c r="X63">
        <f t="shared" si="15"/>
        <v>4998684.3</v>
      </c>
      <c r="Y63" s="129">
        <f>Input!D65</f>
        <v>8210</v>
      </c>
      <c r="Z63">
        <f t="shared" si="16"/>
        <v>5947709.8700000001</v>
      </c>
      <c r="AA63" s="129">
        <f>Input!E65</f>
        <v>9290</v>
      </c>
      <c r="AB63">
        <f t="shared" si="17"/>
        <v>6730112.6299999999</v>
      </c>
      <c r="AC63" s="129">
        <f>Input!F65</f>
        <v>10800</v>
      </c>
      <c r="AD63">
        <f t="shared" si="18"/>
        <v>7824027.5999999996</v>
      </c>
      <c r="AE63">
        <v>11500</v>
      </c>
      <c r="AF63">
        <v>12200</v>
      </c>
      <c r="AG63">
        <v>13300</v>
      </c>
      <c r="AH63">
        <v>14700</v>
      </c>
      <c r="AI63">
        <v>16400</v>
      </c>
      <c r="AJ63">
        <v>18900</v>
      </c>
      <c r="AK63">
        <v>20800</v>
      </c>
      <c r="AL63">
        <v>23400</v>
      </c>
      <c r="AM63">
        <v>32800</v>
      </c>
      <c r="AN63">
        <v>40400</v>
      </c>
      <c r="AO63">
        <v>59000</v>
      </c>
      <c r="AP63">
        <v>88700</v>
      </c>
      <c r="AQ63" s="129">
        <f>Input!G65</f>
        <v>18150.385999999999</v>
      </c>
      <c r="AR63">
        <f t="shared" si="19"/>
        <v>13148992.686541999</v>
      </c>
    </row>
    <row r="64" spans="1:44" x14ac:dyDescent="0.3">
      <c r="A64" s="31">
        <v>17060101</v>
      </c>
      <c r="B64" s="31">
        <v>13290500</v>
      </c>
      <c r="C64" s="31" t="s">
        <v>104</v>
      </c>
      <c r="D64" s="31">
        <v>16</v>
      </c>
      <c r="E64" s="31" t="s">
        <v>48</v>
      </c>
      <c r="F64" s="31" t="s">
        <v>52</v>
      </c>
      <c r="G64" s="31">
        <v>73800</v>
      </c>
      <c r="H64" s="31">
        <v>-116.75431205</v>
      </c>
      <c r="I64" s="31">
        <v>45.817100940000003</v>
      </c>
      <c r="J64" s="31">
        <v>-116.75447844999999</v>
      </c>
      <c r="K64" s="31">
        <v>45.817340850000001</v>
      </c>
      <c r="L64" s="31">
        <v>29.62</v>
      </c>
      <c r="M64" s="31" t="s">
        <v>50</v>
      </c>
      <c r="N64" s="31">
        <v>15</v>
      </c>
      <c r="O64" s="31">
        <v>0.79800000000000004</v>
      </c>
      <c r="P64" s="31">
        <v>3.5999999999999997E-2</v>
      </c>
      <c r="Q64" s="31">
        <v>1</v>
      </c>
      <c r="R64" s="31">
        <v>19551001</v>
      </c>
      <c r="S64" s="31">
        <v>19710213</v>
      </c>
      <c r="T64" s="31">
        <v>5615</v>
      </c>
      <c r="U64" s="31">
        <v>5615</v>
      </c>
      <c r="V64" s="31">
        <v>1050</v>
      </c>
      <c r="W64" s="129">
        <f>Input!C66</f>
        <v>6261.6</v>
      </c>
      <c r="X64" s="31">
        <f t="shared" si="15"/>
        <v>4536197.3352000006</v>
      </c>
      <c r="Y64" s="129">
        <f>Input!D66</f>
        <v>9246</v>
      </c>
      <c r="Z64" s="31">
        <f t="shared" si="16"/>
        <v>6698236.9620000003</v>
      </c>
      <c r="AA64" s="129">
        <f>Input!E66</f>
        <v>10400</v>
      </c>
      <c r="AB64" s="31">
        <f t="shared" si="17"/>
        <v>7534248.7999999998</v>
      </c>
      <c r="AC64" s="129">
        <f>Input!F66</f>
        <v>12100</v>
      </c>
      <c r="AD64" s="31">
        <f t="shared" si="18"/>
        <v>8765808.6999999993</v>
      </c>
      <c r="AE64" s="31">
        <v>12800</v>
      </c>
      <c r="AF64" s="31">
        <v>9267200</v>
      </c>
      <c r="AG64" s="31">
        <v>13500</v>
      </c>
      <c r="AH64" s="31">
        <v>14700</v>
      </c>
      <c r="AI64" s="31">
        <v>15800</v>
      </c>
      <c r="AJ64" s="31">
        <v>17300</v>
      </c>
      <c r="AK64" s="31">
        <v>12525200</v>
      </c>
      <c r="AL64" s="31">
        <v>19000</v>
      </c>
      <c r="AM64" s="31">
        <v>20500</v>
      </c>
      <c r="AN64" s="31">
        <v>22400</v>
      </c>
      <c r="AO64" s="31">
        <v>32840</v>
      </c>
      <c r="AP64" s="31">
        <v>41000</v>
      </c>
      <c r="AQ64" s="129">
        <f>Input!G66</f>
        <v>59600</v>
      </c>
      <c r="AR64" s="31">
        <f t="shared" si="19"/>
        <v>43177041.200000003</v>
      </c>
    </row>
    <row r="65" spans="1:44" x14ac:dyDescent="0.3">
      <c r="A65" s="31">
        <v>17060103</v>
      </c>
      <c r="B65" s="31">
        <v>13334300</v>
      </c>
      <c r="C65" s="31" t="s">
        <v>105</v>
      </c>
      <c r="D65" s="31">
        <v>53</v>
      </c>
      <c r="E65" s="31" t="s">
        <v>106</v>
      </c>
      <c r="F65" s="31" t="s">
        <v>49</v>
      </c>
      <c r="G65" s="31">
        <v>92960</v>
      </c>
      <c r="H65" s="31">
        <v>-116.97764948</v>
      </c>
      <c r="I65" s="31">
        <v>46.097099409999998</v>
      </c>
      <c r="J65" s="31">
        <v>-116.97697449</v>
      </c>
      <c r="K65" s="31">
        <v>46.096511839999998</v>
      </c>
      <c r="L65" s="31">
        <v>83.573999999999998</v>
      </c>
      <c r="M65" s="31" t="s">
        <v>50</v>
      </c>
      <c r="N65" s="31">
        <v>45</v>
      </c>
      <c r="O65" s="31">
        <v>0.83899999999999997</v>
      </c>
      <c r="P65" s="31">
        <v>3.3000000000000002E-2</v>
      </c>
      <c r="Q65" s="31">
        <v>1</v>
      </c>
      <c r="R65" s="31">
        <v>19580722</v>
      </c>
      <c r="S65" s="31">
        <v>20030930</v>
      </c>
      <c r="T65" s="31">
        <v>16507</v>
      </c>
      <c r="U65" s="31">
        <v>16507</v>
      </c>
      <c r="V65" s="31">
        <v>6630</v>
      </c>
      <c r="W65" s="129">
        <f>Input!C67</f>
        <v>10500</v>
      </c>
      <c r="X65" s="31">
        <f t="shared" si="15"/>
        <v>7606693.5</v>
      </c>
      <c r="Y65" s="129">
        <f>Input!D67</f>
        <v>13600</v>
      </c>
      <c r="Z65" s="31">
        <f t="shared" si="16"/>
        <v>9852479.1999999993</v>
      </c>
      <c r="AA65" s="129">
        <f>Input!E67</f>
        <v>15100</v>
      </c>
      <c r="AB65" s="31">
        <f t="shared" si="17"/>
        <v>10939149.699999999</v>
      </c>
      <c r="AC65" s="129">
        <f>Input!F67</f>
        <v>17800</v>
      </c>
      <c r="AD65" s="31">
        <f t="shared" si="18"/>
        <v>12895156.6</v>
      </c>
      <c r="AE65" s="31">
        <v>19000</v>
      </c>
      <c r="AF65" s="31">
        <v>13756000</v>
      </c>
      <c r="AG65" s="31">
        <v>20200</v>
      </c>
      <c r="AH65" s="31">
        <v>22800</v>
      </c>
      <c r="AI65" s="31">
        <v>25500</v>
      </c>
      <c r="AJ65" s="31">
        <v>29500</v>
      </c>
      <c r="AK65" s="31">
        <v>21358000</v>
      </c>
      <c r="AL65" s="31">
        <v>35700</v>
      </c>
      <c r="AM65" s="31">
        <v>40400</v>
      </c>
      <c r="AN65" s="31">
        <v>48200</v>
      </c>
      <c r="AO65" s="31">
        <v>73600</v>
      </c>
      <c r="AP65" s="31">
        <v>91100</v>
      </c>
      <c r="AQ65" s="129">
        <f>Input!G67</f>
        <v>126000</v>
      </c>
      <c r="AR65" s="31">
        <f t="shared" si="19"/>
        <v>91280322</v>
      </c>
    </row>
    <row r="66" spans="1:44" s="1" customFormat="1" x14ac:dyDescent="0.3">
      <c r="A66" s="1">
        <v>17060106</v>
      </c>
      <c r="C66" s="1" t="s">
        <v>126</v>
      </c>
      <c r="W66" s="1">
        <f>Input!C68</f>
        <v>0</v>
      </c>
      <c r="Y66" s="1">
        <f>Input!D68</f>
        <v>0</v>
      </c>
      <c r="AA66" s="1">
        <f>Input!E68</f>
        <v>0</v>
      </c>
      <c r="AC66" s="1">
        <f>Input!F68</f>
        <v>0</v>
      </c>
      <c r="AQ66" s="1">
        <f>Input!G68</f>
        <v>0</v>
      </c>
    </row>
    <row r="67" spans="1:44" s="1" customFormat="1" x14ac:dyDescent="0.3">
      <c r="A67" s="1">
        <v>17060107</v>
      </c>
      <c r="C67" s="1" t="s">
        <v>126</v>
      </c>
      <c r="W67" s="1">
        <f>Input!C69</f>
        <v>0</v>
      </c>
      <c r="Y67" s="1">
        <f>Input!D69</f>
        <v>0</v>
      </c>
      <c r="AA67" s="1">
        <f>Input!E69</f>
        <v>0</v>
      </c>
      <c r="AC67" s="1">
        <f>Input!F69</f>
        <v>0</v>
      </c>
      <c r="AQ67" s="1">
        <f>Input!G69</f>
        <v>0</v>
      </c>
    </row>
    <row r="68" spans="1:44" x14ac:dyDescent="0.3">
      <c r="A68">
        <v>17060108</v>
      </c>
      <c r="B68">
        <v>13345000</v>
      </c>
      <c r="C68" t="s">
        <v>107</v>
      </c>
      <c r="D68">
        <v>16</v>
      </c>
      <c r="E68" t="s">
        <v>48</v>
      </c>
      <c r="F68" t="s">
        <v>49</v>
      </c>
      <c r="G68">
        <v>317</v>
      </c>
      <c r="H68">
        <v>-116.950998</v>
      </c>
      <c r="I68">
        <v>46.915170000000003</v>
      </c>
      <c r="J68">
        <v>-116.951286</v>
      </c>
      <c r="K68">
        <v>46.915531000000001</v>
      </c>
      <c r="L68">
        <v>45.609000000000002</v>
      </c>
      <c r="M68" t="s">
        <v>50</v>
      </c>
      <c r="N68">
        <v>41</v>
      </c>
      <c r="O68">
        <v>0.46400000000000002</v>
      </c>
      <c r="P68">
        <v>8.4000000000000005E-2</v>
      </c>
      <c r="Q68">
        <v>1</v>
      </c>
      <c r="R68">
        <v>19151001</v>
      </c>
      <c r="S68">
        <v>20040930</v>
      </c>
      <c r="T68">
        <v>15300</v>
      </c>
      <c r="U68">
        <v>15300</v>
      </c>
      <c r="V68">
        <v>0.09</v>
      </c>
      <c r="W68" s="129">
        <f>Input!C70</f>
        <v>2.1</v>
      </c>
      <c r="X68">
        <f t="shared" ref="X68" si="20">W68*724.447</f>
        <v>1521.3387</v>
      </c>
      <c r="Y68" s="129">
        <f>Input!D70</f>
        <v>5.5</v>
      </c>
      <c r="Z68">
        <f t="shared" ref="Z68" si="21">Y68*724.447</f>
        <v>3984.4585000000002</v>
      </c>
      <c r="AA68" s="129">
        <f>Input!E70</f>
        <v>8.6</v>
      </c>
      <c r="AB68">
        <f t="shared" ref="AB68" si="22">AA68*724.447</f>
        <v>6230.2442000000001</v>
      </c>
      <c r="AC68" s="129">
        <f>Input!F70</f>
        <v>13</v>
      </c>
      <c r="AD68">
        <f t="shared" ref="AD68" si="23">AC68*724.447</f>
        <v>9417.8109999999997</v>
      </c>
      <c r="AE68">
        <v>16</v>
      </c>
      <c r="AF68">
        <v>20</v>
      </c>
      <c r="AG68">
        <v>33</v>
      </c>
      <c r="AH68">
        <v>55</v>
      </c>
      <c r="AI68">
        <v>99</v>
      </c>
      <c r="AJ68">
        <v>197</v>
      </c>
      <c r="AK68">
        <v>273</v>
      </c>
      <c r="AL68">
        <v>379</v>
      </c>
      <c r="AM68">
        <v>758</v>
      </c>
      <c r="AN68">
        <v>1210</v>
      </c>
      <c r="AO68">
        <v>2470</v>
      </c>
      <c r="AP68">
        <v>13800</v>
      </c>
      <c r="AQ68" s="129">
        <f>Input!G70</f>
        <v>265.44600000000003</v>
      </c>
      <c r="AR68">
        <f t="shared" ref="AR68" si="24">AQ68*724.447</f>
        <v>192301.55836200001</v>
      </c>
    </row>
    <row r="69" spans="1:44" s="1" customFormat="1" x14ac:dyDescent="0.3">
      <c r="A69" s="1">
        <v>17060109</v>
      </c>
      <c r="C69" s="1" t="s">
        <v>126</v>
      </c>
      <c r="W69" s="1">
        <f>Input!C71</f>
        <v>0</v>
      </c>
      <c r="Y69" s="1">
        <f>Input!D71</f>
        <v>0</v>
      </c>
      <c r="AA69" s="1">
        <f>Input!E71</f>
        <v>0</v>
      </c>
      <c r="AC69" s="1">
        <f>Input!F71</f>
        <v>0</v>
      </c>
      <c r="AQ69" s="1">
        <f>Input!G71</f>
        <v>0</v>
      </c>
    </row>
    <row r="70" spans="1:44" x14ac:dyDescent="0.3">
      <c r="A70">
        <v>17060201</v>
      </c>
      <c r="B70">
        <v>13298500</v>
      </c>
      <c r="C70" t="s">
        <v>108</v>
      </c>
      <c r="D70">
        <v>16</v>
      </c>
      <c r="E70" t="s">
        <v>48</v>
      </c>
      <c r="F70" t="s">
        <v>52</v>
      </c>
      <c r="G70">
        <v>1800</v>
      </c>
      <c r="H70">
        <v>-114.255894</v>
      </c>
      <c r="I70">
        <v>44.378532999999997</v>
      </c>
      <c r="J70">
        <v>-114.255737</v>
      </c>
      <c r="K70">
        <v>44.378365000000002</v>
      </c>
      <c r="L70">
        <v>22.491</v>
      </c>
      <c r="M70" t="s">
        <v>50</v>
      </c>
      <c r="N70">
        <v>43</v>
      </c>
      <c r="O70">
        <v>0.81699999999999995</v>
      </c>
      <c r="P70">
        <v>4.8000000000000001E-2</v>
      </c>
      <c r="Q70">
        <v>1</v>
      </c>
      <c r="R70">
        <v>19281001</v>
      </c>
      <c r="S70">
        <v>19721005</v>
      </c>
      <c r="T70">
        <v>15938</v>
      </c>
      <c r="U70">
        <v>15938</v>
      </c>
      <c r="V70">
        <v>260</v>
      </c>
      <c r="W70" s="129">
        <f>Input!C72</f>
        <v>420</v>
      </c>
      <c r="X70">
        <f t="shared" ref="X70:X87" si="25">W70*724.447</f>
        <v>304267.74</v>
      </c>
      <c r="Y70" s="129">
        <f>Input!D72</f>
        <v>490</v>
      </c>
      <c r="Z70">
        <f t="shared" ref="Z70:Z87" si="26">Y70*724.447</f>
        <v>354979.03</v>
      </c>
      <c r="AA70" s="129">
        <f>Input!E72</f>
        <v>533</v>
      </c>
      <c r="AB70">
        <f t="shared" ref="AB70:AB87" si="27">AA70*724.447</f>
        <v>386130.25099999999</v>
      </c>
      <c r="AC70" s="129">
        <f>Input!F72</f>
        <v>592</v>
      </c>
      <c r="AD70">
        <f t="shared" ref="AD70:AD87" si="28">AC70*724.447</f>
        <v>428872.62400000001</v>
      </c>
      <c r="AE70">
        <v>619</v>
      </c>
      <c r="AF70">
        <v>643.70000000000005</v>
      </c>
      <c r="AG70">
        <v>700</v>
      </c>
      <c r="AH70">
        <v>782</v>
      </c>
      <c r="AI70">
        <v>896.8</v>
      </c>
      <c r="AJ70">
        <v>1130</v>
      </c>
      <c r="AK70">
        <v>1460</v>
      </c>
      <c r="AL70">
        <v>2030</v>
      </c>
      <c r="AM70">
        <v>3791</v>
      </c>
      <c r="AN70">
        <v>5310</v>
      </c>
      <c r="AO70">
        <v>8488.2999999999993</v>
      </c>
      <c r="AP70">
        <v>14900</v>
      </c>
      <c r="AQ70" s="129">
        <f>Input!G72</f>
        <v>1507.867</v>
      </c>
      <c r="AR70">
        <f t="shared" ref="AR70:AR87" si="29">AQ70*724.447</f>
        <v>1092369.7245489999</v>
      </c>
    </row>
    <row r="71" spans="1:44" x14ac:dyDescent="0.3">
      <c r="A71">
        <v>17060202</v>
      </c>
      <c r="B71">
        <v>13302005</v>
      </c>
      <c r="C71" t="s">
        <v>109</v>
      </c>
      <c r="D71">
        <v>16</v>
      </c>
      <c r="E71" t="s">
        <v>48</v>
      </c>
      <c r="F71" t="s">
        <v>49</v>
      </c>
      <c r="G71">
        <v>827</v>
      </c>
      <c r="H71">
        <v>-114.046944</v>
      </c>
      <c r="I71">
        <v>44.691667000000002</v>
      </c>
      <c r="J71">
        <v>-114.052109</v>
      </c>
      <c r="K71">
        <v>44.521850999999998</v>
      </c>
      <c r="L71">
        <v>18918.063999999998</v>
      </c>
      <c r="M71" t="s">
        <v>50</v>
      </c>
      <c r="N71">
        <v>20</v>
      </c>
      <c r="O71">
        <v>0.95</v>
      </c>
      <c r="P71">
        <v>2.5000000000000001E-2</v>
      </c>
      <c r="Q71">
        <v>1</v>
      </c>
      <c r="R71">
        <v>19841001</v>
      </c>
      <c r="S71">
        <v>20040930</v>
      </c>
      <c r="T71">
        <v>7305</v>
      </c>
      <c r="U71">
        <v>7305</v>
      </c>
      <c r="V71">
        <v>87</v>
      </c>
      <c r="W71" s="129">
        <f>Input!C73</f>
        <v>105</v>
      </c>
      <c r="X71">
        <f t="shared" si="25"/>
        <v>76066.934999999998</v>
      </c>
      <c r="Y71" s="129">
        <f>Input!D73</f>
        <v>118</v>
      </c>
      <c r="Z71">
        <f t="shared" si="26"/>
        <v>85484.745999999999</v>
      </c>
      <c r="AA71" s="129">
        <f>Input!E73</f>
        <v>127</v>
      </c>
      <c r="AB71">
        <f t="shared" si="27"/>
        <v>92004.769</v>
      </c>
      <c r="AC71" s="129">
        <f>Input!F73</f>
        <v>148</v>
      </c>
      <c r="AD71">
        <f t="shared" si="28"/>
        <v>107218.156</v>
      </c>
      <c r="AE71">
        <v>163</v>
      </c>
      <c r="AF71">
        <v>176</v>
      </c>
      <c r="AG71">
        <v>204</v>
      </c>
      <c r="AH71">
        <v>231</v>
      </c>
      <c r="AI71">
        <v>251</v>
      </c>
      <c r="AJ71">
        <v>274</v>
      </c>
      <c r="AK71">
        <v>290</v>
      </c>
      <c r="AL71">
        <v>307</v>
      </c>
      <c r="AM71">
        <v>340</v>
      </c>
      <c r="AN71">
        <v>369</v>
      </c>
      <c r="AO71">
        <v>482.82</v>
      </c>
      <c r="AP71">
        <v>710</v>
      </c>
      <c r="AQ71" s="129">
        <f>Input!G73</f>
        <v>233.09100000000001</v>
      </c>
      <c r="AR71">
        <f t="shared" si="29"/>
        <v>168862.07567700002</v>
      </c>
    </row>
    <row r="72" spans="1:44" x14ac:dyDescent="0.3">
      <c r="A72">
        <v>17060203</v>
      </c>
      <c r="B72">
        <v>13307000</v>
      </c>
      <c r="C72" t="s">
        <v>110</v>
      </c>
      <c r="D72">
        <v>16</v>
      </c>
      <c r="E72" t="s">
        <v>48</v>
      </c>
      <c r="F72" t="s">
        <v>49</v>
      </c>
      <c r="G72">
        <v>6270</v>
      </c>
      <c r="H72">
        <v>-114.44</v>
      </c>
      <c r="I72">
        <v>45.322499999999998</v>
      </c>
      <c r="J72">
        <v>-114.440674</v>
      </c>
      <c r="K72">
        <v>45.321651000000003</v>
      </c>
      <c r="L72">
        <v>108.122</v>
      </c>
      <c r="M72" t="s">
        <v>50</v>
      </c>
      <c r="N72">
        <v>39</v>
      </c>
      <c r="O72">
        <v>0.82199999999999995</v>
      </c>
      <c r="P72">
        <v>6.6000000000000003E-2</v>
      </c>
      <c r="Q72">
        <v>1</v>
      </c>
      <c r="R72">
        <v>19441001</v>
      </c>
      <c r="S72">
        <v>20040930</v>
      </c>
      <c r="T72">
        <v>14297</v>
      </c>
      <c r="U72">
        <v>14297</v>
      </c>
      <c r="V72">
        <v>720</v>
      </c>
      <c r="W72" s="129">
        <f>Input!C74</f>
        <v>907.96</v>
      </c>
      <c r="X72">
        <f t="shared" si="25"/>
        <v>657768.89812000003</v>
      </c>
      <c r="Y72" s="129">
        <f>Input!D74</f>
        <v>1200</v>
      </c>
      <c r="Z72">
        <f t="shared" si="26"/>
        <v>869336.4</v>
      </c>
      <c r="AA72" s="129">
        <f>Input!E74</f>
        <v>1370</v>
      </c>
      <c r="AB72">
        <f t="shared" si="27"/>
        <v>992492.39</v>
      </c>
      <c r="AC72" s="129">
        <f>Input!F74</f>
        <v>1530</v>
      </c>
      <c r="AD72">
        <f t="shared" si="28"/>
        <v>1108403.9099999999</v>
      </c>
      <c r="AE72">
        <v>1600</v>
      </c>
      <c r="AF72">
        <v>1650</v>
      </c>
      <c r="AG72">
        <v>1752</v>
      </c>
      <c r="AH72">
        <v>1900</v>
      </c>
      <c r="AI72">
        <v>2070</v>
      </c>
      <c r="AJ72">
        <v>2370</v>
      </c>
      <c r="AK72">
        <v>2660</v>
      </c>
      <c r="AL72">
        <v>3380</v>
      </c>
      <c r="AM72">
        <v>6540</v>
      </c>
      <c r="AN72">
        <v>9522</v>
      </c>
      <c r="AO72">
        <v>15000</v>
      </c>
      <c r="AP72">
        <v>25400</v>
      </c>
      <c r="AQ72" s="129">
        <f>Input!G74</f>
        <v>2975.5</v>
      </c>
      <c r="AR72">
        <f t="shared" si="29"/>
        <v>2155592.0485</v>
      </c>
    </row>
    <row r="73" spans="1:44" x14ac:dyDescent="0.3">
      <c r="A73">
        <v>17060204</v>
      </c>
      <c r="B73">
        <v>13305500</v>
      </c>
      <c r="C73" t="s">
        <v>111</v>
      </c>
      <c r="D73">
        <v>16</v>
      </c>
      <c r="E73" t="s">
        <v>48</v>
      </c>
      <c r="F73" t="s">
        <v>52</v>
      </c>
      <c r="G73">
        <v>1270</v>
      </c>
      <c r="H73">
        <v>-113.87883600000001</v>
      </c>
      <c r="I73">
        <v>45.173285999999997</v>
      </c>
      <c r="J73">
        <v>-113.87888100000001</v>
      </c>
      <c r="K73">
        <v>45.173327999999998</v>
      </c>
      <c r="L73">
        <v>5.8019999999999996</v>
      </c>
      <c r="M73" t="s">
        <v>50</v>
      </c>
      <c r="N73">
        <v>15</v>
      </c>
      <c r="O73">
        <v>0.78300000000000003</v>
      </c>
      <c r="P73">
        <v>6.9000000000000006E-2</v>
      </c>
      <c r="Q73">
        <v>1</v>
      </c>
      <c r="R73">
        <v>19280829</v>
      </c>
      <c r="S73">
        <v>19430930</v>
      </c>
      <c r="T73">
        <v>5511</v>
      </c>
      <c r="U73">
        <v>5511</v>
      </c>
      <c r="V73">
        <v>14</v>
      </c>
      <c r="W73" s="129">
        <f>Input!C75</f>
        <v>20</v>
      </c>
      <c r="X73">
        <f t="shared" si="25"/>
        <v>14488.94</v>
      </c>
      <c r="Y73" s="129">
        <f>Input!D75</f>
        <v>35</v>
      </c>
      <c r="Z73">
        <f t="shared" si="26"/>
        <v>25355.645</v>
      </c>
      <c r="AA73" s="129">
        <f>Input!E75</f>
        <v>57</v>
      </c>
      <c r="AB73">
        <f t="shared" si="27"/>
        <v>41293.478999999999</v>
      </c>
      <c r="AC73" s="129">
        <f>Input!F75</f>
        <v>120</v>
      </c>
      <c r="AD73">
        <f t="shared" si="28"/>
        <v>86933.64</v>
      </c>
      <c r="AE73">
        <v>150</v>
      </c>
      <c r="AF73">
        <v>170</v>
      </c>
      <c r="AG73">
        <v>192</v>
      </c>
      <c r="AH73">
        <v>214</v>
      </c>
      <c r="AI73">
        <v>235</v>
      </c>
      <c r="AJ73">
        <v>260</v>
      </c>
      <c r="AK73">
        <v>275</v>
      </c>
      <c r="AL73">
        <v>300</v>
      </c>
      <c r="AM73">
        <v>378</v>
      </c>
      <c r="AN73">
        <v>643</v>
      </c>
      <c r="AO73">
        <v>1160</v>
      </c>
      <c r="AP73">
        <v>2300</v>
      </c>
      <c r="AQ73" s="129">
        <f>Input!G75</f>
        <v>245.77600000000001</v>
      </c>
      <c r="AR73">
        <f t="shared" si="29"/>
        <v>178051.685872</v>
      </c>
    </row>
    <row r="74" spans="1:44" x14ac:dyDescent="0.3">
      <c r="A74">
        <v>17060205</v>
      </c>
      <c r="B74">
        <v>13309220</v>
      </c>
      <c r="C74" t="s">
        <v>112</v>
      </c>
      <c r="D74">
        <v>16</v>
      </c>
      <c r="E74" t="s">
        <v>48</v>
      </c>
      <c r="F74" t="s">
        <v>49</v>
      </c>
      <c r="G74">
        <v>1040</v>
      </c>
      <c r="H74">
        <v>-115.016389</v>
      </c>
      <c r="I74">
        <v>44.721666999999997</v>
      </c>
      <c r="J74">
        <v>-115.015404</v>
      </c>
      <c r="K74">
        <v>44.722054</v>
      </c>
      <c r="L74">
        <v>89.012</v>
      </c>
      <c r="M74" t="s">
        <v>50</v>
      </c>
      <c r="N74">
        <v>14</v>
      </c>
      <c r="O74">
        <v>0.77100000000000002</v>
      </c>
      <c r="P74">
        <v>5.7000000000000002E-2</v>
      </c>
      <c r="Q74">
        <v>1</v>
      </c>
      <c r="R74">
        <v>19730401</v>
      </c>
      <c r="S74">
        <v>20040930</v>
      </c>
      <c r="T74">
        <v>5146</v>
      </c>
      <c r="U74">
        <v>5146</v>
      </c>
      <c r="V74">
        <v>190</v>
      </c>
      <c r="W74" s="129">
        <f>Input!C76</f>
        <v>294.94</v>
      </c>
      <c r="X74">
        <f t="shared" si="25"/>
        <v>213668.39817999999</v>
      </c>
      <c r="Y74" s="129">
        <f>Input!D76</f>
        <v>357</v>
      </c>
      <c r="Z74">
        <f t="shared" si="26"/>
        <v>258627.579</v>
      </c>
      <c r="AA74" s="129">
        <f>Input!E76</f>
        <v>400</v>
      </c>
      <c r="AB74">
        <f t="shared" si="27"/>
        <v>289778.8</v>
      </c>
      <c r="AC74" s="129">
        <f>Input!F76</f>
        <v>446</v>
      </c>
      <c r="AD74">
        <f t="shared" si="28"/>
        <v>323103.36200000002</v>
      </c>
      <c r="AE74">
        <v>470.75</v>
      </c>
      <c r="AF74">
        <v>500</v>
      </c>
      <c r="AG74">
        <v>553</v>
      </c>
      <c r="AH74">
        <v>632</v>
      </c>
      <c r="AI74">
        <v>761</v>
      </c>
      <c r="AJ74">
        <v>1030</v>
      </c>
      <c r="AK74">
        <v>1290</v>
      </c>
      <c r="AL74">
        <v>1730</v>
      </c>
      <c r="AM74">
        <v>3623</v>
      </c>
      <c r="AN74">
        <v>5560</v>
      </c>
      <c r="AO74">
        <v>9070</v>
      </c>
      <c r="AP74">
        <v>20700</v>
      </c>
      <c r="AQ74" s="129">
        <f>Input!G76</f>
        <v>1404.7280000000001</v>
      </c>
      <c r="AR74">
        <f t="shared" si="29"/>
        <v>1017650.985416</v>
      </c>
    </row>
    <row r="75" spans="1:44" x14ac:dyDescent="0.3">
      <c r="A75">
        <v>17060206</v>
      </c>
      <c r="B75">
        <v>13310199</v>
      </c>
      <c r="C75" t="s">
        <v>113</v>
      </c>
      <c r="D75">
        <v>16</v>
      </c>
      <c r="E75" t="s">
        <v>48</v>
      </c>
      <c r="F75" t="s">
        <v>49</v>
      </c>
      <c r="G75">
        <v>2830</v>
      </c>
      <c r="H75">
        <v>-114.596389</v>
      </c>
      <c r="I75">
        <v>45.293610999999999</v>
      </c>
      <c r="J75">
        <v>-114.59670300000001</v>
      </c>
      <c r="K75">
        <v>45.293742999999999</v>
      </c>
      <c r="L75">
        <v>28.641999999999999</v>
      </c>
      <c r="M75" t="s">
        <v>50</v>
      </c>
      <c r="N75">
        <v>11</v>
      </c>
      <c r="O75">
        <v>0.76200000000000001</v>
      </c>
      <c r="P75">
        <v>9.0999999999999998E-2</v>
      </c>
      <c r="Q75">
        <v>1</v>
      </c>
      <c r="R75">
        <v>19931001</v>
      </c>
      <c r="S75">
        <v>20040930</v>
      </c>
      <c r="T75">
        <v>4018</v>
      </c>
      <c r="U75">
        <v>4018</v>
      </c>
      <c r="V75">
        <v>349</v>
      </c>
      <c r="W75" s="129">
        <f>Input!C77</f>
        <v>600</v>
      </c>
      <c r="X75">
        <f t="shared" si="25"/>
        <v>434668.2</v>
      </c>
      <c r="Y75" s="129">
        <f>Input!D77</f>
        <v>696.95</v>
      </c>
      <c r="Z75">
        <f t="shared" si="26"/>
        <v>504903.33665000001</v>
      </c>
      <c r="AA75" s="129">
        <f>Input!E77</f>
        <v>750</v>
      </c>
      <c r="AB75">
        <f t="shared" si="27"/>
        <v>543335.25</v>
      </c>
      <c r="AC75" s="129">
        <f>Input!F77</f>
        <v>896</v>
      </c>
      <c r="AD75">
        <f t="shared" si="28"/>
        <v>649104.51199999999</v>
      </c>
      <c r="AE75">
        <v>945.75</v>
      </c>
      <c r="AF75">
        <v>1000</v>
      </c>
      <c r="AG75">
        <v>1150</v>
      </c>
      <c r="AH75">
        <v>1300</v>
      </c>
      <c r="AI75">
        <v>1540</v>
      </c>
      <c r="AJ75">
        <v>2030</v>
      </c>
      <c r="AK75">
        <v>2532.5</v>
      </c>
      <c r="AL75">
        <v>3436</v>
      </c>
      <c r="AM75">
        <v>7002</v>
      </c>
      <c r="AN75">
        <v>10200</v>
      </c>
      <c r="AO75">
        <v>20562</v>
      </c>
      <c r="AP75">
        <v>28600</v>
      </c>
      <c r="AQ75" s="129">
        <f>Input!G77</f>
        <v>2765.5030000000002</v>
      </c>
      <c r="AR75">
        <f t="shared" si="29"/>
        <v>2003460.3518410001</v>
      </c>
    </row>
    <row r="76" spans="1:44" x14ac:dyDescent="0.3">
      <c r="A76">
        <v>17060207</v>
      </c>
      <c r="B76">
        <v>13315000</v>
      </c>
      <c r="C76" t="s">
        <v>114</v>
      </c>
      <c r="D76">
        <v>16</v>
      </c>
      <c r="E76" t="s">
        <v>48</v>
      </c>
      <c r="F76" t="s">
        <v>52</v>
      </c>
      <c r="G76">
        <v>12270</v>
      </c>
      <c r="H76">
        <v>-115.984296</v>
      </c>
      <c r="I76">
        <v>45.431842000000003</v>
      </c>
      <c r="J76">
        <v>-115.984612</v>
      </c>
      <c r="K76">
        <v>45.432288999999997</v>
      </c>
      <c r="L76">
        <v>55.530999999999999</v>
      </c>
      <c r="M76" t="s">
        <v>50</v>
      </c>
      <c r="N76">
        <v>12</v>
      </c>
      <c r="O76">
        <v>0.8</v>
      </c>
      <c r="P76">
        <v>5.1999999999999998E-2</v>
      </c>
      <c r="Q76">
        <v>1</v>
      </c>
      <c r="R76">
        <v>19441001</v>
      </c>
      <c r="S76">
        <v>19560930</v>
      </c>
      <c r="T76">
        <v>4383</v>
      </c>
      <c r="U76">
        <v>4383</v>
      </c>
      <c r="V76">
        <v>1900</v>
      </c>
      <c r="W76" s="129">
        <f>Input!C78</f>
        <v>2595.1999999999998</v>
      </c>
      <c r="X76">
        <f t="shared" si="25"/>
        <v>1880084.8543999998</v>
      </c>
      <c r="Y76" s="129">
        <f>Input!D78</f>
        <v>3060</v>
      </c>
      <c r="Z76">
        <f t="shared" si="26"/>
        <v>2216807.8199999998</v>
      </c>
      <c r="AA76" s="129">
        <f>Input!E78</f>
        <v>3304</v>
      </c>
      <c r="AB76">
        <f t="shared" si="27"/>
        <v>2393572.8879999998</v>
      </c>
      <c r="AC76" s="129">
        <f>Input!F78</f>
        <v>3630</v>
      </c>
      <c r="AD76">
        <f t="shared" si="28"/>
        <v>2629742.61</v>
      </c>
      <c r="AE76">
        <v>3750</v>
      </c>
      <c r="AF76">
        <v>3900</v>
      </c>
      <c r="AG76">
        <v>4220</v>
      </c>
      <c r="AH76">
        <v>4680</v>
      </c>
      <c r="AI76">
        <v>5334</v>
      </c>
      <c r="AJ76">
        <v>7288</v>
      </c>
      <c r="AK76">
        <v>9930</v>
      </c>
      <c r="AL76">
        <v>14800</v>
      </c>
      <c r="AM76">
        <v>29720</v>
      </c>
      <c r="AN76">
        <v>40600</v>
      </c>
      <c r="AO76">
        <v>60396</v>
      </c>
      <c r="AP76">
        <v>87000</v>
      </c>
      <c r="AQ76" s="129">
        <f>Input!G78</f>
        <v>10576.188</v>
      </c>
      <c r="AR76">
        <f t="shared" si="29"/>
        <v>7661887.6680359999</v>
      </c>
    </row>
    <row r="77" spans="1:44" x14ac:dyDescent="0.3">
      <c r="A77">
        <v>17060208</v>
      </c>
      <c r="B77">
        <v>13314300</v>
      </c>
      <c r="C77" t="s">
        <v>115</v>
      </c>
      <c r="D77">
        <v>16</v>
      </c>
      <c r="E77" t="s">
        <v>48</v>
      </c>
      <c r="F77" t="s">
        <v>49</v>
      </c>
      <c r="G77">
        <v>1310</v>
      </c>
      <c r="H77">
        <v>-115.512901</v>
      </c>
      <c r="I77">
        <v>45.366574999999997</v>
      </c>
      <c r="J77">
        <v>-115.512962</v>
      </c>
      <c r="K77">
        <v>45.366570000000003</v>
      </c>
      <c r="L77">
        <v>4.8520000000000003</v>
      </c>
      <c r="M77" t="s">
        <v>50</v>
      </c>
      <c r="N77">
        <v>10</v>
      </c>
      <c r="O77">
        <v>0.71</v>
      </c>
      <c r="P77">
        <v>0.109</v>
      </c>
      <c r="Q77">
        <v>1</v>
      </c>
      <c r="R77">
        <v>19931001</v>
      </c>
      <c r="S77">
        <v>20030930</v>
      </c>
      <c r="T77">
        <v>3652</v>
      </c>
      <c r="U77">
        <v>3652</v>
      </c>
      <c r="V77">
        <v>181</v>
      </c>
      <c r="W77" s="129">
        <f>Input!C79</f>
        <v>291.52999999999997</v>
      </c>
      <c r="X77">
        <f t="shared" si="25"/>
        <v>211198.03390999997</v>
      </c>
      <c r="Y77" s="129">
        <f>Input!D79</f>
        <v>368</v>
      </c>
      <c r="Z77">
        <f t="shared" si="26"/>
        <v>266596.49599999998</v>
      </c>
      <c r="AA77" s="129">
        <f>Input!E79</f>
        <v>409.3</v>
      </c>
      <c r="AB77">
        <f t="shared" si="27"/>
        <v>296516.15710000001</v>
      </c>
      <c r="AC77" s="129">
        <f>Input!F79</f>
        <v>485</v>
      </c>
      <c r="AD77">
        <f t="shared" si="28"/>
        <v>351356.79499999998</v>
      </c>
      <c r="AE77">
        <v>524.25</v>
      </c>
      <c r="AF77">
        <v>556</v>
      </c>
      <c r="AG77">
        <v>625</v>
      </c>
      <c r="AH77">
        <v>747</v>
      </c>
      <c r="AI77">
        <v>1008</v>
      </c>
      <c r="AJ77">
        <v>1540</v>
      </c>
      <c r="AK77">
        <v>1980</v>
      </c>
      <c r="AL77">
        <v>2604</v>
      </c>
      <c r="AM77">
        <v>5207</v>
      </c>
      <c r="AN77">
        <v>8467</v>
      </c>
      <c r="AO77">
        <v>14747</v>
      </c>
      <c r="AP77">
        <v>20000</v>
      </c>
      <c r="AQ77" s="129">
        <f>Input!G79</f>
        <v>1985.3230000000001</v>
      </c>
      <c r="AR77">
        <f t="shared" si="29"/>
        <v>1438261.2913810001</v>
      </c>
    </row>
    <row r="78" spans="1:44" x14ac:dyDescent="0.3">
      <c r="A78">
        <v>17060209</v>
      </c>
      <c r="B78">
        <v>13317000</v>
      </c>
      <c r="C78" t="s">
        <v>116</v>
      </c>
      <c r="D78">
        <v>16</v>
      </c>
      <c r="E78" t="s">
        <v>48</v>
      </c>
      <c r="F78" t="s">
        <v>49</v>
      </c>
      <c r="G78">
        <v>13550</v>
      </c>
      <c r="H78">
        <v>-116.32388899999999</v>
      </c>
      <c r="I78">
        <v>45.750278000000002</v>
      </c>
      <c r="J78">
        <v>-116.323463</v>
      </c>
      <c r="K78">
        <v>45.750126000000002</v>
      </c>
      <c r="L78">
        <v>37.176000000000002</v>
      </c>
      <c r="M78" t="s">
        <v>50</v>
      </c>
      <c r="N78">
        <v>92</v>
      </c>
      <c r="O78">
        <v>0.78100000000000003</v>
      </c>
      <c r="P78">
        <v>8.5000000000000006E-2</v>
      </c>
      <c r="Q78">
        <v>1</v>
      </c>
      <c r="R78">
        <v>19100901</v>
      </c>
      <c r="S78">
        <v>20040930</v>
      </c>
      <c r="T78">
        <v>33634</v>
      </c>
      <c r="U78">
        <v>33634</v>
      </c>
      <c r="V78">
        <v>1000</v>
      </c>
      <c r="W78" s="129">
        <f>Input!C80</f>
        <v>2470</v>
      </c>
      <c r="X78">
        <f t="shared" si="25"/>
        <v>1789384.09</v>
      </c>
      <c r="Y78" s="129">
        <f>Input!D80</f>
        <v>3030</v>
      </c>
      <c r="Z78">
        <f t="shared" si="26"/>
        <v>2195074.41</v>
      </c>
      <c r="AA78" s="129">
        <f>Input!E80</f>
        <v>3370</v>
      </c>
      <c r="AB78">
        <f t="shared" si="27"/>
        <v>2441386.39</v>
      </c>
      <c r="AC78" s="129">
        <f>Input!F80</f>
        <v>3840</v>
      </c>
      <c r="AD78">
        <f t="shared" si="28"/>
        <v>2781876.48</v>
      </c>
      <c r="AE78">
        <v>4060</v>
      </c>
      <c r="AF78">
        <v>4260</v>
      </c>
      <c r="AG78">
        <v>4700</v>
      </c>
      <c r="AH78">
        <v>5250</v>
      </c>
      <c r="AI78">
        <v>6110</v>
      </c>
      <c r="AJ78">
        <v>8120</v>
      </c>
      <c r="AK78">
        <v>10300</v>
      </c>
      <c r="AL78">
        <v>14200</v>
      </c>
      <c r="AM78">
        <v>28800</v>
      </c>
      <c r="AN78">
        <v>43200</v>
      </c>
      <c r="AO78">
        <v>69100</v>
      </c>
      <c r="AP78">
        <v>129000</v>
      </c>
      <c r="AQ78" s="129">
        <f>Input!G80</f>
        <v>11084.289000000001</v>
      </c>
      <c r="AR78">
        <f t="shared" si="29"/>
        <v>8029979.9131830009</v>
      </c>
    </row>
    <row r="79" spans="1:44" x14ac:dyDescent="0.3">
      <c r="A79">
        <v>17060210</v>
      </c>
      <c r="B79">
        <v>13316500</v>
      </c>
      <c r="C79" t="s">
        <v>117</v>
      </c>
      <c r="D79">
        <v>16</v>
      </c>
      <c r="E79" t="s">
        <v>48</v>
      </c>
      <c r="F79" t="s">
        <v>49</v>
      </c>
      <c r="G79">
        <v>576</v>
      </c>
      <c r="H79">
        <v>-116.325278</v>
      </c>
      <c r="I79">
        <v>45.413055999999997</v>
      </c>
      <c r="J79">
        <v>-116.32531</v>
      </c>
      <c r="K79">
        <v>45.413113000000003</v>
      </c>
      <c r="L79">
        <v>6.8209999999999997</v>
      </c>
      <c r="M79" t="s">
        <v>50</v>
      </c>
      <c r="N79">
        <v>52</v>
      </c>
      <c r="O79">
        <v>0.73599999999999999</v>
      </c>
      <c r="P79">
        <v>6.3E-2</v>
      </c>
      <c r="Q79">
        <v>1</v>
      </c>
      <c r="R79">
        <v>19510201</v>
      </c>
      <c r="S79">
        <v>20040930</v>
      </c>
      <c r="T79">
        <v>19021</v>
      </c>
      <c r="U79">
        <v>19021</v>
      </c>
      <c r="V79">
        <v>60</v>
      </c>
      <c r="W79" s="129">
        <f>Input!C81</f>
        <v>108</v>
      </c>
      <c r="X79">
        <f t="shared" si="25"/>
        <v>78240.275999999998</v>
      </c>
      <c r="Y79" s="129">
        <f>Input!D81</f>
        <v>139</v>
      </c>
      <c r="Z79">
        <f t="shared" si="26"/>
        <v>100698.133</v>
      </c>
      <c r="AA79" s="129">
        <f>Input!E81</f>
        <v>160</v>
      </c>
      <c r="AB79">
        <f t="shared" si="27"/>
        <v>115911.52</v>
      </c>
      <c r="AC79" s="129">
        <f>Input!F81</f>
        <v>193</v>
      </c>
      <c r="AD79">
        <f t="shared" si="28"/>
        <v>139818.27100000001</v>
      </c>
      <c r="AE79">
        <v>209</v>
      </c>
      <c r="AF79">
        <v>226</v>
      </c>
      <c r="AG79">
        <v>268</v>
      </c>
      <c r="AH79">
        <v>328</v>
      </c>
      <c r="AI79">
        <v>452</v>
      </c>
      <c r="AJ79">
        <v>709</v>
      </c>
      <c r="AK79">
        <v>940</v>
      </c>
      <c r="AL79">
        <v>1240</v>
      </c>
      <c r="AM79">
        <v>2140</v>
      </c>
      <c r="AN79">
        <v>2990</v>
      </c>
      <c r="AO79">
        <v>4410</v>
      </c>
      <c r="AP79">
        <v>9650</v>
      </c>
      <c r="AQ79" s="129">
        <f>Input!G81</f>
        <v>778.745</v>
      </c>
      <c r="AR79">
        <f t="shared" si="29"/>
        <v>564159.47901500005</v>
      </c>
    </row>
    <row r="80" spans="1:44" x14ac:dyDescent="0.3">
      <c r="A80">
        <v>17060301</v>
      </c>
      <c r="B80">
        <v>13335690</v>
      </c>
      <c r="C80" t="s">
        <v>118</v>
      </c>
      <c r="D80">
        <v>16</v>
      </c>
      <c r="E80" t="s">
        <v>48</v>
      </c>
      <c r="F80" t="s">
        <v>49</v>
      </c>
      <c r="G80">
        <v>987</v>
      </c>
      <c r="H80">
        <v>-114.930556</v>
      </c>
      <c r="I80">
        <v>46.121667000000002</v>
      </c>
      <c r="J80">
        <v>-114.930435</v>
      </c>
      <c r="K80">
        <v>46.121749999999999</v>
      </c>
      <c r="L80">
        <v>13.12</v>
      </c>
      <c r="M80" t="s">
        <v>50</v>
      </c>
      <c r="N80">
        <v>9</v>
      </c>
      <c r="O80">
        <v>0.66600000000000004</v>
      </c>
      <c r="P80">
        <v>4.2000000000000003E-2</v>
      </c>
      <c r="Q80">
        <v>1</v>
      </c>
      <c r="R80">
        <v>19950622</v>
      </c>
      <c r="S80">
        <v>20040930</v>
      </c>
      <c r="T80">
        <v>3389</v>
      </c>
      <c r="U80">
        <v>3389</v>
      </c>
      <c r="V80">
        <v>75</v>
      </c>
      <c r="W80" s="129">
        <f>Input!C82</f>
        <v>155.6</v>
      </c>
      <c r="X80">
        <f t="shared" si="25"/>
        <v>112723.9532</v>
      </c>
      <c r="Y80" s="129">
        <f>Input!D82</f>
        <v>209</v>
      </c>
      <c r="Z80">
        <f t="shared" si="26"/>
        <v>151409.42300000001</v>
      </c>
      <c r="AA80" s="129">
        <f>Input!E82</f>
        <v>248</v>
      </c>
      <c r="AB80">
        <f t="shared" si="27"/>
        <v>179662.856</v>
      </c>
      <c r="AC80" s="129">
        <f>Input!F82</f>
        <v>308</v>
      </c>
      <c r="AD80">
        <f t="shared" si="28"/>
        <v>223129.67600000001</v>
      </c>
      <c r="AE80">
        <v>340</v>
      </c>
      <c r="AF80">
        <v>372</v>
      </c>
      <c r="AG80">
        <v>450</v>
      </c>
      <c r="AH80">
        <v>563</v>
      </c>
      <c r="AI80">
        <v>862</v>
      </c>
      <c r="AJ80">
        <v>1570</v>
      </c>
      <c r="AK80">
        <v>2200</v>
      </c>
      <c r="AL80">
        <v>2970</v>
      </c>
      <c r="AM80">
        <v>5220</v>
      </c>
      <c r="AN80">
        <v>7375</v>
      </c>
      <c r="AO80">
        <v>11710</v>
      </c>
      <c r="AP80">
        <v>18400</v>
      </c>
      <c r="AQ80" s="129">
        <f>Input!G82</f>
        <v>1789.336</v>
      </c>
      <c r="AR80">
        <f t="shared" si="29"/>
        <v>1296279.0971919999</v>
      </c>
    </row>
    <row r="81" spans="1:44" x14ac:dyDescent="0.3">
      <c r="A81">
        <v>17060302</v>
      </c>
      <c r="B81">
        <v>13336500</v>
      </c>
      <c r="C81" t="s">
        <v>119</v>
      </c>
      <c r="D81">
        <v>16</v>
      </c>
      <c r="E81" t="s">
        <v>48</v>
      </c>
      <c r="F81" t="s">
        <v>49</v>
      </c>
      <c r="G81">
        <v>1910</v>
      </c>
      <c r="H81">
        <v>-115.51388900000001</v>
      </c>
      <c r="I81">
        <v>46.086666999999998</v>
      </c>
      <c r="J81">
        <v>-115.51359600000001</v>
      </c>
      <c r="K81">
        <v>46.085982999999999</v>
      </c>
      <c r="L81">
        <v>79.165000000000006</v>
      </c>
      <c r="M81" t="s">
        <v>50</v>
      </c>
      <c r="N81">
        <v>75</v>
      </c>
      <c r="O81">
        <v>0.72</v>
      </c>
      <c r="P81">
        <v>6.7000000000000004E-2</v>
      </c>
      <c r="Q81">
        <v>1</v>
      </c>
      <c r="R81">
        <v>19110411</v>
      </c>
      <c r="S81">
        <v>20040930</v>
      </c>
      <c r="T81">
        <v>27539</v>
      </c>
      <c r="U81">
        <v>27539</v>
      </c>
      <c r="V81">
        <v>150</v>
      </c>
      <c r="W81" s="129">
        <f>Input!C83</f>
        <v>380</v>
      </c>
      <c r="X81">
        <f t="shared" si="25"/>
        <v>275289.86</v>
      </c>
      <c r="Y81" s="129">
        <f>Input!D83</f>
        <v>484</v>
      </c>
      <c r="Z81">
        <f t="shared" si="26"/>
        <v>350632.348</v>
      </c>
      <c r="AA81" s="129">
        <f>Input!E83</f>
        <v>570</v>
      </c>
      <c r="AB81">
        <f t="shared" si="27"/>
        <v>412934.79</v>
      </c>
      <c r="AC81" s="129">
        <f>Input!F83</f>
        <v>712</v>
      </c>
      <c r="AD81">
        <f t="shared" si="28"/>
        <v>515806.26400000002</v>
      </c>
      <c r="AE81">
        <v>782</v>
      </c>
      <c r="AF81">
        <v>861</v>
      </c>
      <c r="AG81">
        <v>1070</v>
      </c>
      <c r="AH81">
        <v>1400</v>
      </c>
      <c r="AI81">
        <v>1920</v>
      </c>
      <c r="AJ81">
        <v>3020</v>
      </c>
      <c r="AK81">
        <v>4050</v>
      </c>
      <c r="AL81">
        <v>5820</v>
      </c>
      <c r="AM81">
        <v>11000</v>
      </c>
      <c r="AN81">
        <v>15500</v>
      </c>
      <c r="AO81">
        <v>24000</v>
      </c>
      <c r="AP81">
        <v>45300</v>
      </c>
      <c r="AQ81" s="129">
        <f>Input!G83</f>
        <v>3735.3760000000002</v>
      </c>
      <c r="AR81">
        <f t="shared" si="29"/>
        <v>2706081.937072</v>
      </c>
    </row>
    <row r="82" spans="1:44" x14ac:dyDescent="0.3">
      <c r="A82">
        <v>17060303</v>
      </c>
      <c r="B82">
        <v>13337000</v>
      </c>
      <c r="C82" t="s">
        <v>120</v>
      </c>
      <c r="D82">
        <v>16</v>
      </c>
      <c r="E82" t="s">
        <v>48</v>
      </c>
      <c r="F82" t="s">
        <v>49</v>
      </c>
      <c r="G82">
        <v>1180</v>
      </c>
      <c r="H82">
        <v>-115.587222</v>
      </c>
      <c r="I82">
        <v>46.150832999999999</v>
      </c>
      <c r="J82">
        <v>-115.586685</v>
      </c>
      <c r="K82">
        <v>46.150593000000001</v>
      </c>
      <c r="L82">
        <v>49.395000000000003</v>
      </c>
      <c r="M82" t="s">
        <v>50</v>
      </c>
      <c r="N82">
        <v>77</v>
      </c>
      <c r="O82">
        <v>0.72199999999999998</v>
      </c>
      <c r="P82">
        <v>6.7000000000000004E-2</v>
      </c>
      <c r="Q82">
        <v>1</v>
      </c>
      <c r="R82">
        <v>19101001</v>
      </c>
      <c r="S82">
        <v>20040930</v>
      </c>
      <c r="T82">
        <v>28125</v>
      </c>
      <c r="U82">
        <v>28125</v>
      </c>
      <c r="V82">
        <v>110</v>
      </c>
      <c r="W82" s="129">
        <f>Input!C84</f>
        <v>276</v>
      </c>
      <c r="X82">
        <f t="shared" si="25"/>
        <v>199947.372</v>
      </c>
      <c r="Y82" s="129">
        <f>Input!D84</f>
        <v>352</v>
      </c>
      <c r="Z82">
        <f t="shared" si="26"/>
        <v>255005.34400000001</v>
      </c>
      <c r="AA82" s="129">
        <f>Input!E84</f>
        <v>426</v>
      </c>
      <c r="AB82">
        <f t="shared" si="27"/>
        <v>308614.42200000002</v>
      </c>
      <c r="AC82" s="129">
        <f>Input!F84</f>
        <v>543</v>
      </c>
      <c r="AD82">
        <f t="shared" si="28"/>
        <v>393374.72100000002</v>
      </c>
      <c r="AE82">
        <v>603</v>
      </c>
      <c r="AF82">
        <v>673</v>
      </c>
      <c r="AG82">
        <v>852</v>
      </c>
      <c r="AH82">
        <v>1120</v>
      </c>
      <c r="AI82">
        <v>1570</v>
      </c>
      <c r="AJ82">
        <v>2440</v>
      </c>
      <c r="AK82">
        <v>3205</v>
      </c>
      <c r="AL82">
        <v>4420</v>
      </c>
      <c r="AM82">
        <v>8180</v>
      </c>
      <c r="AN82">
        <v>11300</v>
      </c>
      <c r="AO82">
        <v>17700</v>
      </c>
      <c r="AP82">
        <v>31900</v>
      </c>
      <c r="AQ82" s="129">
        <f>Input!G84</f>
        <v>2833.9960000000001</v>
      </c>
      <c r="AR82">
        <f t="shared" si="29"/>
        <v>2053079.9002120001</v>
      </c>
    </row>
    <row r="83" spans="1:44" x14ac:dyDescent="0.3">
      <c r="A83">
        <v>17060304</v>
      </c>
      <c r="B83">
        <v>13337100</v>
      </c>
      <c r="C83" t="s">
        <v>121</v>
      </c>
      <c r="D83">
        <v>16</v>
      </c>
      <c r="E83" t="s">
        <v>48</v>
      </c>
      <c r="F83" t="s">
        <v>52</v>
      </c>
      <c r="G83">
        <v>100</v>
      </c>
      <c r="H83">
        <v>-115.949572</v>
      </c>
      <c r="I83">
        <v>46.132002999999997</v>
      </c>
      <c r="J83">
        <v>-115.949573</v>
      </c>
      <c r="K83">
        <v>46.132002999999997</v>
      </c>
      <c r="L83">
        <v>5.6000000000000001E-2</v>
      </c>
      <c r="M83" t="s">
        <v>50</v>
      </c>
      <c r="N83">
        <v>2</v>
      </c>
      <c r="O83">
        <v>0.65300000000000002</v>
      </c>
      <c r="P83">
        <v>8.9999999999999993E-3</v>
      </c>
      <c r="Q83">
        <v>1</v>
      </c>
      <c r="R83">
        <v>19620401</v>
      </c>
      <c r="S83">
        <v>19730209</v>
      </c>
      <c r="T83">
        <v>1017</v>
      </c>
      <c r="U83">
        <v>998</v>
      </c>
      <c r="V83">
        <v>0</v>
      </c>
      <c r="W83" s="129">
        <f>Input!C85</f>
        <v>0</v>
      </c>
      <c r="X83">
        <f t="shared" si="25"/>
        <v>0</v>
      </c>
      <c r="Y83" s="129">
        <f>Input!D85</f>
        <v>15</v>
      </c>
      <c r="Z83">
        <f t="shared" si="26"/>
        <v>10866.705</v>
      </c>
      <c r="AA83" s="129">
        <f>Input!E85</f>
        <v>19</v>
      </c>
      <c r="AB83">
        <f t="shared" si="27"/>
        <v>13764.493</v>
      </c>
      <c r="AC83" s="129">
        <f>Input!F85</f>
        <v>22</v>
      </c>
      <c r="AD83">
        <f t="shared" si="28"/>
        <v>15937.834000000001</v>
      </c>
      <c r="AE83">
        <v>24</v>
      </c>
      <c r="AF83">
        <v>26.4</v>
      </c>
      <c r="AG83">
        <v>35</v>
      </c>
      <c r="AH83">
        <v>46</v>
      </c>
      <c r="AI83">
        <v>68.599999999999994</v>
      </c>
      <c r="AJ83">
        <v>139</v>
      </c>
      <c r="AK83">
        <v>170</v>
      </c>
      <c r="AL83">
        <v>196.8</v>
      </c>
      <c r="AM83">
        <v>283.2</v>
      </c>
      <c r="AN83">
        <v>357.2</v>
      </c>
      <c r="AO83">
        <v>507.12</v>
      </c>
      <c r="AP83">
        <v>637</v>
      </c>
      <c r="AQ83" s="129">
        <f>Input!G85</f>
        <v>106.614</v>
      </c>
      <c r="AR83">
        <f t="shared" si="29"/>
        <v>77236.192458000005</v>
      </c>
    </row>
    <row r="84" spans="1:44" x14ac:dyDescent="0.3">
      <c r="A84">
        <v>17060305</v>
      </c>
      <c r="B84">
        <v>13338500</v>
      </c>
      <c r="C84" t="s">
        <v>122</v>
      </c>
      <c r="D84">
        <v>16</v>
      </c>
      <c r="E84" t="s">
        <v>48</v>
      </c>
      <c r="F84" t="s">
        <v>49</v>
      </c>
      <c r="G84">
        <v>1150</v>
      </c>
      <c r="H84">
        <v>-115.97666700000001</v>
      </c>
      <c r="I84">
        <v>46.086388999999997</v>
      </c>
      <c r="J84">
        <v>-115.97618900000001</v>
      </c>
      <c r="K84">
        <v>46.086410999999998</v>
      </c>
      <c r="L84">
        <v>37.11</v>
      </c>
      <c r="M84" t="s">
        <v>50</v>
      </c>
      <c r="N84">
        <v>40</v>
      </c>
      <c r="O84">
        <v>0.73299999999999998</v>
      </c>
      <c r="P84">
        <v>5.1999999999999998E-2</v>
      </c>
      <c r="Q84">
        <v>1</v>
      </c>
      <c r="R84">
        <v>19111001</v>
      </c>
      <c r="S84">
        <v>20040930</v>
      </c>
      <c r="T84">
        <v>14805</v>
      </c>
      <c r="U84">
        <v>14805</v>
      </c>
      <c r="V84">
        <v>55</v>
      </c>
      <c r="W84" s="129">
        <f>Input!C86</f>
        <v>117</v>
      </c>
      <c r="X84">
        <f t="shared" si="25"/>
        <v>84760.298999999999</v>
      </c>
      <c r="Y84" s="129">
        <f>Input!D86</f>
        <v>150</v>
      </c>
      <c r="Z84">
        <f t="shared" si="26"/>
        <v>108667.05</v>
      </c>
      <c r="AA84" s="129">
        <f>Input!E86</f>
        <v>182</v>
      </c>
      <c r="AB84">
        <f t="shared" si="27"/>
        <v>131849.35399999999</v>
      </c>
      <c r="AC84" s="129">
        <f>Input!F86</f>
        <v>232</v>
      </c>
      <c r="AD84">
        <f t="shared" si="28"/>
        <v>168071.704</v>
      </c>
      <c r="AE84">
        <v>253</v>
      </c>
      <c r="AF84">
        <v>277</v>
      </c>
      <c r="AG84">
        <v>338</v>
      </c>
      <c r="AH84">
        <v>448</v>
      </c>
      <c r="AI84">
        <v>653</v>
      </c>
      <c r="AJ84">
        <v>1030</v>
      </c>
      <c r="AK84">
        <v>1340</v>
      </c>
      <c r="AL84">
        <v>1690</v>
      </c>
      <c r="AM84">
        <v>2740</v>
      </c>
      <c r="AN84">
        <v>3740</v>
      </c>
      <c r="AO84">
        <v>5790</v>
      </c>
      <c r="AP84">
        <v>9400</v>
      </c>
      <c r="AQ84" s="129">
        <f>Input!G86</f>
        <v>1023.579</v>
      </c>
      <c r="AR84">
        <f t="shared" si="29"/>
        <v>741528.73581300001</v>
      </c>
    </row>
    <row r="85" spans="1:44" x14ac:dyDescent="0.3">
      <c r="A85">
        <v>17060306</v>
      </c>
      <c r="B85">
        <v>13343000</v>
      </c>
      <c r="C85" t="s">
        <v>123</v>
      </c>
      <c r="D85">
        <v>16</v>
      </c>
      <c r="E85" t="s">
        <v>48</v>
      </c>
      <c r="F85" t="s">
        <v>52</v>
      </c>
      <c r="G85">
        <v>9640</v>
      </c>
      <c r="H85">
        <v>-116.967778</v>
      </c>
      <c r="I85">
        <v>46.434230999999997</v>
      </c>
      <c r="J85">
        <v>-116.967575</v>
      </c>
      <c r="K85">
        <v>46.432861000000003</v>
      </c>
      <c r="L85">
        <v>152.58699999999999</v>
      </c>
      <c r="M85" t="s">
        <v>50</v>
      </c>
      <c r="N85">
        <v>5</v>
      </c>
      <c r="O85">
        <v>0.70599999999999996</v>
      </c>
      <c r="P85">
        <v>5.0999999999999997E-2</v>
      </c>
      <c r="Q85">
        <v>1</v>
      </c>
      <c r="R85">
        <v>19101001</v>
      </c>
      <c r="S85">
        <v>19270930</v>
      </c>
      <c r="T85">
        <v>1857</v>
      </c>
      <c r="U85">
        <v>1857</v>
      </c>
      <c r="V85">
        <v>2030</v>
      </c>
      <c r="W85" s="129">
        <f>Input!C87</f>
        <v>2420</v>
      </c>
      <c r="X85">
        <f t="shared" si="25"/>
        <v>1753161.74</v>
      </c>
      <c r="Y85" s="129">
        <f>Input!D87</f>
        <v>3058</v>
      </c>
      <c r="Z85">
        <f t="shared" si="26"/>
        <v>2215358.926</v>
      </c>
      <c r="AA85" s="129">
        <f>Input!E87</f>
        <v>3340</v>
      </c>
      <c r="AB85">
        <f t="shared" si="27"/>
        <v>2419652.98</v>
      </c>
      <c r="AC85" s="129">
        <f>Input!F87</f>
        <v>4020</v>
      </c>
      <c r="AD85">
        <f t="shared" si="28"/>
        <v>2912276.94</v>
      </c>
      <c r="AE85">
        <v>4230</v>
      </c>
      <c r="AF85">
        <v>4830</v>
      </c>
      <c r="AG85">
        <v>5680</v>
      </c>
      <c r="AH85">
        <v>7270</v>
      </c>
      <c r="AI85">
        <v>9898</v>
      </c>
      <c r="AJ85">
        <v>14200</v>
      </c>
      <c r="AK85">
        <v>17600</v>
      </c>
      <c r="AL85">
        <v>25800</v>
      </c>
      <c r="AM85">
        <v>44500</v>
      </c>
      <c r="AN85">
        <v>62390</v>
      </c>
      <c r="AO85">
        <v>88920</v>
      </c>
      <c r="AP85">
        <v>107000</v>
      </c>
      <c r="AQ85" s="129">
        <f>Input!G87</f>
        <v>16160.539000000001</v>
      </c>
      <c r="AR85">
        <f t="shared" si="29"/>
        <v>11707453.996933</v>
      </c>
    </row>
    <row r="86" spans="1:44" x14ac:dyDescent="0.3">
      <c r="A86">
        <v>17060307</v>
      </c>
      <c r="B86">
        <v>13340600</v>
      </c>
      <c r="C86" t="s">
        <v>124</v>
      </c>
      <c r="D86">
        <v>16</v>
      </c>
      <c r="E86" t="s">
        <v>48</v>
      </c>
      <c r="F86" t="s">
        <v>49</v>
      </c>
      <c r="G86">
        <v>1360</v>
      </c>
      <c r="H86">
        <v>-115.62070300000001</v>
      </c>
      <c r="I86">
        <v>46.840465999999999</v>
      </c>
      <c r="J86">
        <v>-115.620132</v>
      </c>
      <c r="K86">
        <v>46.841003000000001</v>
      </c>
      <c r="L86">
        <v>73.87</v>
      </c>
      <c r="M86" t="s">
        <v>50</v>
      </c>
      <c r="N86">
        <v>37</v>
      </c>
      <c r="O86">
        <v>0.754</v>
      </c>
      <c r="P86">
        <v>5.1999999999999998E-2</v>
      </c>
      <c r="Q86">
        <v>1</v>
      </c>
      <c r="R86">
        <v>19670425</v>
      </c>
      <c r="S86">
        <v>20040930</v>
      </c>
      <c r="T86">
        <v>13674</v>
      </c>
      <c r="U86">
        <v>13674</v>
      </c>
      <c r="V86">
        <v>253</v>
      </c>
      <c r="W86" s="129">
        <f>Input!C88</f>
        <v>534</v>
      </c>
      <c r="X86">
        <f t="shared" si="25"/>
        <v>386854.69799999997</v>
      </c>
      <c r="Y86" s="129">
        <f>Input!D88</f>
        <v>670</v>
      </c>
      <c r="Z86">
        <f t="shared" si="26"/>
        <v>485379.49</v>
      </c>
      <c r="AA86" s="129">
        <f>Input!E88</f>
        <v>767</v>
      </c>
      <c r="AB86">
        <f t="shared" si="27"/>
        <v>555650.84900000005</v>
      </c>
      <c r="AC86" s="129">
        <f>Input!F88</f>
        <v>906</v>
      </c>
      <c r="AD86">
        <f t="shared" si="28"/>
        <v>656348.98199999996</v>
      </c>
      <c r="AE86">
        <v>986</v>
      </c>
      <c r="AF86">
        <v>1080</v>
      </c>
      <c r="AG86">
        <v>1330</v>
      </c>
      <c r="AH86">
        <v>1700</v>
      </c>
      <c r="AI86">
        <v>2300</v>
      </c>
      <c r="AJ86">
        <v>3490</v>
      </c>
      <c r="AK86">
        <v>4382.5</v>
      </c>
      <c r="AL86">
        <v>5550</v>
      </c>
      <c r="AM86">
        <v>9050</v>
      </c>
      <c r="AN86">
        <v>12000</v>
      </c>
      <c r="AO86">
        <v>18425</v>
      </c>
      <c r="AP86">
        <v>34200</v>
      </c>
      <c r="AQ86" s="129">
        <f>Input!G88</f>
        <v>3480.7649999999999</v>
      </c>
      <c r="AR86">
        <f t="shared" si="29"/>
        <v>2521629.761955</v>
      </c>
    </row>
    <row r="87" spans="1:44" x14ac:dyDescent="0.3">
      <c r="A87">
        <v>17060308</v>
      </c>
      <c r="B87">
        <v>13341000</v>
      </c>
      <c r="C87" t="s">
        <v>125</v>
      </c>
      <c r="D87">
        <v>16</v>
      </c>
      <c r="E87" t="s">
        <v>48</v>
      </c>
      <c r="F87" t="s">
        <v>52</v>
      </c>
      <c r="G87">
        <v>2440</v>
      </c>
      <c r="H87">
        <v>-116.321286</v>
      </c>
      <c r="I87">
        <v>46.503785999999998</v>
      </c>
      <c r="J87">
        <v>-116.321393</v>
      </c>
      <c r="K87">
        <v>46.503794999999997</v>
      </c>
      <c r="L87">
        <v>8.3190000000000008</v>
      </c>
      <c r="M87" t="s">
        <v>50</v>
      </c>
      <c r="N87">
        <v>40</v>
      </c>
      <c r="O87">
        <v>0.73399999999999999</v>
      </c>
      <c r="P87">
        <v>6.5000000000000002E-2</v>
      </c>
      <c r="Q87">
        <v>1</v>
      </c>
      <c r="R87">
        <v>19260830</v>
      </c>
      <c r="S87">
        <v>19680630</v>
      </c>
      <c r="T87">
        <v>14922</v>
      </c>
      <c r="U87">
        <v>14922</v>
      </c>
      <c r="V87">
        <v>280</v>
      </c>
      <c r="W87" s="129">
        <f>Input!C89</f>
        <v>800</v>
      </c>
      <c r="X87">
        <f t="shared" si="25"/>
        <v>579557.6</v>
      </c>
      <c r="Y87" s="129">
        <f>Input!D89</f>
        <v>960</v>
      </c>
      <c r="Z87">
        <f t="shared" si="26"/>
        <v>695469.12</v>
      </c>
      <c r="AA87" s="129">
        <f>Input!E89</f>
        <v>1100</v>
      </c>
      <c r="AB87">
        <f t="shared" si="27"/>
        <v>796891.7</v>
      </c>
      <c r="AC87" s="129">
        <f>Input!F89</f>
        <v>1350</v>
      </c>
      <c r="AD87">
        <f t="shared" si="28"/>
        <v>978003.45</v>
      </c>
      <c r="AE87">
        <v>1500</v>
      </c>
      <c r="AF87">
        <v>1670</v>
      </c>
      <c r="AG87">
        <v>2100</v>
      </c>
      <c r="AH87">
        <v>2750</v>
      </c>
      <c r="AI87">
        <v>3930</v>
      </c>
      <c r="AJ87">
        <v>5860</v>
      </c>
      <c r="AK87">
        <v>7280</v>
      </c>
      <c r="AL87">
        <v>9100</v>
      </c>
      <c r="AM87">
        <v>15200</v>
      </c>
      <c r="AN87">
        <v>19800</v>
      </c>
      <c r="AO87">
        <v>29900</v>
      </c>
      <c r="AP87">
        <v>90000</v>
      </c>
      <c r="AQ87" s="129">
        <f>Input!G89</f>
        <v>5699.2039999999997</v>
      </c>
      <c r="AR87">
        <f t="shared" si="29"/>
        <v>4128771.2401879998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
  <sheetViews>
    <sheetView zoomScale="70" zoomScaleNormal="70" workbookViewId="0">
      <selection activeCell="T2" sqref="T2"/>
    </sheetView>
  </sheetViews>
  <sheetFormatPr defaultRowHeight="14.4" x14ac:dyDescent="0.3"/>
  <sheetData>
    <row r="1" spans="1:3" s="42" customFormat="1" ht="22.2" thickTop="1" thickBot="1" x14ac:dyDescent="0.45">
      <c r="A1" s="211" t="s">
        <v>378</v>
      </c>
      <c r="B1" s="212"/>
      <c r="C1" s="213"/>
    </row>
    <row r="2" spans="1:3" s="42" customFormat="1" ht="15" thickTop="1" x14ac:dyDescent="0.3"/>
  </sheetData>
  <mergeCells count="1">
    <mergeCell ref="A1:C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AS176"/>
  <sheetViews>
    <sheetView workbookViewId="0">
      <selection activeCell="AM6" sqref="AM6"/>
    </sheetView>
  </sheetViews>
  <sheetFormatPr defaultRowHeight="14.4" x14ac:dyDescent="0.3"/>
  <cols>
    <col min="1" max="1" width="13.21875" customWidth="1"/>
    <col min="2" max="4" width="22.5546875" customWidth="1"/>
    <col min="5" max="7" width="21.33203125" customWidth="1"/>
    <col min="8" max="8" width="16.88671875" customWidth="1"/>
    <col min="9" max="11" width="18.5546875" customWidth="1"/>
    <col min="12" max="12" width="2.21875" style="35" customWidth="1"/>
    <col min="13" max="13" width="11.44140625" customWidth="1"/>
    <col min="14" max="14" width="11.88671875" customWidth="1"/>
    <col min="15" max="15" width="15.88671875" customWidth="1"/>
    <col min="16" max="16" width="17.21875" customWidth="1"/>
    <col min="17" max="17" width="2.77734375" style="43" customWidth="1"/>
    <col min="18" max="20" width="22.21875" customWidth="1"/>
    <col min="21" max="23" width="19" customWidth="1"/>
    <col min="24" max="24" width="13" customWidth="1"/>
    <col min="25" max="27" width="19" customWidth="1"/>
    <col min="28" max="28" width="2.21875" style="35" customWidth="1"/>
    <col min="29" max="29" width="11.44140625" customWidth="1"/>
    <col min="30" max="31" width="18" customWidth="1"/>
    <col min="32" max="32" width="21.88671875" customWidth="1"/>
    <col min="33" max="39" width="18" customWidth="1"/>
    <col min="40" max="40" width="2.6640625" style="40" customWidth="1"/>
    <col min="41" max="43" width="18.88671875" customWidth="1"/>
    <col min="44" max="44" width="2.33203125" style="43" customWidth="1"/>
    <col min="45" max="45" width="18.88671875" customWidth="1"/>
  </cols>
  <sheetData>
    <row r="1" spans="1:45" s="37" customFormat="1" ht="19.2" thickTop="1" thickBot="1" x14ac:dyDescent="0.4">
      <c r="A1" s="214" t="s">
        <v>373</v>
      </c>
      <c r="B1" s="215"/>
      <c r="C1" s="215"/>
      <c r="D1" s="215"/>
      <c r="E1" s="215"/>
      <c r="F1" s="215"/>
      <c r="G1" s="215"/>
      <c r="H1" s="215"/>
      <c r="I1" s="215"/>
      <c r="J1" s="215"/>
      <c r="K1" s="216"/>
      <c r="L1" s="36"/>
      <c r="M1" s="214" t="s">
        <v>374</v>
      </c>
      <c r="N1" s="215"/>
      <c r="O1" s="215"/>
      <c r="P1" s="216"/>
      <c r="Q1" s="38"/>
      <c r="R1" s="214" t="s">
        <v>376</v>
      </c>
      <c r="S1" s="215"/>
      <c r="T1" s="215"/>
      <c r="U1" s="215"/>
      <c r="V1" s="215"/>
      <c r="W1" s="215"/>
      <c r="X1" s="215"/>
      <c r="Y1" s="215"/>
      <c r="Z1" s="215"/>
      <c r="AA1" s="216"/>
      <c r="AB1" s="36"/>
      <c r="AC1" s="214" t="s">
        <v>377</v>
      </c>
      <c r="AD1" s="215"/>
      <c r="AE1" s="215"/>
      <c r="AF1" s="215"/>
      <c r="AG1" s="215"/>
      <c r="AH1" s="215"/>
      <c r="AI1" s="215"/>
      <c r="AJ1" s="215"/>
      <c r="AK1" s="215"/>
      <c r="AL1" s="215"/>
      <c r="AM1" s="216"/>
      <c r="AN1" s="36"/>
      <c r="AO1" s="214" t="s">
        <v>375</v>
      </c>
      <c r="AP1" s="215"/>
      <c r="AQ1" s="216"/>
      <c r="AR1" s="38"/>
      <c r="AS1" s="52" t="s">
        <v>388</v>
      </c>
    </row>
    <row r="2" spans="1:45" s="33" customFormat="1" ht="46.2" customHeight="1" thickTop="1" thickBot="1" x14ac:dyDescent="0.35">
      <c r="A2" s="120" t="s">
        <v>299</v>
      </c>
      <c r="B2" s="54" t="s">
        <v>300</v>
      </c>
      <c r="C2" s="54" t="s">
        <v>301</v>
      </c>
      <c r="D2" s="54" t="s">
        <v>302</v>
      </c>
      <c r="E2" s="54" t="s">
        <v>346</v>
      </c>
      <c r="F2" s="54" t="s">
        <v>347</v>
      </c>
      <c r="G2" s="54" t="s">
        <v>348</v>
      </c>
      <c r="H2" s="54" t="s">
        <v>349</v>
      </c>
      <c r="I2" s="54" t="s">
        <v>350</v>
      </c>
      <c r="J2" s="54" t="s">
        <v>351</v>
      </c>
      <c r="K2" s="45" t="s">
        <v>352</v>
      </c>
      <c r="L2" s="34"/>
      <c r="M2" s="120" t="s">
        <v>299</v>
      </c>
      <c r="N2" s="53" t="s">
        <v>3</v>
      </c>
      <c r="O2" s="57" t="s">
        <v>353</v>
      </c>
      <c r="P2" s="48" t="s">
        <v>354</v>
      </c>
      <c r="Q2" s="39"/>
      <c r="R2" s="122" t="s">
        <v>356</v>
      </c>
      <c r="S2" s="121" t="s">
        <v>357</v>
      </c>
      <c r="T2" s="57" t="s">
        <v>358</v>
      </c>
      <c r="U2" s="57" t="s">
        <v>296</v>
      </c>
      <c r="V2" s="57" t="s">
        <v>298</v>
      </c>
      <c r="W2" s="57" t="s">
        <v>359</v>
      </c>
      <c r="X2" s="53" t="s">
        <v>3</v>
      </c>
      <c r="Y2" s="57" t="s">
        <v>360</v>
      </c>
      <c r="Z2" s="57" t="s">
        <v>361</v>
      </c>
      <c r="AA2" s="48" t="s">
        <v>362</v>
      </c>
      <c r="AB2" s="34"/>
      <c r="AC2" s="120" t="s">
        <v>3</v>
      </c>
      <c r="AD2" s="54" t="s">
        <v>300</v>
      </c>
      <c r="AE2" s="54" t="s">
        <v>363</v>
      </c>
      <c r="AF2" s="54" t="s">
        <v>364</v>
      </c>
      <c r="AG2" s="54" t="s">
        <v>365</v>
      </c>
      <c r="AH2" s="54" t="s">
        <v>301</v>
      </c>
      <c r="AI2" s="54" t="s">
        <v>366</v>
      </c>
      <c r="AJ2" s="54" t="s">
        <v>367</v>
      </c>
      <c r="AK2" s="54" t="s">
        <v>302</v>
      </c>
      <c r="AL2" s="54" t="s">
        <v>368</v>
      </c>
      <c r="AM2" s="45" t="s">
        <v>369</v>
      </c>
      <c r="AN2" s="34"/>
      <c r="AO2" s="47" t="s">
        <v>297</v>
      </c>
      <c r="AP2" s="55" t="s">
        <v>370</v>
      </c>
      <c r="AQ2" s="51" t="s">
        <v>371</v>
      </c>
      <c r="AR2" s="41"/>
      <c r="AS2" s="44" t="s">
        <v>372</v>
      </c>
    </row>
    <row r="3" spans="1:45" ht="15" thickTop="1" x14ac:dyDescent="0.3">
      <c r="A3" s="56" t="s">
        <v>303</v>
      </c>
      <c r="B3" s="46">
        <f>Input!I4</f>
        <v>61.04</v>
      </c>
      <c r="C3" s="46">
        <f>Input!J4</f>
        <v>5.3</v>
      </c>
      <c r="D3" s="46">
        <f>Input!K4</f>
        <v>8.5299999999999994</v>
      </c>
      <c r="E3" s="46">
        <f>B3*1120.55</f>
        <v>68398.372000000003</v>
      </c>
      <c r="F3" s="46">
        <f>C3*1120.55</f>
        <v>5938.915</v>
      </c>
      <c r="G3" s="46">
        <f>D3*1120.55</f>
        <v>9558.2914999999994</v>
      </c>
      <c r="H3" s="46">
        <f>Input!L4</f>
        <v>344727</v>
      </c>
      <c r="I3" s="46">
        <f>E3/H3</f>
        <v>0.19841315591758116</v>
      </c>
      <c r="J3" s="46">
        <f>F3/H3</f>
        <v>1.7227878872267042E-2</v>
      </c>
      <c r="K3" s="64">
        <f>G3/H3</f>
        <v>2.7727133354799594E-2</v>
      </c>
      <c r="M3" s="56" t="s">
        <v>303</v>
      </c>
      <c r="N3" s="70">
        <v>17050101</v>
      </c>
      <c r="O3" s="70">
        <f>SUM(P3:P6)</f>
        <v>392365</v>
      </c>
      <c r="P3" s="71">
        <f>Input!P4</f>
        <v>40</v>
      </c>
      <c r="R3" s="75">
        <f>$I$3</f>
        <v>0.19841315591758116</v>
      </c>
      <c r="S3" s="70">
        <f t="shared" ref="S3:S5" si="0">$J$3</f>
        <v>1.7227878872267042E-2</v>
      </c>
      <c r="T3" s="70">
        <f t="shared" ref="T3:T5" si="1">$K$3</f>
        <v>2.7727133354799594E-2</v>
      </c>
      <c r="U3" s="70">
        <f>R3*P3</f>
        <v>7.9365262367032461</v>
      </c>
      <c r="V3" s="70">
        <f>S3*P3</f>
        <v>0.68911515489068165</v>
      </c>
      <c r="W3" s="70">
        <f>T3*P3</f>
        <v>1.1090853341919837</v>
      </c>
      <c r="X3" s="70">
        <v>16010102</v>
      </c>
      <c r="Y3" s="70">
        <f>U12</f>
        <v>46.538386496113979</v>
      </c>
      <c r="Z3" s="70">
        <f>V12</f>
        <v>3.9190220207253881</v>
      </c>
      <c r="AA3" s="71">
        <f>W12</f>
        <v>0.48987775259067351</v>
      </c>
      <c r="AC3" s="56">
        <v>16010102</v>
      </c>
      <c r="AD3" s="46">
        <f>Input!S4</f>
        <v>0.1</v>
      </c>
      <c r="AE3" s="46">
        <f>Input!T4</f>
        <v>0</v>
      </c>
      <c r="AF3" s="46">
        <f>AD3-AE3</f>
        <v>0.1</v>
      </c>
      <c r="AG3" s="46">
        <f>AF3/AD3</f>
        <v>1</v>
      </c>
      <c r="AH3" s="46">
        <f>Input!U4</f>
        <v>0.02</v>
      </c>
      <c r="AI3" s="46">
        <f>Input!V4</f>
        <v>0.01</v>
      </c>
      <c r="AJ3" s="46">
        <f>AI3/AH3</f>
        <v>0.5</v>
      </c>
      <c r="AK3" s="46">
        <f>Input!W4</f>
        <v>0</v>
      </c>
      <c r="AL3" s="46">
        <f>Input!X4</f>
        <v>0</v>
      </c>
      <c r="AM3" s="64">
        <v>0</v>
      </c>
      <c r="AO3" s="56">
        <f>Y3*AG3</f>
        <v>46.538386496113979</v>
      </c>
      <c r="AP3" s="46">
        <f>Z3*AJ3</f>
        <v>1.959511010362694</v>
      </c>
      <c r="AQ3" s="64">
        <f>AA3*AM3</f>
        <v>0</v>
      </c>
      <c r="AS3" s="134">
        <f>SUM(AO3:AQ3)</f>
        <v>48.497897506476676</v>
      </c>
    </row>
    <row r="4" spans="1:45" x14ac:dyDescent="0.3">
      <c r="A4" s="65" t="s">
        <v>304</v>
      </c>
      <c r="B4" s="58">
        <f>Input!I5</f>
        <v>0.33</v>
      </c>
      <c r="C4" s="58">
        <f>Input!J5</f>
        <v>0.28999999999999998</v>
      </c>
      <c r="D4" s="58">
        <f>Input!K5</f>
        <v>0.06</v>
      </c>
      <c r="E4" s="58">
        <f t="shared" ref="E4:E46" si="2">B4*1120.55</f>
        <v>369.78149999999999</v>
      </c>
      <c r="F4" s="58">
        <f t="shared" ref="F4:F46" si="3">C4*1120.55</f>
        <v>324.95949999999999</v>
      </c>
      <c r="G4" s="58">
        <f t="shared" ref="G4:G46" si="4">D4*1120.55</f>
        <v>67.23299999999999</v>
      </c>
      <c r="H4" s="58">
        <f>Input!L5</f>
        <v>3591</v>
      </c>
      <c r="I4" s="58">
        <f t="shared" ref="I4:I46" si="5">E4/H4</f>
        <v>0.10297451963241437</v>
      </c>
      <c r="J4" s="58">
        <f t="shared" ref="J4:J46" si="6">F4/H4</f>
        <v>9.0492759676970194E-2</v>
      </c>
      <c r="K4" s="66">
        <f t="shared" ref="K4:K46" si="7">G4/H4</f>
        <v>1.8722639933166245E-2</v>
      </c>
      <c r="M4" s="65" t="s">
        <v>303</v>
      </c>
      <c r="N4" s="59">
        <v>17050103</v>
      </c>
      <c r="O4" s="59">
        <f>$O$3</f>
        <v>392365</v>
      </c>
      <c r="P4" s="72">
        <f>Input!P5</f>
        <v>269</v>
      </c>
      <c r="R4" s="76">
        <f t="shared" ref="R4:R6" si="8">$I$3</f>
        <v>0.19841315591758116</v>
      </c>
      <c r="S4" s="59">
        <f t="shared" si="0"/>
        <v>1.7227878872267042E-2</v>
      </c>
      <c r="T4" s="59">
        <f t="shared" si="1"/>
        <v>2.7727133354799594E-2</v>
      </c>
      <c r="U4" s="59">
        <f t="shared" ref="U4:U67" si="9">R4*P4</f>
        <v>53.373138941829332</v>
      </c>
      <c r="V4" s="59">
        <f t="shared" ref="V4:V67" si="10">S4*P4</f>
        <v>4.6342994166398341</v>
      </c>
      <c r="W4" s="59">
        <f t="shared" ref="W4:W67" si="11">T4*P4</f>
        <v>7.4585988724410903</v>
      </c>
      <c r="X4" s="59">
        <v>16010201</v>
      </c>
      <c r="Y4" s="59">
        <f>SUM(U13,U58)</f>
        <v>3151.7973785814302</v>
      </c>
      <c r="Z4" s="59">
        <f>SUM(V13,V58)</f>
        <v>358.00157567302654</v>
      </c>
      <c r="AA4" s="72">
        <f>SUM(W13,W58)</f>
        <v>3724.0714471081255</v>
      </c>
      <c r="AC4" s="65">
        <v>16010201</v>
      </c>
      <c r="AD4" s="50">
        <f>Input!S5</f>
        <v>1.67</v>
      </c>
      <c r="AE4" s="50">
        <f>Input!T5</f>
        <v>0.83</v>
      </c>
      <c r="AF4" s="58">
        <f t="shared" ref="AF4:AF22" si="12">AD4-AE4</f>
        <v>0.84</v>
      </c>
      <c r="AG4" s="58">
        <f t="shared" ref="AG4:AG22" si="13">AF4/AD4</f>
        <v>0.50299401197604787</v>
      </c>
      <c r="AH4" s="50">
        <f>Input!U5</f>
        <v>0.41</v>
      </c>
      <c r="AI4" s="50">
        <f>Input!V5</f>
        <v>0.08</v>
      </c>
      <c r="AJ4" s="58">
        <f t="shared" ref="AJ4:AJ22" si="14">AI4/AH4</f>
        <v>0.1951219512195122</v>
      </c>
      <c r="AK4" s="50">
        <f>Input!W5</f>
        <v>0</v>
      </c>
      <c r="AL4" s="50">
        <f>Input!X5</f>
        <v>0</v>
      </c>
      <c r="AM4" s="66">
        <v>0</v>
      </c>
      <c r="AO4" s="65">
        <f t="shared" ref="AO4:AO22" si="15">Y4*AG4</f>
        <v>1585.3352083882642</v>
      </c>
      <c r="AP4" s="58">
        <f t="shared" ref="AP4:AP22" si="16">Z4*AJ4</f>
        <v>69.853965984980789</v>
      </c>
      <c r="AQ4" s="66">
        <f t="shared" ref="AQ4:AQ22" si="17">AA4*AM4</f>
        <v>0</v>
      </c>
      <c r="AS4" s="111">
        <f t="shared" ref="AS4:AS22" si="18">SUM(AO4:AQ4)</f>
        <v>1655.1891743732449</v>
      </c>
    </row>
    <row r="5" spans="1:45" x14ac:dyDescent="0.3">
      <c r="A5" s="65" t="s">
        <v>305</v>
      </c>
      <c r="B5" s="58">
        <f>Input!I6</f>
        <v>21.45</v>
      </c>
      <c r="C5" s="58">
        <f>Input!J6</f>
        <v>3.17</v>
      </c>
      <c r="D5" s="58">
        <f>Input!K6</f>
        <v>2.89</v>
      </c>
      <c r="E5" s="58">
        <f t="shared" si="2"/>
        <v>24035.797499999997</v>
      </c>
      <c r="F5" s="58">
        <f t="shared" si="3"/>
        <v>3552.1434999999997</v>
      </c>
      <c r="G5" s="58">
        <f t="shared" si="4"/>
        <v>3238.3895000000002</v>
      </c>
      <c r="H5" s="58">
        <f>Input!L6</f>
        <v>78155</v>
      </c>
      <c r="I5" s="58">
        <f t="shared" si="5"/>
        <v>0.30754011259676278</v>
      </c>
      <c r="J5" s="58">
        <f t="shared" si="6"/>
        <v>4.5449984006141635E-2</v>
      </c>
      <c r="K5" s="66">
        <f t="shared" si="7"/>
        <v>4.1435474377838913E-2</v>
      </c>
      <c r="M5" s="65" t="s">
        <v>303</v>
      </c>
      <c r="N5" s="59">
        <v>17050112</v>
      </c>
      <c r="O5" s="59">
        <f t="shared" ref="O5:O6" si="19">$O$3</f>
        <v>392365</v>
      </c>
      <c r="P5" s="72">
        <f>Input!P6</f>
        <v>19</v>
      </c>
      <c r="R5" s="76">
        <f t="shared" si="8"/>
        <v>0.19841315591758116</v>
      </c>
      <c r="S5" s="59">
        <f t="shared" si="0"/>
        <v>1.7227878872267042E-2</v>
      </c>
      <c r="T5" s="59">
        <f t="shared" si="1"/>
        <v>2.7727133354799594E-2</v>
      </c>
      <c r="U5" s="59">
        <f t="shared" si="9"/>
        <v>3.769849962434042</v>
      </c>
      <c r="V5" s="59">
        <f t="shared" si="10"/>
        <v>0.32732969857307381</v>
      </c>
      <c r="W5" s="59">
        <f t="shared" si="11"/>
        <v>0.52681553374119228</v>
      </c>
      <c r="X5" s="59">
        <v>16010202</v>
      </c>
      <c r="Y5" s="59">
        <f>SUM(U10,U59,U85,U141)</f>
        <v>5899.2604597934187</v>
      </c>
      <c r="Z5" s="59">
        <f>SUM(V10,V59,V85,V141)</f>
        <v>1710.0745011204424</v>
      </c>
      <c r="AA5" s="72">
        <f>SUM(W10,W59,W85,W141)</f>
        <v>1887.9624611725558</v>
      </c>
      <c r="AC5" s="65">
        <v>16010202</v>
      </c>
      <c r="AD5" s="50">
        <f>Input!S6</f>
        <v>1.99</v>
      </c>
      <c r="AE5" s="50">
        <f>Input!T6</f>
        <v>0.56999999999999995</v>
      </c>
      <c r="AF5" s="58">
        <f t="shared" si="12"/>
        <v>1.42</v>
      </c>
      <c r="AG5" s="58">
        <f t="shared" si="13"/>
        <v>0.71356783919597988</v>
      </c>
      <c r="AH5" s="50">
        <f>Input!U6</f>
        <v>0.62</v>
      </c>
      <c r="AI5" s="50">
        <f>Input!V6</f>
        <v>0.11</v>
      </c>
      <c r="AJ5" s="58">
        <f t="shared" si="14"/>
        <v>0.17741935483870969</v>
      </c>
      <c r="AK5" s="50">
        <f>Input!W6</f>
        <v>0</v>
      </c>
      <c r="AL5" s="50">
        <f>Input!X6</f>
        <v>0</v>
      </c>
      <c r="AM5" s="66">
        <v>0</v>
      </c>
      <c r="AO5" s="65">
        <f t="shared" si="15"/>
        <v>4209.5225391490721</v>
      </c>
      <c r="AP5" s="58">
        <f t="shared" si="16"/>
        <v>303.40031471491722</v>
      </c>
      <c r="AQ5" s="66">
        <f t="shared" si="17"/>
        <v>0</v>
      </c>
      <c r="AS5" s="111">
        <f t="shared" si="18"/>
        <v>4512.9228538639891</v>
      </c>
    </row>
    <row r="6" spans="1:45" x14ac:dyDescent="0.3">
      <c r="A6" s="65" t="s">
        <v>306</v>
      </c>
      <c r="B6" s="58">
        <f>Input!I7</f>
        <v>1.9</v>
      </c>
      <c r="C6" s="58">
        <f>Input!J7</f>
        <v>0.16</v>
      </c>
      <c r="D6" s="58">
        <f>Input!K7</f>
        <v>0.02</v>
      </c>
      <c r="E6" s="58">
        <f t="shared" si="2"/>
        <v>2129.0449999999996</v>
      </c>
      <c r="F6" s="58">
        <f t="shared" si="3"/>
        <v>179.28799999999998</v>
      </c>
      <c r="G6" s="58">
        <f t="shared" si="4"/>
        <v>22.410999999999998</v>
      </c>
      <c r="H6" s="58">
        <f>Input!L7</f>
        <v>6176</v>
      </c>
      <c r="I6" s="58">
        <f t="shared" si="5"/>
        <v>0.34472878886010355</v>
      </c>
      <c r="J6" s="58">
        <f t="shared" si="6"/>
        <v>2.9029792746113985E-2</v>
      </c>
      <c r="K6" s="66">
        <f t="shared" si="7"/>
        <v>3.6287240932642482E-3</v>
      </c>
      <c r="M6" s="65" t="s">
        <v>303</v>
      </c>
      <c r="N6" s="59">
        <v>17050114</v>
      </c>
      <c r="O6" s="59">
        <f t="shared" si="19"/>
        <v>392365</v>
      </c>
      <c r="P6" s="72">
        <f>Input!P7</f>
        <v>392037</v>
      </c>
      <c r="R6" s="76">
        <f t="shared" si="8"/>
        <v>0.19841315591758116</v>
      </c>
      <c r="S6" s="59">
        <f>$J$3</f>
        <v>1.7227878872267042E-2</v>
      </c>
      <c r="T6" s="59">
        <f>$K$3</f>
        <v>2.7727133354799594E-2</v>
      </c>
      <c r="U6" s="59">
        <f t="shared" si="9"/>
        <v>77785.298406460759</v>
      </c>
      <c r="V6" s="59">
        <f t="shared" si="10"/>
        <v>6753.9659494469543</v>
      </c>
      <c r="W6" s="59">
        <f t="shared" si="11"/>
        <v>10870.062179015567</v>
      </c>
      <c r="X6" s="59">
        <v>16010203</v>
      </c>
      <c r="Y6" s="59">
        <v>0</v>
      </c>
      <c r="Z6" s="59">
        <v>0</v>
      </c>
      <c r="AA6" s="72">
        <v>0</v>
      </c>
      <c r="AC6" s="65">
        <v>16010203</v>
      </c>
      <c r="AD6" s="50">
        <f>Input!S7</f>
        <v>7.0000000000000007E-2</v>
      </c>
      <c r="AE6" s="50">
        <f>Input!T7</f>
        <v>0</v>
      </c>
      <c r="AF6" s="58">
        <f t="shared" si="12"/>
        <v>7.0000000000000007E-2</v>
      </c>
      <c r="AG6" s="58">
        <f t="shared" si="13"/>
        <v>1</v>
      </c>
      <c r="AH6" s="50">
        <f>Input!U7</f>
        <v>0.02</v>
      </c>
      <c r="AI6" s="50">
        <f>Input!V7</f>
        <v>0</v>
      </c>
      <c r="AJ6" s="58">
        <f t="shared" si="14"/>
        <v>0</v>
      </c>
      <c r="AK6" s="50">
        <f>Input!W7</f>
        <v>0</v>
      </c>
      <c r="AL6" s="50">
        <f>Input!X7</f>
        <v>0</v>
      </c>
      <c r="AM6" s="66">
        <v>0</v>
      </c>
      <c r="AO6" s="65">
        <f t="shared" si="15"/>
        <v>0</v>
      </c>
      <c r="AP6" s="58">
        <f t="shared" si="16"/>
        <v>0</v>
      </c>
      <c r="AQ6" s="66">
        <f t="shared" si="17"/>
        <v>0</v>
      </c>
      <c r="AS6" s="111">
        <f t="shared" si="18"/>
        <v>0</v>
      </c>
    </row>
    <row r="7" spans="1:45" x14ac:dyDescent="0.3">
      <c r="A7" s="65" t="s">
        <v>307</v>
      </c>
      <c r="B7" s="58">
        <f>Input!I8</f>
        <v>1.55</v>
      </c>
      <c r="C7" s="58">
        <f>Input!J8</f>
        <v>0.4</v>
      </c>
      <c r="D7" s="58">
        <f>Input!K8</f>
        <v>0.35</v>
      </c>
      <c r="E7" s="58">
        <f t="shared" si="2"/>
        <v>1736.8525</v>
      </c>
      <c r="F7" s="58">
        <f t="shared" si="3"/>
        <v>448.22</v>
      </c>
      <c r="G7" s="58">
        <f t="shared" si="4"/>
        <v>392.19249999999994</v>
      </c>
      <c r="H7" s="58">
        <f>Input!L8</f>
        <v>9218</v>
      </c>
      <c r="I7" s="58">
        <f t="shared" si="5"/>
        <v>0.18841966804078975</v>
      </c>
      <c r="J7" s="58">
        <f t="shared" si="6"/>
        <v>4.8624430462139295E-2</v>
      </c>
      <c r="K7" s="66">
        <f t="shared" si="7"/>
        <v>4.2546376654371873E-2</v>
      </c>
      <c r="M7" s="65" t="s">
        <v>304</v>
      </c>
      <c r="N7" s="59">
        <v>17050124</v>
      </c>
      <c r="O7" s="59">
        <f>SUM(P7:P9)</f>
        <v>3975</v>
      </c>
      <c r="P7" s="72">
        <f>Input!P8</f>
        <v>2265</v>
      </c>
      <c r="R7" s="76">
        <f>$I$4</f>
        <v>0.10297451963241437</v>
      </c>
      <c r="S7" s="59">
        <f>$J$4</f>
        <v>9.0492759676970194E-2</v>
      </c>
      <c r="T7" s="59">
        <f>$K$4</f>
        <v>1.8722639933166245E-2</v>
      </c>
      <c r="U7" s="59">
        <f t="shared" si="9"/>
        <v>233.23728696741856</v>
      </c>
      <c r="V7" s="59">
        <f t="shared" si="10"/>
        <v>204.9661006683375</v>
      </c>
      <c r="W7" s="59">
        <f t="shared" si="11"/>
        <v>42.406779448621542</v>
      </c>
      <c r="X7" s="59">
        <v>16010204</v>
      </c>
      <c r="Y7" s="59">
        <f>U142</f>
        <v>494.16015395580894</v>
      </c>
      <c r="Z7" s="59">
        <f t="shared" ref="Z7:AA7" si="20">V142</f>
        <v>452.98014112615823</v>
      </c>
      <c r="AA7" s="72">
        <f t="shared" si="20"/>
        <v>0</v>
      </c>
      <c r="AC7" s="65">
        <v>16010204</v>
      </c>
      <c r="AD7" s="50">
        <f>Input!S8</f>
        <v>0.13</v>
      </c>
      <c r="AE7" s="50">
        <f>Input!T8</f>
        <v>0</v>
      </c>
      <c r="AF7" s="58">
        <f t="shared" si="12"/>
        <v>0.13</v>
      </c>
      <c r="AG7" s="58">
        <f t="shared" si="13"/>
        <v>1</v>
      </c>
      <c r="AH7" s="50">
        <f>Input!U8</f>
        <v>0.41</v>
      </c>
      <c r="AI7" s="50">
        <f>Input!V8</f>
        <v>0.03</v>
      </c>
      <c r="AJ7" s="58">
        <f t="shared" si="14"/>
        <v>7.3170731707317069E-2</v>
      </c>
      <c r="AK7" s="50">
        <f>Input!W8</f>
        <v>0</v>
      </c>
      <c r="AL7" s="50">
        <f>Input!X8</f>
        <v>0</v>
      </c>
      <c r="AM7" s="66">
        <v>0</v>
      </c>
      <c r="AO7" s="65">
        <f t="shared" si="15"/>
        <v>494.16015395580894</v>
      </c>
      <c r="AP7" s="58">
        <f t="shared" si="16"/>
        <v>33.144888375084747</v>
      </c>
      <c r="AQ7" s="66">
        <f t="shared" si="17"/>
        <v>0</v>
      </c>
      <c r="AS7" s="111">
        <f t="shared" si="18"/>
        <v>527.30504233089368</v>
      </c>
    </row>
    <row r="8" spans="1:45" x14ac:dyDescent="0.3">
      <c r="A8" s="65" t="s">
        <v>308</v>
      </c>
      <c r="B8" s="58">
        <f>Input!I9</f>
        <v>7.02</v>
      </c>
      <c r="C8" s="58">
        <f>Input!J9</f>
        <v>8.42</v>
      </c>
      <c r="D8" s="58">
        <f>Input!K9</f>
        <v>4.72</v>
      </c>
      <c r="E8" s="58">
        <f t="shared" si="2"/>
        <v>7866.2609999999995</v>
      </c>
      <c r="F8" s="58">
        <f t="shared" si="3"/>
        <v>9435.030999999999</v>
      </c>
      <c r="G8" s="58">
        <f t="shared" si="4"/>
        <v>5288.9959999999992</v>
      </c>
      <c r="H8" s="58">
        <f>Input!L9</f>
        <v>43739</v>
      </c>
      <c r="I8" s="58">
        <f t="shared" si="5"/>
        <v>0.17984546971810053</v>
      </c>
      <c r="J8" s="58">
        <f t="shared" si="6"/>
        <v>0.21571208761059921</v>
      </c>
      <c r="K8" s="66">
        <f t="shared" si="7"/>
        <v>0.12092174032328126</v>
      </c>
      <c r="M8" s="65" t="s">
        <v>304</v>
      </c>
      <c r="N8" s="59">
        <v>17050201</v>
      </c>
      <c r="O8" s="59">
        <f>$O$7</f>
        <v>3975</v>
      </c>
      <c r="P8" s="72">
        <f>Input!P9</f>
        <v>59</v>
      </c>
      <c r="R8" s="76">
        <f t="shared" ref="R8:R9" si="21">$I$4</f>
        <v>0.10297451963241437</v>
      </c>
      <c r="S8" s="59">
        <f t="shared" ref="S8:S9" si="22">$J$4</f>
        <v>9.0492759676970194E-2</v>
      </c>
      <c r="T8" s="59">
        <f t="shared" ref="T8:T9" si="23">$K$4</f>
        <v>1.8722639933166245E-2</v>
      </c>
      <c r="U8" s="59">
        <f t="shared" si="9"/>
        <v>6.0754966583124483</v>
      </c>
      <c r="V8" s="59">
        <f t="shared" si="10"/>
        <v>5.339072820941241</v>
      </c>
      <c r="W8" s="59">
        <f t="shared" si="11"/>
        <v>1.1046357560568085</v>
      </c>
      <c r="X8" s="59">
        <v>16020309</v>
      </c>
      <c r="Y8" s="59">
        <f>SUM(U64,U143)</f>
        <v>46.859733857831102</v>
      </c>
      <c r="Z8" s="59">
        <f t="shared" ref="Z8:AA8" si="24">SUM(V64,V143)</f>
        <v>41.896467572251517</v>
      </c>
      <c r="AA8" s="72">
        <f t="shared" si="24"/>
        <v>2.2312208309885571</v>
      </c>
      <c r="AC8" s="65">
        <v>16020309</v>
      </c>
      <c r="AD8" s="50">
        <f>Input!S9</f>
        <v>0.02</v>
      </c>
      <c r="AE8" s="50">
        <f>Input!T9</f>
        <v>0</v>
      </c>
      <c r="AF8" s="58">
        <f t="shared" si="12"/>
        <v>0.02</v>
      </c>
      <c r="AG8" s="58">
        <f t="shared" si="13"/>
        <v>1</v>
      </c>
      <c r="AH8" s="50">
        <f>Input!U9</f>
        <v>0.05</v>
      </c>
      <c r="AI8" s="50">
        <f>Input!V9</f>
        <v>0</v>
      </c>
      <c r="AJ8" s="58">
        <f t="shared" si="14"/>
        <v>0</v>
      </c>
      <c r="AK8" s="50">
        <f>Input!W9</f>
        <v>0</v>
      </c>
      <c r="AL8" s="50">
        <f>Input!X9</f>
        <v>0</v>
      </c>
      <c r="AM8" s="66">
        <v>0</v>
      </c>
      <c r="AO8" s="65">
        <f t="shared" si="15"/>
        <v>46.859733857831102</v>
      </c>
      <c r="AP8" s="58">
        <f t="shared" si="16"/>
        <v>0</v>
      </c>
      <c r="AQ8" s="66">
        <f t="shared" si="17"/>
        <v>0</v>
      </c>
      <c r="AS8" s="111">
        <f t="shared" si="18"/>
        <v>46.859733857831102</v>
      </c>
    </row>
    <row r="9" spans="1:45" x14ac:dyDescent="0.3">
      <c r="A9" s="65" t="s">
        <v>309</v>
      </c>
      <c r="B9" s="58">
        <f>Input!I10</f>
        <v>10.24</v>
      </c>
      <c r="C9" s="58">
        <f>Input!J10</f>
        <v>0.64</v>
      </c>
      <c r="D9" s="58">
        <f>Input!K10</f>
        <v>1.52</v>
      </c>
      <c r="E9" s="58">
        <f t="shared" si="2"/>
        <v>11474.431999999999</v>
      </c>
      <c r="F9" s="58">
        <f t="shared" si="3"/>
        <v>717.15199999999993</v>
      </c>
      <c r="G9" s="58">
        <f t="shared" si="4"/>
        <v>1703.2359999999999</v>
      </c>
      <c r="H9" s="58">
        <f>Input!L10</f>
        <v>21166</v>
      </c>
      <c r="I9" s="58">
        <f t="shared" si="5"/>
        <v>0.5421162241330435</v>
      </c>
      <c r="J9" s="58">
        <f t="shared" si="6"/>
        <v>3.3882264008315219E-2</v>
      </c>
      <c r="K9" s="66">
        <f t="shared" si="7"/>
        <v>8.0470377019748643E-2</v>
      </c>
      <c r="M9" s="65" t="s">
        <v>304</v>
      </c>
      <c r="N9" s="59">
        <v>17060210</v>
      </c>
      <c r="O9" s="59">
        <f>$O$7</f>
        <v>3975</v>
      </c>
      <c r="P9" s="72">
        <f>Input!P10</f>
        <v>1651</v>
      </c>
      <c r="R9" s="76">
        <f t="shared" si="21"/>
        <v>0.10297451963241437</v>
      </c>
      <c r="S9" s="59">
        <f t="shared" si="22"/>
        <v>9.0492759676970194E-2</v>
      </c>
      <c r="T9" s="59">
        <f t="shared" si="23"/>
        <v>1.8722639933166245E-2</v>
      </c>
      <c r="U9" s="59">
        <f t="shared" si="9"/>
        <v>170.01093191311614</v>
      </c>
      <c r="V9" s="59">
        <f t="shared" si="10"/>
        <v>149.4035462266778</v>
      </c>
      <c r="W9" s="59">
        <f t="shared" si="11"/>
        <v>30.91107852965747</v>
      </c>
      <c r="X9" s="59">
        <v>17010101</v>
      </c>
      <c r="Y9" s="59">
        <v>0</v>
      </c>
      <c r="Z9" s="59">
        <v>0</v>
      </c>
      <c r="AA9" s="72">
        <v>0</v>
      </c>
      <c r="AC9" s="65">
        <v>17010101</v>
      </c>
      <c r="AD9" s="50">
        <f>Input!S10</f>
        <v>0</v>
      </c>
      <c r="AE9" s="50">
        <f>Input!T10</f>
        <v>0</v>
      </c>
      <c r="AF9" s="58">
        <f t="shared" si="12"/>
        <v>0</v>
      </c>
      <c r="AG9" s="58">
        <v>0</v>
      </c>
      <c r="AH9" s="50">
        <f>Input!U10</f>
        <v>0</v>
      </c>
      <c r="AI9" s="50">
        <f>Input!V10</f>
        <v>0</v>
      </c>
      <c r="AJ9" s="58">
        <v>0</v>
      </c>
      <c r="AK9" s="50">
        <f>Input!W10</f>
        <v>0</v>
      </c>
      <c r="AL9" s="50">
        <f>Input!X10</f>
        <v>0</v>
      </c>
      <c r="AM9" s="66">
        <v>0</v>
      </c>
      <c r="AO9" s="65">
        <f t="shared" si="15"/>
        <v>0</v>
      </c>
      <c r="AP9" s="58">
        <f t="shared" si="16"/>
        <v>0</v>
      </c>
      <c r="AQ9" s="66">
        <f t="shared" si="17"/>
        <v>0</v>
      </c>
      <c r="AS9" s="111">
        <f t="shared" si="18"/>
        <v>0</v>
      </c>
    </row>
    <row r="10" spans="1:45" x14ac:dyDescent="0.3">
      <c r="A10" s="65" t="s">
        <v>310</v>
      </c>
      <c r="B10" s="58">
        <f>Input!I11</f>
        <v>0.8</v>
      </c>
      <c r="C10" s="58">
        <f>Input!J11</f>
        <v>2.42</v>
      </c>
      <c r="D10" s="58">
        <f>Input!K11</f>
        <v>0.01</v>
      </c>
      <c r="E10" s="58">
        <f t="shared" si="2"/>
        <v>896.44</v>
      </c>
      <c r="F10" s="58">
        <f t="shared" si="3"/>
        <v>2711.7309999999998</v>
      </c>
      <c r="G10" s="58">
        <f t="shared" si="4"/>
        <v>11.205499999999999</v>
      </c>
      <c r="H10" s="58">
        <f>Input!L11</f>
        <v>7535</v>
      </c>
      <c r="I10" s="58">
        <f t="shared" si="5"/>
        <v>0.1189701393497014</v>
      </c>
      <c r="J10" s="58">
        <f t="shared" si="6"/>
        <v>0.3598846715328467</v>
      </c>
      <c r="K10" s="66">
        <f t="shared" si="7"/>
        <v>1.4871267418712672E-3</v>
      </c>
      <c r="M10" s="65" t="s">
        <v>305</v>
      </c>
      <c r="N10" s="59">
        <v>16010202</v>
      </c>
      <c r="O10" s="59">
        <f>SUM(P10:P11)</f>
        <v>82839</v>
      </c>
      <c r="P10" s="72">
        <f>Input!P11</f>
        <v>105</v>
      </c>
      <c r="R10" s="76">
        <f>$I$5</f>
        <v>0.30754011259676278</v>
      </c>
      <c r="S10" s="59">
        <f>$J$5</f>
        <v>4.5449984006141635E-2</v>
      </c>
      <c r="T10" s="59">
        <f>$K$5</f>
        <v>4.1435474377838913E-2</v>
      </c>
      <c r="U10" s="59">
        <f t="shared" si="9"/>
        <v>32.291711822660091</v>
      </c>
      <c r="V10" s="59">
        <f t="shared" si="10"/>
        <v>4.7722483206448718</v>
      </c>
      <c r="W10" s="59">
        <f t="shared" si="11"/>
        <v>4.3507248096730855</v>
      </c>
      <c r="X10" s="59">
        <v>17010104</v>
      </c>
      <c r="Y10" s="59">
        <f>SUM(U34,U46)</f>
        <v>865.19064194857322</v>
      </c>
      <c r="Z10" s="59">
        <f t="shared" ref="Z10:AA10" si="25">SUM(V34,V46)</f>
        <v>2034.3306925009438</v>
      </c>
      <c r="AA10" s="72">
        <f t="shared" si="25"/>
        <v>244.87073307960225</v>
      </c>
      <c r="AC10" s="65">
        <v>17010104</v>
      </c>
      <c r="AD10" s="50">
        <f>Input!S11</f>
        <v>1.18</v>
      </c>
      <c r="AE10" s="50">
        <f>Input!T11</f>
        <v>0.09</v>
      </c>
      <c r="AF10" s="58">
        <f t="shared" si="12"/>
        <v>1.0899999999999999</v>
      </c>
      <c r="AG10" s="58">
        <f t="shared" si="13"/>
        <v>0.92372881355932202</v>
      </c>
      <c r="AH10" s="50">
        <f>Input!U11</f>
        <v>0.6</v>
      </c>
      <c r="AI10" s="50">
        <f>Input!V11</f>
        <v>7.0000000000000007E-2</v>
      </c>
      <c r="AJ10" s="58">
        <f t="shared" si="14"/>
        <v>0.11666666666666668</v>
      </c>
      <c r="AK10" s="50">
        <f>Input!W11</f>
        <v>0</v>
      </c>
      <c r="AL10" s="50">
        <f>Input!X11</f>
        <v>0</v>
      </c>
      <c r="AM10" s="66">
        <v>0</v>
      </c>
      <c r="AO10" s="65">
        <f t="shared" si="15"/>
        <v>799.20152518978375</v>
      </c>
      <c r="AP10" s="58">
        <f t="shared" si="16"/>
        <v>237.33858079177679</v>
      </c>
      <c r="AQ10" s="66">
        <f t="shared" si="17"/>
        <v>0</v>
      </c>
      <c r="AS10" s="111">
        <f t="shared" si="18"/>
        <v>1036.5401059815606</v>
      </c>
    </row>
    <row r="11" spans="1:45" x14ac:dyDescent="0.3">
      <c r="A11" s="65" t="s">
        <v>311</v>
      </c>
      <c r="B11" s="58">
        <f>Input!I12</f>
        <v>2.37</v>
      </c>
      <c r="C11" s="58">
        <f>Input!J12</f>
        <v>3.7</v>
      </c>
      <c r="D11" s="58">
        <f>Input!K12</f>
        <v>0.97</v>
      </c>
      <c r="E11" s="58">
        <f t="shared" si="2"/>
        <v>2655.7035000000001</v>
      </c>
      <c r="F11" s="58">
        <f t="shared" si="3"/>
        <v>4146.0349999999999</v>
      </c>
      <c r="G11" s="58">
        <f t="shared" si="4"/>
        <v>1086.9334999999999</v>
      </c>
      <c r="H11" s="58">
        <f>Input!L12</f>
        <v>40908</v>
      </c>
      <c r="I11" s="58">
        <f t="shared" si="5"/>
        <v>6.491892783807568E-2</v>
      </c>
      <c r="J11" s="58">
        <f t="shared" si="6"/>
        <v>0.10135022489488608</v>
      </c>
      <c r="K11" s="66">
        <f t="shared" si="7"/>
        <v>2.6570194094064727E-2</v>
      </c>
      <c r="M11" s="65" t="s">
        <v>305</v>
      </c>
      <c r="N11" s="59">
        <v>17040208</v>
      </c>
      <c r="O11" s="59">
        <f>O10</f>
        <v>82839</v>
      </c>
      <c r="P11" s="72">
        <f>Input!P12</f>
        <v>82734</v>
      </c>
      <c r="R11" s="76">
        <f>$I$5</f>
        <v>0.30754011259676278</v>
      </c>
      <c r="S11" s="59">
        <f>$J$5</f>
        <v>4.5449984006141635E-2</v>
      </c>
      <c r="T11" s="59">
        <f>$K$5</f>
        <v>4.1435474377838913E-2</v>
      </c>
      <c r="U11" s="59">
        <f t="shared" si="9"/>
        <v>25444.023675580571</v>
      </c>
      <c r="V11" s="59">
        <f t="shared" si="10"/>
        <v>3760.2589767641221</v>
      </c>
      <c r="W11" s="59">
        <f t="shared" si="11"/>
        <v>3428.1225371761248</v>
      </c>
      <c r="X11" s="59">
        <v>17010105</v>
      </c>
      <c r="Y11" s="59">
        <f>U47</f>
        <v>77.111019163763075</v>
      </c>
      <c r="Z11" s="59">
        <f t="shared" ref="Z11:AA11" si="26">V47</f>
        <v>183.5047038327526</v>
      </c>
      <c r="AA11" s="72">
        <f t="shared" si="26"/>
        <v>21.473954703832749</v>
      </c>
      <c r="AC11" s="65">
        <v>17010105</v>
      </c>
      <c r="AD11" s="50">
        <f>Input!S12</f>
        <v>0.16</v>
      </c>
      <c r="AE11" s="50">
        <f>Input!T12</f>
        <v>0</v>
      </c>
      <c r="AF11" s="58">
        <f t="shared" si="12"/>
        <v>0.16</v>
      </c>
      <c r="AG11" s="58">
        <f t="shared" si="13"/>
        <v>1</v>
      </c>
      <c r="AH11" s="50">
        <f>Input!U12</f>
        <v>0.08</v>
      </c>
      <c r="AI11" s="50">
        <f>Input!V12</f>
        <v>0.01</v>
      </c>
      <c r="AJ11" s="58">
        <f t="shared" si="14"/>
        <v>0.125</v>
      </c>
      <c r="AK11" s="50">
        <f>Input!W12</f>
        <v>0</v>
      </c>
      <c r="AL11" s="50">
        <f>Input!X12</f>
        <v>0</v>
      </c>
      <c r="AM11" s="66">
        <v>0</v>
      </c>
      <c r="AO11" s="65">
        <f t="shared" si="15"/>
        <v>77.111019163763075</v>
      </c>
      <c r="AP11" s="58">
        <f t="shared" si="16"/>
        <v>22.938087979094075</v>
      </c>
      <c r="AQ11" s="66">
        <f t="shared" si="17"/>
        <v>0</v>
      </c>
      <c r="AS11" s="111">
        <f t="shared" si="18"/>
        <v>100.04910714285715</v>
      </c>
    </row>
    <row r="12" spans="1:45" x14ac:dyDescent="0.3">
      <c r="A12" s="65" t="s">
        <v>312</v>
      </c>
      <c r="B12" s="58">
        <f>Input!I13</f>
        <v>25.52</v>
      </c>
      <c r="C12" s="58">
        <f>Input!J13</f>
        <v>5.58</v>
      </c>
      <c r="D12" s="58">
        <f>Input!K13</f>
        <v>0.87</v>
      </c>
      <c r="E12" s="58">
        <f t="shared" si="2"/>
        <v>28596.435999999998</v>
      </c>
      <c r="F12" s="58">
        <f t="shared" si="3"/>
        <v>6252.6689999999999</v>
      </c>
      <c r="G12" s="58">
        <f t="shared" si="4"/>
        <v>974.87849999999992</v>
      </c>
      <c r="H12" s="58">
        <f>Input!L13</f>
        <v>91856</v>
      </c>
      <c r="I12" s="58">
        <f t="shared" si="5"/>
        <v>0.31131810660163733</v>
      </c>
      <c r="J12" s="58">
        <f t="shared" si="6"/>
        <v>6.8070338355687154E-2</v>
      </c>
      <c r="K12" s="66">
        <f t="shared" si="7"/>
        <v>1.0613117270510362E-2</v>
      </c>
      <c r="M12" s="65" t="s">
        <v>306</v>
      </c>
      <c r="N12" s="59">
        <v>16010102</v>
      </c>
      <c r="O12" s="59">
        <f>SUM(P12:P13)</f>
        <v>5985</v>
      </c>
      <c r="P12" s="72">
        <f>Input!P13</f>
        <v>135</v>
      </c>
      <c r="R12" s="76">
        <f>$I$6</f>
        <v>0.34472878886010355</v>
      </c>
      <c r="S12" s="59">
        <f>$J$6</f>
        <v>2.9029792746113985E-2</v>
      </c>
      <c r="T12" s="59">
        <f>$K$6</f>
        <v>3.6287240932642482E-3</v>
      </c>
      <c r="U12" s="59">
        <f t="shared" si="9"/>
        <v>46.538386496113979</v>
      </c>
      <c r="V12" s="59">
        <f t="shared" si="10"/>
        <v>3.9190220207253881</v>
      </c>
      <c r="W12" s="59">
        <f t="shared" si="11"/>
        <v>0.48987775259067351</v>
      </c>
      <c r="X12" s="59">
        <v>17010213</v>
      </c>
      <c r="Y12" s="59">
        <f>U35</f>
        <v>105.10374416984453</v>
      </c>
      <c r="Z12" s="59">
        <f t="shared" ref="Z12:AA12" si="27">V35</f>
        <v>164.08601410482058</v>
      </c>
      <c r="AA12" s="72">
        <f t="shared" si="27"/>
        <v>43.01714423829079</v>
      </c>
      <c r="AC12" s="65">
        <v>17010213</v>
      </c>
      <c r="AD12" s="50">
        <f>Input!S13</f>
        <v>0.23</v>
      </c>
      <c r="AE12" s="50">
        <f>Input!T13</f>
        <v>0</v>
      </c>
      <c r="AF12" s="58">
        <f t="shared" si="12"/>
        <v>0.23</v>
      </c>
      <c r="AG12" s="58">
        <f t="shared" si="13"/>
        <v>1</v>
      </c>
      <c r="AH12" s="50">
        <f>Input!U13</f>
        <v>0.13</v>
      </c>
      <c r="AI12" s="50">
        <f>Input!V13</f>
        <v>0.01</v>
      </c>
      <c r="AJ12" s="58">
        <f t="shared" si="14"/>
        <v>7.6923076923076927E-2</v>
      </c>
      <c r="AK12" s="50">
        <f>Input!W13</f>
        <v>0</v>
      </c>
      <c r="AL12" s="50">
        <f>Input!X13</f>
        <v>0</v>
      </c>
      <c r="AM12" s="66">
        <v>0</v>
      </c>
      <c r="AO12" s="65">
        <f t="shared" si="15"/>
        <v>105.10374416984453</v>
      </c>
      <c r="AP12" s="58">
        <f t="shared" si="16"/>
        <v>12.622001084986199</v>
      </c>
      <c r="AQ12" s="66">
        <f t="shared" si="17"/>
        <v>0</v>
      </c>
      <c r="AS12" s="111">
        <f t="shared" si="18"/>
        <v>117.72574525483073</v>
      </c>
    </row>
    <row r="13" spans="1:45" x14ac:dyDescent="0.3">
      <c r="A13" s="65" t="s">
        <v>313</v>
      </c>
      <c r="B13" s="58">
        <f>Input!I14</f>
        <v>0.79</v>
      </c>
      <c r="C13" s="58">
        <f>Input!J14</f>
        <v>1.88</v>
      </c>
      <c r="D13" s="58">
        <f>Input!K14</f>
        <v>0.22</v>
      </c>
      <c r="E13" s="58">
        <f t="shared" si="2"/>
        <v>885.23450000000003</v>
      </c>
      <c r="F13" s="58">
        <f t="shared" si="3"/>
        <v>2106.634</v>
      </c>
      <c r="G13" s="58">
        <f t="shared" si="4"/>
        <v>246.52099999999999</v>
      </c>
      <c r="H13" s="58">
        <f>Input!L14</f>
        <v>10619</v>
      </c>
      <c r="I13" s="58">
        <f t="shared" si="5"/>
        <v>8.336326396082494E-2</v>
      </c>
      <c r="J13" s="58">
        <f t="shared" si="6"/>
        <v>0.19838346360297579</v>
      </c>
      <c r="K13" s="66">
        <f t="shared" si="7"/>
        <v>2.3215086166305677E-2</v>
      </c>
      <c r="M13" s="65" t="s">
        <v>306</v>
      </c>
      <c r="N13" s="59">
        <v>16010201</v>
      </c>
      <c r="O13" s="59">
        <f>O12</f>
        <v>5985</v>
      </c>
      <c r="P13" s="72">
        <f>Input!P14</f>
        <v>5850</v>
      </c>
      <c r="R13" s="76">
        <f>$I$6</f>
        <v>0.34472878886010355</v>
      </c>
      <c r="S13" s="59">
        <f>$J$6</f>
        <v>2.9029792746113985E-2</v>
      </c>
      <c r="T13" s="59">
        <f>$K$6</f>
        <v>3.6287240932642482E-3</v>
      </c>
      <c r="U13" s="59">
        <f t="shared" si="9"/>
        <v>2016.6634148316057</v>
      </c>
      <c r="V13" s="59">
        <f t="shared" si="10"/>
        <v>169.82428756476682</v>
      </c>
      <c r="W13" s="59">
        <f t="shared" si="11"/>
        <v>21.228035945595852</v>
      </c>
      <c r="X13" s="59">
        <v>17010214</v>
      </c>
      <c r="Y13" s="59">
        <f>SUM(U36,U48,U112)</f>
        <v>3265.9266366719298</v>
      </c>
      <c r="Z13" s="59">
        <f t="shared" ref="Z13:AA13" si="28">SUM(V36,V48,V112)</f>
        <v>3592.4239389420841</v>
      </c>
      <c r="AA13" s="72">
        <f t="shared" si="28"/>
        <v>918.30699324161674</v>
      </c>
      <c r="AC13" s="65">
        <v>17010214</v>
      </c>
      <c r="AD13" s="50">
        <f>Input!S14</f>
        <v>4.6900000000000004</v>
      </c>
      <c r="AE13" s="50">
        <f>Input!T14</f>
        <v>3.4</v>
      </c>
      <c r="AF13" s="58">
        <f t="shared" si="12"/>
        <v>1.2900000000000005</v>
      </c>
      <c r="AG13" s="58">
        <f t="shared" si="13"/>
        <v>0.27505330490405128</v>
      </c>
      <c r="AH13" s="50">
        <f>Input!U14</f>
        <v>2.5299999999999998</v>
      </c>
      <c r="AI13" s="50">
        <f>Input!V14</f>
        <v>0.28999999999999998</v>
      </c>
      <c r="AJ13" s="58">
        <f t="shared" si="14"/>
        <v>0.11462450592885376</v>
      </c>
      <c r="AK13" s="50">
        <f>Input!W14</f>
        <v>0</v>
      </c>
      <c r="AL13" s="50">
        <f>Input!X14</f>
        <v>0</v>
      </c>
      <c r="AM13" s="66">
        <v>0</v>
      </c>
      <c r="AO13" s="65">
        <f t="shared" si="15"/>
        <v>898.30391499078701</v>
      </c>
      <c r="AP13" s="58">
        <f t="shared" si="16"/>
        <v>411.77981908822306</v>
      </c>
      <c r="AQ13" s="66">
        <f t="shared" si="17"/>
        <v>0</v>
      </c>
      <c r="AS13" s="111">
        <f t="shared" si="18"/>
        <v>1310.0837340790101</v>
      </c>
    </row>
    <row r="14" spans="1:45" x14ac:dyDescent="0.3">
      <c r="A14" s="65" t="s">
        <v>314</v>
      </c>
      <c r="B14" s="58">
        <f>Input!I15</f>
        <v>0.66</v>
      </c>
      <c r="C14" s="58">
        <f>Input!J15</f>
        <v>0.55000000000000004</v>
      </c>
      <c r="D14" s="58">
        <f>Input!K15</f>
        <v>0</v>
      </c>
      <c r="E14" s="58">
        <f t="shared" si="2"/>
        <v>739.56299999999999</v>
      </c>
      <c r="F14" s="58">
        <f t="shared" si="3"/>
        <v>616.30250000000001</v>
      </c>
      <c r="G14" s="58">
        <f t="shared" si="4"/>
        <v>0</v>
      </c>
      <c r="H14" s="58">
        <f>Input!L15</f>
        <v>2808</v>
      </c>
      <c r="I14" s="58">
        <f t="shared" si="5"/>
        <v>0.26337713675213675</v>
      </c>
      <c r="J14" s="58">
        <f t="shared" si="6"/>
        <v>0.2194809472934473</v>
      </c>
      <c r="K14" s="66">
        <f t="shared" si="7"/>
        <v>0</v>
      </c>
      <c r="M14" s="65" t="s">
        <v>307</v>
      </c>
      <c r="N14" s="59">
        <v>17010303</v>
      </c>
      <c r="O14" s="59">
        <f>SUM(P14:P17)</f>
        <v>9282</v>
      </c>
      <c r="P14" s="72">
        <f>Input!P15</f>
        <v>2</v>
      </c>
      <c r="R14" s="76">
        <f>$I$7</f>
        <v>0.18841966804078975</v>
      </c>
      <c r="S14" s="59">
        <f>$J$7</f>
        <v>4.8624430462139295E-2</v>
      </c>
      <c r="T14" s="59">
        <f>$K$7</f>
        <v>4.2546376654371873E-2</v>
      </c>
      <c r="U14" s="59">
        <f t="shared" si="9"/>
        <v>0.37683933608157949</v>
      </c>
      <c r="V14" s="59">
        <f t="shared" si="10"/>
        <v>9.7248860924278591E-2</v>
      </c>
      <c r="W14" s="59">
        <f t="shared" si="11"/>
        <v>8.5092753308743746E-2</v>
      </c>
      <c r="X14" s="59">
        <v>17010215</v>
      </c>
      <c r="Y14" s="59">
        <f>U37</f>
        <v>235.2012755573482</v>
      </c>
      <c r="Z14" s="59">
        <f t="shared" ref="Z14:AA14" si="29">V37</f>
        <v>367.19186479417226</v>
      </c>
      <c r="AA14" s="59">
        <f t="shared" si="29"/>
        <v>96.263813202796499</v>
      </c>
      <c r="AC14" s="65">
        <v>17010215</v>
      </c>
      <c r="AD14" s="50">
        <f>Input!S15</f>
        <v>0.46</v>
      </c>
      <c r="AE14" s="50">
        <f>Input!T15</f>
        <v>0</v>
      </c>
      <c r="AF14" s="58">
        <f t="shared" si="12"/>
        <v>0.46</v>
      </c>
      <c r="AG14" s="58">
        <f t="shared" si="13"/>
        <v>1</v>
      </c>
      <c r="AH14" s="50">
        <f>Input!U15</f>
        <v>0.26</v>
      </c>
      <c r="AI14" s="50">
        <f>Input!V15</f>
        <v>0.03</v>
      </c>
      <c r="AJ14" s="58">
        <f t="shared" si="14"/>
        <v>0.11538461538461538</v>
      </c>
      <c r="AK14" s="50">
        <f>Input!W15</f>
        <v>0</v>
      </c>
      <c r="AL14" s="50">
        <f>Input!X15</f>
        <v>0</v>
      </c>
      <c r="AM14" s="66">
        <v>0</v>
      </c>
      <c r="AO14" s="65">
        <f t="shared" si="15"/>
        <v>235.2012755573482</v>
      </c>
      <c r="AP14" s="58">
        <f t="shared" si="16"/>
        <v>42.368292091635261</v>
      </c>
      <c r="AQ14" s="66">
        <f t="shared" si="17"/>
        <v>0</v>
      </c>
      <c r="AS14" s="111">
        <f t="shared" si="18"/>
        <v>277.56956764898348</v>
      </c>
    </row>
    <row r="15" spans="1:45" x14ac:dyDescent="0.3">
      <c r="A15" s="65" t="s">
        <v>315</v>
      </c>
      <c r="B15" s="58">
        <f>Input!I16</f>
        <v>0.15</v>
      </c>
      <c r="C15" s="58">
        <f>Input!J16</f>
        <v>0.1</v>
      </c>
      <c r="D15" s="58">
        <f>Input!K16</f>
        <v>0</v>
      </c>
      <c r="E15" s="58">
        <f t="shared" si="2"/>
        <v>168.08249999999998</v>
      </c>
      <c r="F15" s="58">
        <f t="shared" si="3"/>
        <v>112.05500000000001</v>
      </c>
      <c r="G15" s="58">
        <f t="shared" si="4"/>
        <v>0</v>
      </c>
      <c r="H15" s="58">
        <f>Input!L16</f>
        <v>1050</v>
      </c>
      <c r="I15" s="58">
        <f t="shared" si="5"/>
        <v>0.1600785714285714</v>
      </c>
      <c r="J15" s="58">
        <f t="shared" si="6"/>
        <v>0.10671904761904763</v>
      </c>
      <c r="K15" s="66">
        <f t="shared" si="7"/>
        <v>0</v>
      </c>
      <c r="M15" s="65" t="s">
        <v>307</v>
      </c>
      <c r="N15" s="59">
        <v>17010304</v>
      </c>
      <c r="O15" s="59">
        <f>$O$14</f>
        <v>9282</v>
      </c>
      <c r="P15" s="72">
        <f>Input!P16</f>
        <v>8286</v>
      </c>
      <c r="R15" s="76">
        <f t="shared" ref="R15:R17" si="30">$I$7</f>
        <v>0.18841966804078975</v>
      </c>
      <c r="S15" s="59">
        <f t="shared" ref="S15:S17" si="31">$J$7</f>
        <v>4.8624430462139295E-2</v>
      </c>
      <c r="T15" s="59">
        <f t="shared" ref="T15:T17" si="32">$K$7</f>
        <v>4.2546376654371873E-2</v>
      </c>
      <c r="U15" s="59">
        <f t="shared" si="9"/>
        <v>1561.2453693859838</v>
      </c>
      <c r="V15" s="59">
        <f t="shared" si="10"/>
        <v>402.9020308092862</v>
      </c>
      <c r="W15" s="59">
        <f t="shared" si="11"/>
        <v>352.53927695812536</v>
      </c>
      <c r="X15" s="59">
        <v>17010216</v>
      </c>
      <c r="Y15" s="59">
        <f>U38</f>
        <v>85.757903674097975</v>
      </c>
      <c r="Z15" s="59">
        <f t="shared" ref="Z15:AA15" si="33">V38</f>
        <v>133.88364708614452</v>
      </c>
      <c r="AA15" s="59">
        <f t="shared" si="33"/>
        <v>35.099226398259503</v>
      </c>
      <c r="AC15" s="65">
        <v>17010216</v>
      </c>
      <c r="AD15" s="50">
        <f>Input!S16</f>
        <v>0.02</v>
      </c>
      <c r="AE15" s="50">
        <f>Input!T16</f>
        <v>0</v>
      </c>
      <c r="AF15" s="58">
        <f t="shared" si="12"/>
        <v>0.02</v>
      </c>
      <c r="AG15" s="58">
        <f t="shared" si="13"/>
        <v>1</v>
      </c>
      <c r="AH15" s="50">
        <f>Input!U16</f>
        <v>0.02</v>
      </c>
      <c r="AI15" s="50">
        <f>Input!V16</f>
        <v>0</v>
      </c>
      <c r="AJ15" s="58">
        <f t="shared" si="14"/>
        <v>0</v>
      </c>
      <c r="AK15" s="50">
        <f>Input!W16</f>
        <v>0</v>
      </c>
      <c r="AL15" s="50">
        <f>Input!X16</f>
        <v>0</v>
      </c>
      <c r="AM15" s="66">
        <v>0</v>
      </c>
      <c r="AO15" s="65">
        <f t="shared" si="15"/>
        <v>85.757903674097975</v>
      </c>
      <c r="AP15" s="58">
        <f t="shared" si="16"/>
        <v>0</v>
      </c>
      <c r="AQ15" s="66">
        <f t="shared" si="17"/>
        <v>0</v>
      </c>
      <c r="AS15" s="111">
        <f t="shared" si="18"/>
        <v>85.757903674097975</v>
      </c>
    </row>
    <row r="16" spans="1:45" x14ac:dyDescent="0.3">
      <c r="A16" s="65" t="s">
        <v>316</v>
      </c>
      <c r="B16" s="58">
        <f>Input!I17</f>
        <v>11.38</v>
      </c>
      <c r="C16" s="58">
        <f>Input!J17</f>
        <v>8.16</v>
      </c>
      <c r="D16" s="58">
        <f>Input!K17</f>
        <v>4.8600000000000003</v>
      </c>
      <c r="E16" s="58">
        <f t="shared" si="2"/>
        <v>12751.859</v>
      </c>
      <c r="F16" s="58">
        <f t="shared" si="3"/>
        <v>9143.6880000000001</v>
      </c>
      <c r="G16" s="58">
        <f t="shared" si="4"/>
        <v>5445.8730000000005</v>
      </c>
      <c r="H16" s="58">
        <f>Input!L17</f>
        <v>164593</v>
      </c>
      <c r="I16" s="58">
        <f t="shared" si="5"/>
        <v>7.7475099184047921E-2</v>
      </c>
      <c r="J16" s="58">
        <f t="shared" si="6"/>
        <v>5.5553322437770745E-2</v>
      </c>
      <c r="K16" s="66">
        <f t="shared" si="7"/>
        <v>3.3086905275436992E-2</v>
      </c>
      <c r="M16" s="65" t="s">
        <v>307</v>
      </c>
      <c r="N16" s="59">
        <v>17010306</v>
      </c>
      <c r="O16" s="59">
        <f t="shared" ref="O16:O17" si="34">$O$14</f>
        <v>9282</v>
      </c>
      <c r="P16" s="72">
        <f>Input!P17</f>
        <v>989</v>
      </c>
      <c r="R16" s="76">
        <f t="shared" si="30"/>
        <v>0.18841966804078975</v>
      </c>
      <c r="S16" s="59">
        <f t="shared" si="31"/>
        <v>4.8624430462139295E-2</v>
      </c>
      <c r="T16" s="59">
        <f t="shared" si="32"/>
        <v>4.2546376654371873E-2</v>
      </c>
      <c r="U16" s="59">
        <f t="shared" si="9"/>
        <v>186.34705169234107</v>
      </c>
      <c r="V16" s="59">
        <f t="shared" si="10"/>
        <v>48.089561727055766</v>
      </c>
      <c r="W16" s="59">
        <f t="shared" si="11"/>
        <v>42.078366511173783</v>
      </c>
      <c r="X16" s="59">
        <v>17010301</v>
      </c>
      <c r="Y16" s="59">
        <f>U158</f>
        <v>51.616670441590024</v>
      </c>
      <c r="Z16" s="59">
        <f t="shared" ref="Z16:AA16" si="35">V158</f>
        <v>61.448417192369078</v>
      </c>
      <c r="AA16" s="59">
        <f t="shared" si="35"/>
        <v>1.6386244584631753</v>
      </c>
      <c r="AC16" s="65">
        <v>17010301</v>
      </c>
      <c r="AD16" s="50">
        <f>Input!S17</f>
        <v>0.17</v>
      </c>
      <c r="AE16" s="50">
        <f>Input!T17</f>
        <v>0</v>
      </c>
      <c r="AF16" s="58">
        <f t="shared" si="12"/>
        <v>0.17</v>
      </c>
      <c r="AG16" s="58">
        <f t="shared" si="13"/>
        <v>1</v>
      </c>
      <c r="AH16" s="50">
        <f>Input!U17</f>
        <v>0.04</v>
      </c>
      <c r="AI16" s="50">
        <f>Input!V17</f>
        <v>0.01</v>
      </c>
      <c r="AJ16" s="58">
        <f t="shared" si="14"/>
        <v>0.25</v>
      </c>
      <c r="AK16" s="50">
        <f>Input!W17</f>
        <v>0</v>
      </c>
      <c r="AL16" s="50">
        <f>Input!X17</f>
        <v>0</v>
      </c>
      <c r="AM16" s="66">
        <v>0</v>
      </c>
      <c r="AO16" s="65">
        <f t="shared" si="15"/>
        <v>51.616670441590024</v>
      </c>
      <c r="AP16" s="58">
        <f t="shared" si="16"/>
        <v>15.36210429809227</v>
      </c>
      <c r="AQ16" s="66">
        <f t="shared" si="17"/>
        <v>0</v>
      </c>
      <c r="AS16" s="111">
        <f t="shared" si="18"/>
        <v>66.978774739682294</v>
      </c>
    </row>
    <row r="17" spans="1:45" x14ac:dyDescent="0.3">
      <c r="A17" s="65" t="s">
        <v>317</v>
      </c>
      <c r="B17" s="58">
        <f>Input!I18</f>
        <v>1.87</v>
      </c>
      <c r="C17" s="58">
        <f>Input!J18</f>
        <v>0.31</v>
      </c>
      <c r="D17" s="58">
        <f>Input!K18</f>
        <v>6.1</v>
      </c>
      <c r="E17" s="58">
        <f t="shared" si="2"/>
        <v>2095.4285</v>
      </c>
      <c r="F17" s="58">
        <f t="shared" si="3"/>
        <v>347.37049999999999</v>
      </c>
      <c r="G17" s="58">
        <f t="shared" si="4"/>
        <v>6835.3549999999996</v>
      </c>
      <c r="H17" s="58">
        <f>Input!L18</f>
        <v>7131</v>
      </c>
      <c r="I17" s="58">
        <f t="shared" si="5"/>
        <v>0.29384777731033518</v>
      </c>
      <c r="J17" s="58">
        <f t="shared" si="6"/>
        <v>4.8712733137007434E-2</v>
      </c>
      <c r="K17" s="66">
        <f t="shared" si="7"/>
        <v>0.95854087785724296</v>
      </c>
      <c r="M17" s="65" t="s">
        <v>307</v>
      </c>
      <c r="N17" s="59">
        <v>17060109</v>
      </c>
      <c r="O17" s="59">
        <f t="shared" si="34"/>
        <v>9282</v>
      </c>
      <c r="P17" s="72">
        <f>Input!P18</f>
        <v>5</v>
      </c>
      <c r="R17" s="76">
        <f t="shared" si="30"/>
        <v>0.18841966804078975</v>
      </c>
      <c r="S17" s="59">
        <f t="shared" si="31"/>
        <v>4.8624430462139295E-2</v>
      </c>
      <c r="T17" s="59">
        <f t="shared" si="32"/>
        <v>4.2546376654371873E-2</v>
      </c>
      <c r="U17" s="59">
        <f t="shared" si="9"/>
        <v>0.94209834020394867</v>
      </c>
      <c r="V17" s="59">
        <f t="shared" si="10"/>
        <v>0.24312215231069648</v>
      </c>
      <c r="W17" s="59">
        <f t="shared" si="11"/>
        <v>0.21273188327185938</v>
      </c>
      <c r="X17" s="59">
        <v>17010302</v>
      </c>
      <c r="Y17" s="59">
        <f>U159</f>
        <v>1184.1787075321122</v>
      </c>
      <c r="Z17" s="59">
        <f t="shared" ref="Z17:AA17" si="36">V159</f>
        <v>1409.7365565858477</v>
      </c>
      <c r="AA17" s="59">
        <f t="shared" si="36"/>
        <v>37.592974842289273</v>
      </c>
      <c r="AC17" s="65">
        <v>17010302</v>
      </c>
      <c r="AD17" s="50">
        <f>Input!S18</f>
        <v>2.23</v>
      </c>
      <c r="AE17" s="50">
        <f>Input!T18</f>
        <v>2.4300000000000002</v>
      </c>
      <c r="AF17" s="58">
        <v>2.23</v>
      </c>
      <c r="AG17" s="58">
        <f t="shared" si="13"/>
        <v>1</v>
      </c>
      <c r="AH17" s="50">
        <f>Input!U18</f>
        <v>0.39</v>
      </c>
      <c r="AI17" s="50">
        <f>Input!V18</f>
        <v>0.12</v>
      </c>
      <c r="AJ17" s="58">
        <f t="shared" si="14"/>
        <v>0.30769230769230765</v>
      </c>
      <c r="AK17" s="50">
        <f>Input!W18</f>
        <v>0</v>
      </c>
      <c r="AL17" s="50">
        <f>Input!X18</f>
        <v>0</v>
      </c>
      <c r="AM17" s="66">
        <v>0</v>
      </c>
      <c r="AO17" s="65">
        <f t="shared" si="15"/>
        <v>1184.1787075321122</v>
      </c>
      <c r="AP17" s="58">
        <f t="shared" si="16"/>
        <v>433.76509433410695</v>
      </c>
      <c r="AQ17" s="66">
        <f t="shared" si="17"/>
        <v>0</v>
      </c>
      <c r="AS17" s="111">
        <f t="shared" si="18"/>
        <v>1617.943801866219</v>
      </c>
    </row>
    <row r="18" spans="1:45" x14ac:dyDescent="0.3">
      <c r="A18" s="65" t="s">
        <v>318</v>
      </c>
      <c r="B18" s="58">
        <f>Input!I19</f>
        <v>3.47</v>
      </c>
      <c r="C18" s="58">
        <f>Input!J19</f>
        <v>1.35</v>
      </c>
      <c r="D18" s="58">
        <f>Input!K19</f>
        <v>3.86</v>
      </c>
      <c r="E18" s="58">
        <f t="shared" si="2"/>
        <v>3888.3085000000001</v>
      </c>
      <c r="F18" s="58">
        <f t="shared" si="3"/>
        <v>1512.7425000000001</v>
      </c>
      <c r="G18" s="58">
        <f t="shared" si="4"/>
        <v>4325.3229999999994</v>
      </c>
      <c r="H18" s="58">
        <f>Input!L19</f>
        <v>21324</v>
      </c>
      <c r="I18" s="58">
        <f t="shared" si="5"/>
        <v>0.18234423654098669</v>
      </c>
      <c r="J18" s="58">
        <f t="shared" si="6"/>
        <v>7.0940841305571184E-2</v>
      </c>
      <c r="K18" s="66">
        <f t="shared" si="7"/>
        <v>0.20283825736259611</v>
      </c>
      <c r="M18" s="65" t="s">
        <v>308</v>
      </c>
      <c r="N18" s="59">
        <v>17040206</v>
      </c>
      <c r="O18" s="59">
        <f>SUM(P18:P21)</f>
        <v>45607</v>
      </c>
      <c r="P18" s="72">
        <f>Input!P19</f>
        <v>29707</v>
      </c>
      <c r="R18" s="76">
        <f>$I$8</f>
        <v>0.17984546971810053</v>
      </c>
      <c r="S18" s="59">
        <f>$J$8</f>
        <v>0.21571208761059921</v>
      </c>
      <c r="T18" s="59">
        <f>$K$8</f>
        <v>0.12092174032328126</v>
      </c>
      <c r="U18" s="59">
        <f t="shared" si="9"/>
        <v>5342.6693689156127</v>
      </c>
      <c r="V18" s="59">
        <f t="shared" si="10"/>
        <v>6408.1589866480708</v>
      </c>
      <c r="W18" s="59">
        <f t="shared" si="11"/>
        <v>3592.2221397837166</v>
      </c>
      <c r="X18" s="59">
        <v>17010303</v>
      </c>
      <c r="Y18" s="59">
        <f t="shared" ref="Y18:AA19" si="37">SUM(U14,U113,U160)</f>
        <v>8240.0072806110638</v>
      </c>
      <c r="Z18" s="59">
        <f t="shared" si="37"/>
        <v>1771.4029925481818</v>
      </c>
      <c r="AA18" s="59">
        <f t="shared" si="37"/>
        <v>271.21019813780913</v>
      </c>
      <c r="AC18" s="65">
        <v>17010303</v>
      </c>
      <c r="AD18" s="50">
        <f>Input!S19</f>
        <v>4.17</v>
      </c>
      <c r="AE18" s="50">
        <f>Input!T19</f>
        <v>2.94</v>
      </c>
      <c r="AF18" s="58">
        <f t="shared" si="12"/>
        <v>1.23</v>
      </c>
      <c r="AG18" s="58">
        <f t="shared" si="13"/>
        <v>0.29496402877697842</v>
      </c>
      <c r="AH18" s="50">
        <f>Input!U19</f>
        <v>1.1499999999999999</v>
      </c>
      <c r="AI18" s="50">
        <f>Input!V19</f>
        <v>0.21</v>
      </c>
      <c r="AJ18" s="58">
        <f t="shared" si="14"/>
        <v>0.18260869565217391</v>
      </c>
      <c r="AK18" s="50">
        <f>Input!W19</f>
        <v>0</v>
      </c>
      <c r="AL18" s="50">
        <f>Input!X19</f>
        <v>0</v>
      </c>
      <c r="AM18" s="66">
        <v>0</v>
      </c>
      <c r="AO18" s="65">
        <f t="shared" si="15"/>
        <v>2430.5057446406736</v>
      </c>
      <c r="AP18" s="58">
        <f t="shared" si="16"/>
        <v>323.47358994358103</v>
      </c>
      <c r="AQ18" s="66">
        <f t="shared" si="17"/>
        <v>0</v>
      </c>
      <c r="AS18" s="111">
        <f t="shared" si="18"/>
        <v>2753.9793345842545</v>
      </c>
    </row>
    <row r="19" spans="1:45" x14ac:dyDescent="0.3">
      <c r="A19" s="65" t="s">
        <v>319</v>
      </c>
      <c r="B19" s="58">
        <f>Input!I20</f>
        <v>0.18</v>
      </c>
      <c r="C19" s="58">
        <f>Input!J20</f>
        <v>7.0000000000000007E-2</v>
      </c>
      <c r="D19" s="58">
        <f>Input!K20</f>
        <v>0.27</v>
      </c>
      <c r="E19" s="58">
        <f t="shared" si="2"/>
        <v>201.69899999999998</v>
      </c>
      <c r="F19" s="58">
        <f t="shared" si="3"/>
        <v>78.438500000000005</v>
      </c>
      <c r="G19" s="58">
        <f t="shared" si="4"/>
        <v>302.54849999999999</v>
      </c>
      <c r="H19" s="58">
        <f>Input!L20</f>
        <v>943</v>
      </c>
      <c r="I19" s="58">
        <f t="shared" si="5"/>
        <v>0.21389077412513255</v>
      </c>
      <c r="J19" s="58">
        <f t="shared" si="6"/>
        <v>8.317974549310711E-2</v>
      </c>
      <c r="K19" s="66">
        <f t="shared" si="7"/>
        <v>0.32083616118769881</v>
      </c>
      <c r="M19" s="65" t="s">
        <v>308</v>
      </c>
      <c r="N19" s="59">
        <v>17040207</v>
      </c>
      <c r="O19" s="59">
        <f>$O$18</f>
        <v>45607</v>
      </c>
      <c r="P19" s="72">
        <f>Input!P20</f>
        <v>13560</v>
      </c>
      <c r="R19" s="76">
        <f t="shared" ref="R19:R21" si="38">$I$8</f>
        <v>0.17984546971810053</v>
      </c>
      <c r="S19" s="59">
        <f t="shared" ref="S19:S21" si="39">$J$8</f>
        <v>0.21571208761059921</v>
      </c>
      <c r="T19" s="59">
        <f t="shared" ref="T19:T21" si="40">$K$8</f>
        <v>0.12092174032328126</v>
      </c>
      <c r="U19" s="59">
        <f t="shared" si="9"/>
        <v>2438.704569377443</v>
      </c>
      <c r="V19" s="59">
        <f t="shared" si="10"/>
        <v>2925.0559079997252</v>
      </c>
      <c r="W19" s="59">
        <f t="shared" si="11"/>
        <v>1639.698798783694</v>
      </c>
      <c r="X19" s="59">
        <v>17010304</v>
      </c>
      <c r="Y19" s="59">
        <f t="shared" si="37"/>
        <v>1623.8113103924056</v>
      </c>
      <c r="Z19" s="59">
        <f t="shared" si="37"/>
        <v>452.27686022852248</v>
      </c>
      <c r="AA19" s="59">
        <f t="shared" si="37"/>
        <v>354.55532817415343</v>
      </c>
      <c r="AC19" s="65">
        <v>17010304</v>
      </c>
      <c r="AD19" s="50">
        <f>Input!S20</f>
        <v>0.86</v>
      </c>
      <c r="AE19" s="50">
        <f>Input!T20</f>
        <v>0.39</v>
      </c>
      <c r="AF19" s="58">
        <f t="shared" si="12"/>
        <v>0.47</v>
      </c>
      <c r="AG19" s="58">
        <f t="shared" si="13"/>
        <v>0.54651162790697672</v>
      </c>
      <c r="AH19" s="50">
        <f>Input!U20</f>
        <v>0.55000000000000004</v>
      </c>
      <c r="AI19" s="50">
        <f>Input!V20</f>
        <v>0.06</v>
      </c>
      <c r="AJ19" s="58">
        <f t="shared" si="14"/>
        <v>0.10909090909090907</v>
      </c>
      <c r="AK19" s="50">
        <f>Input!W20</f>
        <v>0.34</v>
      </c>
      <c r="AL19" s="50">
        <f>Input!X20</f>
        <v>0.03</v>
      </c>
      <c r="AM19" s="66">
        <f t="shared" ref="AM19" si="41">AL19/AK19</f>
        <v>8.8235294117647051E-2</v>
      </c>
      <c r="AO19" s="65">
        <f t="shared" si="15"/>
        <v>887.43176265631462</v>
      </c>
      <c r="AP19" s="58">
        <f t="shared" si="16"/>
        <v>49.339293843111534</v>
      </c>
      <c r="AQ19" s="66">
        <f t="shared" si="17"/>
        <v>31.284293662425299</v>
      </c>
      <c r="AS19" s="111">
        <f t="shared" si="18"/>
        <v>968.05535016185138</v>
      </c>
    </row>
    <row r="20" spans="1:45" x14ac:dyDescent="0.3">
      <c r="A20" s="65" t="s">
        <v>320</v>
      </c>
      <c r="B20" s="58">
        <f>Input!I21</f>
        <v>1.17</v>
      </c>
      <c r="C20" s="58">
        <f>Input!J21</f>
        <v>0.35</v>
      </c>
      <c r="D20" s="58">
        <f>Input!K21</f>
        <v>0.11</v>
      </c>
      <c r="E20" s="58">
        <f t="shared" si="2"/>
        <v>1311.0434999999998</v>
      </c>
      <c r="F20" s="58">
        <f t="shared" si="3"/>
        <v>392.19249999999994</v>
      </c>
      <c r="G20" s="58">
        <f t="shared" si="4"/>
        <v>123.26049999999999</v>
      </c>
      <c r="H20" s="58">
        <f>Input!L21</f>
        <v>8373</v>
      </c>
      <c r="I20" s="58">
        <f t="shared" si="5"/>
        <v>0.15657989967753491</v>
      </c>
      <c r="J20" s="58">
        <f t="shared" si="6"/>
        <v>4.6840140929177113E-2</v>
      </c>
      <c r="K20" s="66">
        <f t="shared" si="7"/>
        <v>1.4721187149169951E-2</v>
      </c>
      <c r="M20" s="65" t="s">
        <v>308</v>
      </c>
      <c r="N20" s="59">
        <v>17040208</v>
      </c>
      <c r="O20" s="59">
        <f t="shared" ref="O20:O21" si="42">$O$18</f>
        <v>45607</v>
      </c>
      <c r="P20" s="72">
        <f>Input!P21</f>
        <v>2310</v>
      </c>
      <c r="R20" s="76">
        <f t="shared" si="38"/>
        <v>0.17984546971810053</v>
      </c>
      <c r="S20" s="59">
        <f t="shared" si="39"/>
        <v>0.21571208761059921</v>
      </c>
      <c r="T20" s="59">
        <f t="shared" si="40"/>
        <v>0.12092174032328126</v>
      </c>
      <c r="U20" s="59">
        <f t="shared" si="9"/>
        <v>415.44303504881225</v>
      </c>
      <c r="V20" s="59">
        <f t="shared" si="10"/>
        <v>498.29492238048419</v>
      </c>
      <c r="W20" s="59">
        <f t="shared" si="11"/>
        <v>279.32922014677973</v>
      </c>
      <c r="X20" s="59">
        <v>17010305</v>
      </c>
      <c r="Y20" s="59">
        <f>U115</f>
        <v>23778.600432402793</v>
      </c>
      <c r="Z20" s="59">
        <f t="shared" ref="Z20:AA20" si="43">V115</f>
        <v>4835.7358596985923</v>
      </c>
      <c r="AA20" s="59">
        <f t="shared" si="43"/>
        <v>782.76299887207449</v>
      </c>
      <c r="AC20" s="65">
        <v>17010305</v>
      </c>
      <c r="AD20" s="50">
        <f>Input!S21</f>
        <v>13.7</v>
      </c>
      <c r="AE20" s="50">
        <f>Input!T21</f>
        <v>1.53</v>
      </c>
      <c r="AF20" s="58">
        <f t="shared" si="12"/>
        <v>12.17</v>
      </c>
      <c r="AG20" s="58">
        <f t="shared" si="13"/>
        <v>0.88832116788321169</v>
      </c>
      <c r="AH20" s="50">
        <f>Input!U21</f>
        <v>1.61</v>
      </c>
      <c r="AI20" s="50">
        <f>Input!V21</f>
        <v>0.56000000000000005</v>
      </c>
      <c r="AJ20" s="58">
        <f t="shared" si="14"/>
        <v>0.34782608695652173</v>
      </c>
      <c r="AK20" s="50">
        <f>Input!W21</f>
        <v>0</v>
      </c>
      <c r="AL20" s="50">
        <f>Input!X21</f>
        <v>0</v>
      </c>
      <c r="AM20" s="66">
        <v>0</v>
      </c>
      <c r="AO20" s="65">
        <f t="shared" si="15"/>
        <v>21123.034106740291</v>
      </c>
      <c r="AP20" s="58">
        <f t="shared" si="16"/>
        <v>1681.995081634293</v>
      </c>
      <c r="AQ20" s="66">
        <f t="shared" si="17"/>
        <v>0</v>
      </c>
      <c r="AS20" s="111">
        <f t="shared" si="18"/>
        <v>22805.029188374585</v>
      </c>
    </row>
    <row r="21" spans="1:45" x14ac:dyDescent="0.3">
      <c r="A21" s="65" t="s">
        <v>321</v>
      </c>
      <c r="B21" s="58">
        <f>Input!I22</f>
        <v>0.57999999999999996</v>
      </c>
      <c r="C21" s="58">
        <f>Input!J22</f>
        <v>0.52</v>
      </c>
      <c r="D21" s="58">
        <f>Input!K22</f>
        <v>0</v>
      </c>
      <c r="E21" s="58">
        <f t="shared" si="2"/>
        <v>649.91899999999998</v>
      </c>
      <c r="F21" s="58">
        <f t="shared" si="3"/>
        <v>582.68600000000004</v>
      </c>
      <c r="G21" s="58">
        <f t="shared" si="4"/>
        <v>0</v>
      </c>
      <c r="H21" s="58">
        <f>Input!L22</f>
        <v>4077</v>
      </c>
      <c r="I21" s="58">
        <f t="shared" si="5"/>
        <v>0.15941108658327202</v>
      </c>
      <c r="J21" s="58">
        <f t="shared" si="6"/>
        <v>0.14292028452293354</v>
      </c>
      <c r="K21" s="66">
        <f t="shared" si="7"/>
        <v>0</v>
      </c>
      <c r="M21" s="65" t="s">
        <v>308</v>
      </c>
      <c r="N21" s="59">
        <v>17040218</v>
      </c>
      <c r="O21" s="59">
        <f t="shared" si="42"/>
        <v>45607</v>
      </c>
      <c r="P21" s="72">
        <f>Input!P22</f>
        <v>30</v>
      </c>
      <c r="R21" s="76">
        <f t="shared" si="38"/>
        <v>0.17984546971810053</v>
      </c>
      <c r="S21" s="59">
        <f t="shared" si="39"/>
        <v>0.21571208761059921</v>
      </c>
      <c r="T21" s="59">
        <f t="shared" si="40"/>
        <v>0.12092174032328126</v>
      </c>
      <c r="U21" s="59">
        <f t="shared" si="9"/>
        <v>5.3953640915430157</v>
      </c>
      <c r="V21" s="59">
        <f t="shared" si="10"/>
        <v>6.4713626283179764</v>
      </c>
      <c r="W21" s="59">
        <f t="shared" si="11"/>
        <v>3.627652209698438</v>
      </c>
      <c r="X21" s="59">
        <v>17010306</v>
      </c>
      <c r="Y21" s="59">
        <f>SUM(U16,U116)</f>
        <v>363.20117229421464</v>
      </c>
      <c r="Z21" s="59">
        <f>SUM(V16,V116)</f>
        <v>84.055505785081266</v>
      </c>
      <c r="AA21" s="59">
        <f>SUM(W16,W116)</f>
        <v>47.900191988192297</v>
      </c>
      <c r="AC21" s="65">
        <v>17010306</v>
      </c>
      <c r="AD21" s="50">
        <f>Input!S22</f>
        <v>0.19</v>
      </c>
      <c r="AE21" s="50">
        <f>Input!T22</f>
        <v>0</v>
      </c>
      <c r="AF21" s="58">
        <f t="shared" si="12"/>
        <v>0.19</v>
      </c>
      <c r="AG21" s="58">
        <f t="shared" si="13"/>
        <v>1</v>
      </c>
      <c r="AH21" s="50">
        <f>Input!U22</f>
        <v>0.09</v>
      </c>
      <c r="AI21" s="50">
        <f>Input!V22</f>
        <v>0.01</v>
      </c>
      <c r="AJ21" s="58">
        <f t="shared" si="14"/>
        <v>0.11111111111111112</v>
      </c>
      <c r="AK21" s="50">
        <f>Input!W22</f>
        <v>0</v>
      </c>
      <c r="AL21" s="50">
        <f>Input!X22</f>
        <v>0</v>
      </c>
      <c r="AM21" s="66">
        <v>0</v>
      </c>
      <c r="AO21" s="65">
        <f t="shared" si="15"/>
        <v>363.20117229421464</v>
      </c>
      <c r="AP21" s="58">
        <f t="shared" si="16"/>
        <v>9.3395006427868079</v>
      </c>
      <c r="AQ21" s="66">
        <f t="shared" si="17"/>
        <v>0</v>
      </c>
      <c r="AS21" s="111">
        <f t="shared" si="18"/>
        <v>372.54067293700143</v>
      </c>
    </row>
    <row r="22" spans="1:45" x14ac:dyDescent="0.3">
      <c r="A22" s="65" t="s">
        <v>322</v>
      </c>
      <c r="B22" s="58">
        <f>Input!I23</f>
        <v>5.32</v>
      </c>
      <c r="C22" s="58">
        <f>Input!J23</f>
        <v>1.44</v>
      </c>
      <c r="D22" s="58">
        <f>Input!K23</f>
        <v>0.46</v>
      </c>
      <c r="E22" s="58">
        <f t="shared" si="2"/>
        <v>5961.326</v>
      </c>
      <c r="F22" s="58">
        <f t="shared" si="3"/>
        <v>1613.5919999999999</v>
      </c>
      <c r="G22" s="58">
        <f t="shared" si="4"/>
        <v>515.45299999999997</v>
      </c>
      <c r="H22" s="58">
        <f>Input!L23</f>
        <v>28634</v>
      </c>
      <c r="I22" s="58">
        <f t="shared" si="5"/>
        <v>0.20819047286442691</v>
      </c>
      <c r="J22" s="58">
        <f t="shared" si="6"/>
        <v>5.6352308444506526E-2</v>
      </c>
      <c r="K22" s="66">
        <f t="shared" si="7"/>
        <v>1.8001431864217363E-2</v>
      </c>
      <c r="M22" s="65" t="s">
        <v>309</v>
      </c>
      <c r="N22" s="59">
        <v>17040209</v>
      </c>
      <c r="O22" s="59">
        <f>SUM(P22:P26)</f>
        <v>21376</v>
      </c>
      <c r="P22" s="72">
        <f>Input!P23</f>
        <v>53</v>
      </c>
      <c r="R22" s="76">
        <f>$I$9</f>
        <v>0.5421162241330435</v>
      </c>
      <c r="S22" s="59">
        <f>$J$9</f>
        <v>3.3882264008315219E-2</v>
      </c>
      <c r="T22" s="59">
        <f>$K$9</f>
        <v>8.0470377019748643E-2</v>
      </c>
      <c r="U22" s="59">
        <f t="shared" si="9"/>
        <v>28.732159879051306</v>
      </c>
      <c r="V22" s="59">
        <f t="shared" si="10"/>
        <v>1.7957599924407066</v>
      </c>
      <c r="W22" s="59">
        <f t="shared" si="11"/>
        <v>4.2649299820466782</v>
      </c>
      <c r="X22" s="59">
        <v>17010308</v>
      </c>
      <c r="Y22" s="59">
        <f>U39</f>
        <v>44.858979136110293</v>
      </c>
      <c r="Z22" s="59">
        <f t="shared" ref="Z22:AA22" si="44">V39</f>
        <v>70.033005402366285</v>
      </c>
      <c r="AA22" s="59">
        <f t="shared" si="44"/>
        <v>18.360004118998727</v>
      </c>
      <c r="AC22" s="65">
        <v>17010308</v>
      </c>
      <c r="AD22" s="50">
        <f>Input!S23</f>
        <v>0.22</v>
      </c>
      <c r="AE22" s="50">
        <f>Input!T23</f>
        <v>0</v>
      </c>
      <c r="AF22" s="58">
        <f t="shared" si="12"/>
        <v>0.22</v>
      </c>
      <c r="AG22" s="58">
        <f t="shared" si="13"/>
        <v>1</v>
      </c>
      <c r="AH22" s="50">
        <f>Input!U23</f>
        <v>0.12</v>
      </c>
      <c r="AI22" s="50">
        <f>Input!V23</f>
        <v>0.01</v>
      </c>
      <c r="AJ22" s="58">
        <f t="shared" si="14"/>
        <v>8.3333333333333343E-2</v>
      </c>
      <c r="AK22" s="50">
        <f>Input!W23</f>
        <v>0</v>
      </c>
      <c r="AL22" s="50">
        <f>Input!X23</f>
        <v>0</v>
      </c>
      <c r="AM22" s="66">
        <v>0</v>
      </c>
      <c r="AO22" s="65">
        <f t="shared" si="15"/>
        <v>44.858979136110293</v>
      </c>
      <c r="AP22" s="58">
        <f t="shared" si="16"/>
        <v>5.8360837835305244</v>
      </c>
      <c r="AQ22" s="66">
        <f t="shared" si="17"/>
        <v>0</v>
      </c>
      <c r="AS22" s="111">
        <f t="shared" si="18"/>
        <v>50.695062919640819</v>
      </c>
    </row>
    <row r="23" spans="1:45" x14ac:dyDescent="0.3">
      <c r="A23" s="65" t="s">
        <v>323</v>
      </c>
      <c r="B23" s="58">
        <f>Input!I24</f>
        <v>4.57</v>
      </c>
      <c r="C23" s="58">
        <f>Input!J24</f>
        <v>1.39</v>
      </c>
      <c r="D23" s="58">
        <f>Input!K24</f>
        <v>0.01</v>
      </c>
      <c r="E23" s="58">
        <f t="shared" si="2"/>
        <v>5120.9134999999997</v>
      </c>
      <c r="F23" s="58">
        <f t="shared" si="3"/>
        <v>1557.5644999999997</v>
      </c>
      <c r="G23" s="58">
        <f t="shared" si="4"/>
        <v>11.205499999999999</v>
      </c>
      <c r="H23" s="58">
        <f>Input!L24</f>
        <v>12371</v>
      </c>
      <c r="I23" s="58">
        <f t="shared" si="5"/>
        <v>0.4139449923207501</v>
      </c>
      <c r="J23" s="58">
        <f t="shared" si="6"/>
        <v>0.12590449438202245</v>
      </c>
      <c r="K23" s="66">
        <f t="shared" si="7"/>
        <v>9.0578772936706806E-4</v>
      </c>
      <c r="M23" s="65" t="s">
        <v>309</v>
      </c>
      <c r="N23" s="59">
        <v>17040219</v>
      </c>
      <c r="O23" s="59">
        <f>$O$22</f>
        <v>21376</v>
      </c>
      <c r="P23" s="72">
        <f>Input!P24</f>
        <v>19477</v>
      </c>
      <c r="R23" s="76">
        <f t="shared" ref="R23:R26" si="45">$I$9</f>
        <v>0.5421162241330435</v>
      </c>
      <c r="S23" s="59">
        <f t="shared" ref="S23:S26" si="46">$J$9</f>
        <v>3.3882264008315219E-2</v>
      </c>
      <c r="T23" s="59">
        <f t="shared" ref="T23:T26" si="47">$K$9</f>
        <v>8.0470377019748643E-2</v>
      </c>
      <c r="U23" s="59">
        <f t="shared" si="9"/>
        <v>10558.797697439288</v>
      </c>
      <c r="V23" s="59">
        <f t="shared" si="10"/>
        <v>659.92485608995548</v>
      </c>
      <c r="W23" s="59">
        <f t="shared" si="11"/>
        <v>1567.3215332136442</v>
      </c>
      <c r="X23" s="78">
        <v>17040103</v>
      </c>
      <c r="Y23" s="58">
        <v>0</v>
      </c>
      <c r="Z23" s="58">
        <v>0</v>
      </c>
      <c r="AA23" s="58">
        <v>0</v>
      </c>
      <c r="AC23" s="65">
        <v>17040104</v>
      </c>
      <c r="AD23" s="50">
        <f>Input!S24</f>
        <v>0.26</v>
      </c>
      <c r="AE23" s="50">
        <f>Input!T24</f>
        <v>0</v>
      </c>
      <c r="AF23" s="58">
        <f t="shared" ref="AF23:AF53" si="48">AD23-AE23</f>
        <v>0.26</v>
      </c>
      <c r="AG23" s="58">
        <f t="shared" ref="AG23:AG39" si="49">AF23/AD23</f>
        <v>1</v>
      </c>
      <c r="AH23" s="50">
        <f>Input!U24</f>
        <v>0.03</v>
      </c>
      <c r="AI23" s="50">
        <f>Input!V24</f>
        <v>0.01</v>
      </c>
      <c r="AJ23" s="58">
        <f t="shared" ref="AJ23:AJ39" si="50">AI23/AH23</f>
        <v>0.33333333333333337</v>
      </c>
      <c r="AK23" s="50">
        <f>Input!W24</f>
        <v>0</v>
      </c>
      <c r="AL23" s="50">
        <f>Input!X24</f>
        <v>0</v>
      </c>
      <c r="AM23" s="66">
        <v>0</v>
      </c>
      <c r="AO23" s="65">
        <f t="shared" ref="AO23:AO53" si="51">Y24*AG23</f>
        <v>236.91307912384602</v>
      </c>
      <c r="AP23" s="58">
        <f t="shared" ref="AP23:AP53" si="52">Z24*AJ23</f>
        <v>17.26717582955931</v>
      </c>
      <c r="AQ23" s="66">
        <f t="shared" ref="AQ23:AQ53" si="53">AA24*AM23</f>
        <v>0</v>
      </c>
      <c r="AS23" s="111">
        <f t="shared" ref="AS23:AS53" si="54">SUM(AO23:AQ23)</f>
        <v>254.18025495340532</v>
      </c>
    </row>
    <row r="24" spans="1:45" x14ac:dyDescent="0.3">
      <c r="A24" s="65" t="s">
        <v>324</v>
      </c>
      <c r="B24" s="58">
        <f>Input!I25</f>
        <v>1.93</v>
      </c>
      <c r="C24" s="58">
        <f>Input!J25</f>
        <v>2.13</v>
      </c>
      <c r="D24" s="58">
        <f>Input!K25</f>
        <v>0</v>
      </c>
      <c r="E24" s="58">
        <f t="shared" si="2"/>
        <v>2162.6614999999997</v>
      </c>
      <c r="F24" s="58">
        <f t="shared" si="3"/>
        <v>2386.7714999999998</v>
      </c>
      <c r="G24" s="58">
        <f t="shared" si="4"/>
        <v>0</v>
      </c>
      <c r="H24" s="58">
        <f>Input!L25</f>
        <v>12242</v>
      </c>
      <c r="I24" s="58">
        <f t="shared" si="5"/>
        <v>0.17665916516909</v>
      </c>
      <c r="J24" s="58">
        <f t="shared" si="6"/>
        <v>0.19496581440941022</v>
      </c>
      <c r="K24" s="66">
        <f t="shared" si="7"/>
        <v>0</v>
      </c>
      <c r="M24" s="65" t="s">
        <v>309</v>
      </c>
      <c r="N24" s="59">
        <v>17040220</v>
      </c>
      <c r="O24" s="59">
        <f t="shared" ref="O24:O26" si="55">$O$22</f>
        <v>21376</v>
      </c>
      <c r="P24" s="72">
        <f>Input!P25</f>
        <v>5</v>
      </c>
      <c r="R24" s="76">
        <f t="shared" si="45"/>
        <v>0.5421162241330435</v>
      </c>
      <c r="S24" s="59">
        <f t="shared" si="46"/>
        <v>3.3882264008315219E-2</v>
      </c>
      <c r="T24" s="59">
        <f t="shared" si="47"/>
        <v>8.0470377019748643E-2</v>
      </c>
      <c r="U24" s="59">
        <f t="shared" si="9"/>
        <v>2.7105811206652177</v>
      </c>
      <c r="V24" s="59">
        <f t="shared" si="10"/>
        <v>0.16941132004157611</v>
      </c>
      <c r="W24" s="59">
        <f t="shared" si="11"/>
        <v>0.4023518850987432</v>
      </c>
      <c r="X24" s="59">
        <v>17040104</v>
      </c>
      <c r="Y24" s="59">
        <f t="shared" ref="Y24:AA25" si="56">U40</f>
        <v>236.91307912384602</v>
      </c>
      <c r="Z24" s="59">
        <f t="shared" si="56"/>
        <v>51.801527488677927</v>
      </c>
      <c r="AA24" s="59">
        <f t="shared" si="56"/>
        <v>8.076582242858386</v>
      </c>
      <c r="AC24" s="65">
        <v>17040105</v>
      </c>
      <c r="AD24" s="50">
        <f>Input!S25</f>
        <v>0.06</v>
      </c>
      <c r="AE24" s="50">
        <f>Input!T25</f>
        <v>0</v>
      </c>
      <c r="AF24" s="58">
        <f t="shared" si="48"/>
        <v>0.06</v>
      </c>
      <c r="AG24" s="58">
        <f t="shared" si="49"/>
        <v>1</v>
      </c>
      <c r="AH24" s="50">
        <f>Input!U25</f>
        <v>0.02</v>
      </c>
      <c r="AI24" s="50">
        <f>Input!V25</f>
        <v>0</v>
      </c>
      <c r="AJ24" s="58">
        <f t="shared" si="50"/>
        <v>0</v>
      </c>
      <c r="AK24" s="50">
        <f>Input!W25</f>
        <v>0</v>
      </c>
      <c r="AL24" s="50">
        <f>Input!X25</f>
        <v>0</v>
      </c>
      <c r="AM24" s="66">
        <v>0</v>
      </c>
      <c r="AO24" s="65">
        <f t="shared" si="51"/>
        <v>23.660176101724439</v>
      </c>
      <c r="AP24" s="58">
        <f t="shared" si="52"/>
        <v>0</v>
      </c>
      <c r="AQ24" s="66">
        <f t="shared" si="53"/>
        <v>0</v>
      </c>
      <c r="AS24" s="111">
        <f t="shared" si="54"/>
        <v>23.660176101724439</v>
      </c>
    </row>
    <row r="25" spans="1:45" x14ac:dyDescent="0.3">
      <c r="A25" s="65" t="s">
        <v>325</v>
      </c>
      <c r="B25" s="58">
        <f>Input!I26</f>
        <v>0.92</v>
      </c>
      <c r="C25" s="58">
        <f>Input!J26</f>
        <v>1.1599999999999999</v>
      </c>
      <c r="D25" s="58">
        <f>Input!K26</f>
        <v>0.22</v>
      </c>
      <c r="E25" s="58">
        <f t="shared" si="2"/>
        <v>1030.9059999999999</v>
      </c>
      <c r="F25" s="58">
        <f t="shared" si="3"/>
        <v>1299.838</v>
      </c>
      <c r="G25" s="58">
        <f t="shared" si="4"/>
        <v>246.52099999999999</v>
      </c>
      <c r="H25" s="58">
        <f>Input!L26</f>
        <v>16273</v>
      </c>
      <c r="I25" s="58">
        <f t="shared" si="5"/>
        <v>6.335070361949241E-2</v>
      </c>
      <c r="J25" s="58">
        <f t="shared" si="6"/>
        <v>7.9876974128925207E-2</v>
      </c>
      <c r="K25" s="66">
        <f t="shared" si="7"/>
        <v>1.5149081300313401E-2</v>
      </c>
      <c r="M25" s="65" t="s">
        <v>309</v>
      </c>
      <c r="N25" s="59">
        <v>17040221</v>
      </c>
      <c r="O25" s="59">
        <f t="shared" si="55"/>
        <v>21376</v>
      </c>
      <c r="P25" s="72">
        <f>Input!P26</f>
        <v>1816</v>
      </c>
      <c r="R25" s="76">
        <f t="shared" si="45"/>
        <v>0.5421162241330435</v>
      </c>
      <c r="S25" s="59">
        <f t="shared" si="46"/>
        <v>3.3882264008315219E-2</v>
      </c>
      <c r="T25" s="59">
        <f t="shared" si="47"/>
        <v>8.0470377019748643E-2</v>
      </c>
      <c r="U25" s="59">
        <f t="shared" si="9"/>
        <v>984.48306302560695</v>
      </c>
      <c r="V25" s="59">
        <f t="shared" si="10"/>
        <v>61.530191439100435</v>
      </c>
      <c r="W25" s="59">
        <f t="shared" si="11"/>
        <v>146.13420466786354</v>
      </c>
      <c r="X25" s="59">
        <v>17040105</v>
      </c>
      <c r="Y25" s="59">
        <f t="shared" si="56"/>
        <v>23.660176101724439</v>
      </c>
      <c r="Z25" s="59">
        <f t="shared" si="56"/>
        <v>5.173345715032224</v>
      </c>
      <c r="AA25" s="59">
        <f t="shared" si="56"/>
        <v>0.80659691255878752</v>
      </c>
      <c r="AC25" s="65">
        <v>17040201</v>
      </c>
      <c r="AD25" s="50">
        <f>Input!S26</f>
        <v>21.41</v>
      </c>
      <c r="AE25" s="50">
        <f>Input!T26</f>
        <v>10.45</v>
      </c>
      <c r="AF25" s="58">
        <f t="shared" si="48"/>
        <v>10.96</v>
      </c>
      <c r="AG25" s="58">
        <f t="shared" si="49"/>
        <v>0.51191032227930877</v>
      </c>
      <c r="AH25" s="50">
        <f>Input!U26</f>
        <v>3.66</v>
      </c>
      <c r="AI25" s="50">
        <f>Input!V26</f>
        <v>0.82</v>
      </c>
      <c r="AJ25" s="58">
        <f t="shared" si="50"/>
        <v>0.22404371584699451</v>
      </c>
      <c r="AK25" s="50">
        <f>Input!W26</f>
        <v>1.36</v>
      </c>
      <c r="AL25" s="50">
        <f>Input!X26</f>
        <v>7.0000000000000007E-2</v>
      </c>
      <c r="AM25" s="66">
        <f>AL25/AK25</f>
        <v>5.1470588235294122E-2</v>
      </c>
      <c r="AO25" s="65">
        <f t="shared" si="51"/>
        <v>2479.9341339488592</v>
      </c>
      <c r="AP25" s="58">
        <f t="shared" si="52"/>
        <v>1505.3319277208354</v>
      </c>
      <c r="AQ25" s="66">
        <f t="shared" si="53"/>
        <v>61.890279375541041</v>
      </c>
      <c r="AS25" s="111">
        <f t="shared" si="54"/>
        <v>4047.1563410452359</v>
      </c>
    </row>
    <row r="26" spans="1:45" x14ac:dyDescent="0.3">
      <c r="A26" s="65" t="s">
        <v>326</v>
      </c>
      <c r="B26" s="58">
        <f>Input!I27</f>
        <v>1.79</v>
      </c>
      <c r="C26" s="58">
        <f>Input!J27</f>
        <v>1.1000000000000001</v>
      </c>
      <c r="D26" s="58">
        <f>Input!K27</f>
        <v>2.29</v>
      </c>
      <c r="E26" s="58">
        <f t="shared" si="2"/>
        <v>2005.7845</v>
      </c>
      <c r="F26" s="58">
        <f t="shared" si="3"/>
        <v>1232.605</v>
      </c>
      <c r="G26" s="58">
        <f t="shared" si="4"/>
        <v>2566.0594999999998</v>
      </c>
      <c r="H26" s="58">
        <f>Input!L27</f>
        <v>14461</v>
      </c>
      <c r="I26" s="58">
        <f t="shared" si="5"/>
        <v>0.13870302883618008</v>
      </c>
      <c r="J26" s="58">
        <f t="shared" si="6"/>
        <v>8.5236498167484964E-2</v>
      </c>
      <c r="K26" s="66">
        <f t="shared" si="7"/>
        <v>0.17744689163958233</v>
      </c>
      <c r="M26" s="65" t="s">
        <v>309</v>
      </c>
      <c r="N26" s="59">
        <v>17060201</v>
      </c>
      <c r="O26" s="59">
        <f t="shared" si="55"/>
        <v>21376</v>
      </c>
      <c r="P26" s="72">
        <f>Input!P27</f>
        <v>25</v>
      </c>
      <c r="R26" s="76">
        <f t="shared" si="45"/>
        <v>0.5421162241330435</v>
      </c>
      <c r="S26" s="59">
        <f t="shared" si="46"/>
        <v>3.3882264008315219E-2</v>
      </c>
      <c r="T26" s="59">
        <f t="shared" si="47"/>
        <v>8.0470377019748643E-2</v>
      </c>
      <c r="U26" s="59">
        <f t="shared" si="9"/>
        <v>13.552905603326087</v>
      </c>
      <c r="V26" s="59">
        <f t="shared" si="10"/>
        <v>0.84705660020788043</v>
      </c>
      <c r="W26" s="59">
        <f t="shared" si="11"/>
        <v>2.0117594254937159</v>
      </c>
      <c r="X26" s="59">
        <v>17040201</v>
      </c>
      <c r="Y26" s="59">
        <f>SUM(U42,U105,U132)</f>
        <v>4844.469872978565</v>
      </c>
      <c r="Z26" s="59">
        <f>SUM(V42,V105,V132)</f>
        <v>6718.9205554369009</v>
      </c>
      <c r="AA26" s="59">
        <f>SUM(W42,W105,W132)</f>
        <v>1202.4397135819402</v>
      </c>
      <c r="AC26" s="65">
        <v>17040202</v>
      </c>
      <c r="AD26" s="50">
        <f>Input!S27</f>
        <v>7.0000000000000007E-2</v>
      </c>
      <c r="AE26" s="50">
        <f>Input!T27</f>
        <v>0</v>
      </c>
      <c r="AF26" s="58">
        <f t="shared" si="48"/>
        <v>7.0000000000000007E-2</v>
      </c>
      <c r="AG26" s="58">
        <f t="shared" si="49"/>
        <v>1</v>
      </c>
      <c r="AH26" s="50">
        <f>Input!U27</f>
        <v>0.03</v>
      </c>
      <c r="AI26" s="50">
        <f>Input!V27</f>
        <v>0</v>
      </c>
      <c r="AJ26" s="58">
        <f t="shared" si="50"/>
        <v>0</v>
      </c>
      <c r="AK26" s="50">
        <f>Input!W27</f>
        <v>0</v>
      </c>
      <c r="AL26" s="50">
        <f>Input!X27</f>
        <v>0</v>
      </c>
      <c r="AM26" s="66">
        <v>0</v>
      </c>
      <c r="AO26" s="65">
        <f t="shared" si="51"/>
        <v>502.59532490606102</v>
      </c>
      <c r="AP26" s="58">
        <f t="shared" si="52"/>
        <v>0</v>
      </c>
      <c r="AQ26" s="66">
        <f t="shared" si="53"/>
        <v>0</v>
      </c>
      <c r="AS26" s="111">
        <f t="shared" si="54"/>
        <v>502.59532490606102</v>
      </c>
    </row>
    <row r="27" spans="1:45" x14ac:dyDescent="0.3">
      <c r="A27" s="65" t="s">
        <v>327</v>
      </c>
      <c r="B27" s="58">
        <f>Input!I28</f>
        <v>0.96</v>
      </c>
      <c r="C27" s="58">
        <f>Input!J28</f>
        <v>1.6</v>
      </c>
      <c r="D27" s="58">
        <f>Input!K28</f>
        <v>0.02</v>
      </c>
      <c r="E27" s="58">
        <f t="shared" si="2"/>
        <v>1075.7279999999998</v>
      </c>
      <c r="F27" s="58">
        <f t="shared" si="3"/>
        <v>1792.88</v>
      </c>
      <c r="G27" s="58">
        <f t="shared" si="4"/>
        <v>22.410999999999998</v>
      </c>
      <c r="H27" s="58">
        <f>Input!L28</f>
        <v>15697</v>
      </c>
      <c r="I27" s="58">
        <f t="shared" si="5"/>
        <v>6.8530802064088667E-2</v>
      </c>
      <c r="J27" s="58">
        <f t="shared" si="6"/>
        <v>0.11421800344014781</v>
      </c>
      <c r="K27" s="66">
        <f t="shared" si="7"/>
        <v>1.4277250430018474E-3</v>
      </c>
      <c r="M27" s="65" t="s">
        <v>310</v>
      </c>
      <c r="N27" s="59">
        <v>17050111</v>
      </c>
      <c r="O27" s="59">
        <f>SUM(P27:P33)</f>
        <v>7028</v>
      </c>
      <c r="P27" s="72">
        <f>Input!P28</f>
        <v>3</v>
      </c>
      <c r="R27" s="76">
        <f>$I$10</f>
        <v>0.1189701393497014</v>
      </c>
      <c r="S27" s="59">
        <f>$J$10</f>
        <v>0.3598846715328467</v>
      </c>
      <c r="T27" s="59">
        <f>$K$10</f>
        <v>1.4871267418712672E-3</v>
      </c>
      <c r="U27" s="59">
        <f t="shared" si="9"/>
        <v>0.35691041804910417</v>
      </c>
      <c r="V27" s="59">
        <f t="shared" si="10"/>
        <v>1.07965401459854</v>
      </c>
      <c r="W27" s="59">
        <f t="shared" si="11"/>
        <v>4.4613802256138011E-3</v>
      </c>
      <c r="X27" s="59">
        <v>17040202</v>
      </c>
      <c r="Y27" s="59">
        <f>U86</f>
        <v>502.59532490606102</v>
      </c>
      <c r="Z27" s="59">
        <f>V86</f>
        <v>554.67774199477208</v>
      </c>
      <c r="AA27" s="59">
        <f>W86</f>
        <v>0</v>
      </c>
      <c r="AC27" s="65">
        <v>17040203</v>
      </c>
      <c r="AD27" s="50">
        <f>Input!S28</f>
        <v>1.55</v>
      </c>
      <c r="AE27" s="50">
        <f>Input!T28</f>
        <v>0.09</v>
      </c>
      <c r="AF27" s="58">
        <f t="shared" si="48"/>
        <v>1.46</v>
      </c>
      <c r="AG27" s="58">
        <f t="shared" si="49"/>
        <v>0.9419354838709677</v>
      </c>
      <c r="AH27" s="50">
        <f>Input!U28</f>
        <v>0.75</v>
      </c>
      <c r="AI27" s="50">
        <f>Input!V28</f>
        <v>0.1</v>
      </c>
      <c r="AJ27" s="58">
        <f t="shared" si="50"/>
        <v>0.13333333333333333</v>
      </c>
      <c r="AK27" s="50">
        <f>Input!W28</f>
        <v>0</v>
      </c>
      <c r="AL27" s="50">
        <f>Input!X28</f>
        <v>0</v>
      </c>
      <c r="AM27" s="66">
        <v>0</v>
      </c>
      <c r="AO27" s="65">
        <f t="shared" si="51"/>
        <v>4913.4010895004094</v>
      </c>
      <c r="AP27" s="58">
        <f t="shared" si="52"/>
        <v>626.80193169749475</v>
      </c>
      <c r="AQ27" s="66">
        <f t="shared" si="53"/>
        <v>0</v>
      </c>
      <c r="AS27" s="111">
        <f t="shared" si="54"/>
        <v>5540.2030211979045</v>
      </c>
    </row>
    <row r="28" spans="1:45" x14ac:dyDescent="0.3">
      <c r="A28" s="65" t="s">
        <v>328</v>
      </c>
      <c r="B28" s="58">
        <f>Input!I29</f>
        <v>1.61</v>
      </c>
      <c r="C28" s="58">
        <f>Input!J29</f>
        <v>4.8899999999999997</v>
      </c>
      <c r="D28" s="58">
        <f>Input!K29</f>
        <v>0.88</v>
      </c>
      <c r="E28" s="58">
        <f t="shared" si="2"/>
        <v>1804.0855000000001</v>
      </c>
      <c r="F28" s="58">
        <f t="shared" si="3"/>
        <v>5479.4894999999997</v>
      </c>
      <c r="G28" s="58">
        <f t="shared" si="4"/>
        <v>986.08399999999995</v>
      </c>
      <c r="H28" s="58">
        <f>Input!L29</f>
        <v>21580</v>
      </c>
      <c r="I28" s="58">
        <f t="shared" si="5"/>
        <v>8.3599884151992598E-2</v>
      </c>
      <c r="J28" s="58">
        <f t="shared" si="6"/>
        <v>0.25391517608897124</v>
      </c>
      <c r="K28" s="66">
        <f t="shared" si="7"/>
        <v>4.5694346617238181E-2</v>
      </c>
      <c r="M28" s="65" t="s">
        <v>310</v>
      </c>
      <c r="N28" s="59">
        <v>17050112</v>
      </c>
      <c r="O28" s="59">
        <f>$O$27</f>
        <v>7028</v>
      </c>
      <c r="P28" s="72">
        <f>Input!P29</f>
        <v>3397</v>
      </c>
      <c r="R28" s="76">
        <f t="shared" ref="R28:R33" si="57">$I$10</f>
        <v>0.1189701393497014</v>
      </c>
      <c r="S28" s="59">
        <f t="shared" ref="S28:S33" si="58">$J$10</f>
        <v>0.3598846715328467</v>
      </c>
      <c r="T28" s="59">
        <f t="shared" ref="T28:T33" si="59">$K$10</f>
        <v>1.4871267418712672E-3</v>
      </c>
      <c r="U28" s="59">
        <f t="shared" si="9"/>
        <v>404.14156337093561</v>
      </c>
      <c r="V28" s="59">
        <f t="shared" si="10"/>
        <v>1222.5282291970802</v>
      </c>
      <c r="W28" s="59">
        <f t="shared" si="11"/>
        <v>5.0517695421366948</v>
      </c>
      <c r="X28" s="59">
        <v>17040203</v>
      </c>
      <c r="Y28" s="59">
        <f>SUM(U87,U133)</f>
        <v>5216.2819785792017</v>
      </c>
      <c r="Z28" s="59">
        <f>SUM(V87,V133)</f>
        <v>4701.0144877312105</v>
      </c>
      <c r="AA28" s="72">
        <f>SUM(W87,W133)</f>
        <v>1483.3585859564166</v>
      </c>
      <c r="AC28" s="65">
        <v>17040204</v>
      </c>
      <c r="AD28" s="50">
        <f>Input!S29</f>
        <v>2.65</v>
      </c>
      <c r="AE28" s="50">
        <f>Input!T29</f>
        <v>1.61</v>
      </c>
      <c r="AF28" s="58">
        <f t="shared" si="48"/>
        <v>1.0399999999999998</v>
      </c>
      <c r="AG28" s="58">
        <f t="shared" si="49"/>
        <v>0.39245283018867921</v>
      </c>
      <c r="AH28" s="50">
        <f>Input!U29</f>
        <v>1.57</v>
      </c>
      <c r="AI28" s="50">
        <f>Input!V29</f>
        <v>0.19</v>
      </c>
      <c r="AJ28" s="58">
        <f t="shared" si="50"/>
        <v>0.12101910828025478</v>
      </c>
      <c r="AK28" s="50">
        <f>Input!W29</f>
        <v>1.53</v>
      </c>
      <c r="AL28" s="50">
        <f>Input!X29</f>
        <v>0.08</v>
      </c>
      <c r="AM28" s="66">
        <f>AL28/AK28</f>
        <v>5.2287581699346407E-2</v>
      </c>
      <c r="AO28" s="65">
        <f t="shared" si="51"/>
        <v>1818.4363229036401</v>
      </c>
      <c r="AP28" s="58">
        <f t="shared" si="52"/>
        <v>468.95952040683363</v>
      </c>
      <c r="AQ28" s="66">
        <f t="shared" si="53"/>
        <v>49.522745287945689</v>
      </c>
      <c r="AS28" s="111">
        <f t="shared" si="54"/>
        <v>2336.9185885984193</v>
      </c>
    </row>
    <row r="29" spans="1:45" x14ac:dyDescent="0.3">
      <c r="A29" s="65" t="s">
        <v>329</v>
      </c>
      <c r="B29" s="58">
        <f>Input!I30</f>
        <v>2.4300000000000002</v>
      </c>
      <c r="C29" s="58">
        <f>Input!J30</f>
        <v>2.0699999999999998</v>
      </c>
      <c r="D29" s="58">
        <f>Input!K30</f>
        <v>2.0699999999999998</v>
      </c>
      <c r="E29" s="58">
        <f t="shared" si="2"/>
        <v>2722.9365000000003</v>
      </c>
      <c r="F29" s="58">
        <f t="shared" si="3"/>
        <v>2319.5384999999997</v>
      </c>
      <c r="G29" s="58">
        <f t="shared" si="4"/>
        <v>2319.5384999999997</v>
      </c>
      <c r="H29" s="58">
        <f>Input!L30</f>
        <v>19638</v>
      </c>
      <c r="I29" s="58">
        <f t="shared" si="5"/>
        <v>0.13865650779101743</v>
      </c>
      <c r="J29" s="58">
        <f t="shared" si="6"/>
        <v>0.11811480293308889</v>
      </c>
      <c r="K29" s="66">
        <f t="shared" si="7"/>
        <v>0.11811480293308889</v>
      </c>
      <c r="M29" s="65" t="s">
        <v>310</v>
      </c>
      <c r="N29" s="59">
        <v>17050114</v>
      </c>
      <c r="O29" s="59">
        <f t="shared" ref="O29:O33" si="60">$O$27</f>
        <v>7028</v>
      </c>
      <c r="P29" s="72">
        <f>Input!P30</f>
        <v>12</v>
      </c>
      <c r="R29" s="76">
        <f t="shared" si="57"/>
        <v>0.1189701393497014</v>
      </c>
      <c r="S29" s="59">
        <f t="shared" si="58"/>
        <v>0.3598846715328467</v>
      </c>
      <c r="T29" s="59">
        <f t="shared" si="59"/>
        <v>1.4871267418712672E-3</v>
      </c>
      <c r="U29" s="59">
        <f t="shared" si="9"/>
        <v>1.4276416721964167</v>
      </c>
      <c r="V29" s="59">
        <f t="shared" si="10"/>
        <v>4.3186160583941602</v>
      </c>
      <c r="W29" s="59">
        <f t="shared" si="11"/>
        <v>1.7845520902455204E-2</v>
      </c>
      <c r="X29" s="59">
        <v>17040204</v>
      </c>
      <c r="Y29" s="59">
        <f>SUM(U88,U134,U162)</f>
        <v>4633.5156304756219</v>
      </c>
      <c r="Z29" s="59">
        <f>SUM(V88,V134,V162)</f>
        <v>3875.0865633617304</v>
      </c>
      <c r="AA29" s="72">
        <f>SUM(W88,W134,W162)</f>
        <v>947.12250363196131</v>
      </c>
      <c r="AC29" s="65">
        <v>17040205</v>
      </c>
      <c r="AD29" s="50">
        <f>Input!S30</f>
        <v>0.26</v>
      </c>
      <c r="AE29" s="50">
        <f>Input!T30</f>
        <v>0</v>
      </c>
      <c r="AF29" s="58">
        <f t="shared" si="48"/>
        <v>0.26</v>
      </c>
      <c r="AG29" s="58">
        <f t="shared" si="49"/>
        <v>1</v>
      </c>
      <c r="AH29" s="50">
        <f>Input!U30</f>
        <v>7.0000000000000007E-2</v>
      </c>
      <c r="AI29" s="50">
        <f>Input!V30</f>
        <v>0.01</v>
      </c>
      <c r="AJ29" s="58">
        <f t="shared" si="50"/>
        <v>0.14285714285714285</v>
      </c>
      <c r="AK29" s="50">
        <f>Input!W30</f>
        <v>0</v>
      </c>
      <c r="AL29" s="50">
        <f>Input!X30</f>
        <v>0</v>
      </c>
      <c r="AM29" s="66">
        <v>0</v>
      </c>
      <c r="AO29" s="65">
        <f t="shared" si="51"/>
        <v>1957.316770118071</v>
      </c>
      <c r="AP29" s="58">
        <f t="shared" si="52"/>
        <v>61.09029167170204</v>
      </c>
      <c r="AQ29" s="66">
        <f t="shared" si="53"/>
        <v>0</v>
      </c>
      <c r="AS29" s="111">
        <f t="shared" si="54"/>
        <v>2018.407061789773</v>
      </c>
    </row>
    <row r="30" spans="1:45" x14ac:dyDescent="0.3">
      <c r="A30" s="65" t="s">
        <v>330</v>
      </c>
      <c r="B30" s="58">
        <f>Input!I31</f>
        <v>27.34</v>
      </c>
      <c r="C30" s="58">
        <f>Input!J31</f>
        <v>5.56</v>
      </c>
      <c r="D30" s="58">
        <f>Input!K31</f>
        <v>0.9</v>
      </c>
      <c r="E30" s="58">
        <f t="shared" si="2"/>
        <v>30635.837</v>
      </c>
      <c r="F30" s="58">
        <f t="shared" si="3"/>
        <v>6230.2579999999989</v>
      </c>
      <c r="G30" s="58">
        <f t="shared" si="4"/>
        <v>1008.495</v>
      </c>
      <c r="H30" s="58">
        <f>Input!L31</f>
        <v>127668</v>
      </c>
      <c r="I30" s="58">
        <f t="shared" si="5"/>
        <v>0.2399648854842247</v>
      </c>
      <c r="J30" s="58">
        <f t="shared" si="6"/>
        <v>4.880046683585549E-2</v>
      </c>
      <c r="K30" s="66">
        <f t="shared" si="7"/>
        <v>7.8993561424945957E-3</v>
      </c>
      <c r="M30" s="65" t="s">
        <v>310</v>
      </c>
      <c r="N30" s="59">
        <v>17050120</v>
      </c>
      <c r="O30" s="59">
        <f t="shared" si="60"/>
        <v>7028</v>
      </c>
      <c r="P30" s="72">
        <f>Input!P31</f>
        <v>557</v>
      </c>
      <c r="R30" s="76">
        <f t="shared" si="57"/>
        <v>0.1189701393497014</v>
      </c>
      <c r="S30" s="59">
        <f t="shared" si="58"/>
        <v>0.3598846715328467</v>
      </c>
      <c r="T30" s="59">
        <f t="shared" si="59"/>
        <v>1.4871267418712672E-3</v>
      </c>
      <c r="U30" s="59">
        <f t="shared" si="9"/>
        <v>66.266367617783672</v>
      </c>
      <c r="V30" s="59">
        <f t="shared" si="10"/>
        <v>200.4557620437956</v>
      </c>
      <c r="W30" s="59">
        <f t="shared" si="11"/>
        <v>0.82832959522229577</v>
      </c>
      <c r="X30" s="59">
        <v>17040205</v>
      </c>
      <c r="Y30" s="59">
        <f>SUM(U43,U61,U106)</f>
        <v>1957.316770118071</v>
      </c>
      <c r="Z30" s="59">
        <f>SUM(V43,V61,V106)</f>
        <v>427.63204170191432</v>
      </c>
      <c r="AA30" s="72">
        <f>SUM(W43,W61,W106)</f>
        <v>101.86491600256602</v>
      </c>
      <c r="AC30" s="65">
        <v>17040206</v>
      </c>
      <c r="AD30" s="50">
        <f>Input!S31</f>
        <v>4.96</v>
      </c>
      <c r="AE30" s="50">
        <f>Input!T31</f>
        <v>1.81</v>
      </c>
      <c r="AF30" s="58">
        <f t="shared" si="48"/>
        <v>3.15</v>
      </c>
      <c r="AG30" s="58">
        <f t="shared" si="49"/>
        <v>0.63508064516129026</v>
      </c>
      <c r="AH30" s="50">
        <f>Input!U31</f>
        <v>4.55</v>
      </c>
      <c r="AI30" s="50">
        <f>Input!V31</f>
        <v>0.43</v>
      </c>
      <c r="AJ30" s="58">
        <f t="shared" si="50"/>
        <v>9.4505494505494503E-2</v>
      </c>
      <c r="AK30" s="50">
        <f>Input!W31</f>
        <v>3.96</v>
      </c>
      <c r="AL30" s="50">
        <f>Input!X31</f>
        <v>0.2</v>
      </c>
      <c r="AM30" s="66">
        <f>AL30/AK30</f>
        <v>5.0505050505050511E-2</v>
      </c>
      <c r="AO30" s="65">
        <f t="shared" si="51"/>
        <v>3747.3978991596268</v>
      </c>
      <c r="AP30" s="58">
        <f t="shared" si="52"/>
        <v>640.07854030630119</v>
      </c>
      <c r="AQ30" s="66">
        <f t="shared" si="53"/>
        <v>227.97993869589195</v>
      </c>
      <c r="AS30" s="111">
        <f t="shared" si="54"/>
        <v>4615.4563781618199</v>
      </c>
    </row>
    <row r="31" spans="1:45" x14ac:dyDescent="0.3">
      <c r="A31" s="65" t="s">
        <v>331</v>
      </c>
      <c r="B31" s="58">
        <f>Input!I32</f>
        <v>4.8600000000000003</v>
      </c>
      <c r="C31" s="58">
        <f>Input!J32</f>
        <v>1.97</v>
      </c>
      <c r="D31" s="58">
        <f>Input!K32</f>
        <v>0.17</v>
      </c>
      <c r="E31" s="58">
        <f t="shared" si="2"/>
        <v>5445.8730000000005</v>
      </c>
      <c r="F31" s="58">
        <f t="shared" si="3"/>
        <v>2207.4834999999998</v>
      </c>
      <c r="G31" s="58">
        <f t="shared" si="4"/>
        <v>190.49350000000001</v>
      </c>
      <c r="H31" s="58">
        <f>Input!L32</f>
        <v>34714</v>
      </c>
      <c r="I31" s="58">
        <f t="shared" si="5"/>
        <v>0.15687829117935129</v>
      </c>
      <c r="J31" s="58">
        <f t="shared" si="6"/>
        <v>6.3590583050066249E-2</v>
      </c>
      <c r="K31" s="66">
        <f t="shared" si="7"/>
        <v>5.4875122428991192E-3</v>
      </c>
      <c r="M31" s="65" t="s">
        <v>310</v>
      </c>
      <c r="N31" s="59">
        <v>17050121</v>
      </c>
      <c r="O31" s="59">
        <f t="shared" si="60"/>
        <v>7028</v>
      </c>
      <c r="P31" s="72">
        <f>Input!P32</f>
        <v>1348</v>
      </c>
      <c r="R31" s="76">
        <f t="shared" si="57"/>
        <v>0.1189701393497014</v>
      </c>
      <c r="S31" s="59">
        <f t="shared" si="58"/>
        <v>0.3598846715328467</v>
      </c>
      <c r="T31" s="59">
        <f t="shared" si="59"/>
        <v>1.4871267418712672E-3</v>
      </c>
      <c r="U31" s="59">
        <f t="shared" si="9"/>
        <v>160.37174784339749</v>
      </c>
      <c r="V31" s="59">
        <f t="shared" si="10"/>
        <v>485.12453722627737</v>
      </c>
      <c r="W31" s="59">
        <f t="shared" si="11"/>
        <v>2.004646848042468</v>
      </c>
      <c r="X31" s="59">
        <v>17040206</v>
      </c>
      <c r="Y31" s="59">
        <f>SUM(U18,U144,U155)</f>
        <v>5900.6646285180159</v>
      </c>
      <c r="Z31" s="59">
        <f>SUM(V18,V144,V155)</f>
        <v>6772.924089287606</v>
      </c>
      <c r="AA31" s="72">
        <f>SUM(W18,W144,W155)</f>
        <v>4514.0027861786602</v>
      </c>
      <c r="AC31" s="65">
        <v>17040207</v>
      </c>
      <c r="AD31" s="50">
        <f>Input!S32</f>
        <v>0.45</v>
      </c>
      <c r="AE31" s="50">
        <f>Input!T32</f>
        <v>0</v>
      </c>
      <c r="AF31" s="58">
        <f t="shared" si="48"/>
        <v>0.45</v>
      </c>
      <c r="AG31" s="58">
        <f t="shared" si="49"/>
        <v>1</v>
      </c>
      <c r="AH31" s="50">
        <f>Input!U32</f>
        <v>0.44</v>
      </c>
      <c r="AI31" s="50">
        <f>Input!V32</f>
        <v>0.04</v>
      </c>
      <c r="AJ31" s="58">
        <f t="shared" si="50"/>
        <v>9.0909090909090912E-2</v>
      </c>
      <c r="AK31" s="50">
        <f>Input!W32</f>
        <v>1.17</v>
      </c>
      <c r="AL31" s="50">
        <f>Input!X32</f>
        <v>7.0000000000000007E-2</v>
      </c>
      <c r="AM31" s="66">
        <f>AL31/AK31</f>
        <v>5.9829059829059839E-2</v>
      </c>
      <c r="AO31" s="65">
        <f t="shared" si="51"/>
        <v>16295.321140299424</v>
      </c>
      <c r="AP31" s="58">
        <f t="shared" si="52"/>
        <v>541.23548555884452</v>
      </c>
      <c r="AQ31" s="66">
        <f t="shared" si="53"/>
        <v>130.9039081424865</v>
      </c>
      <c r="AS31" s="111">
        <f t="shared" si="54"/>
        <v>16967.460534000755</v>
      </c>
    </row>
    <row r="32" spans="1:45" x14ac:dyDescent="0.3">
      <c r="A32" s="65" t="s">
        <v>332</v>
      </c>
      <c r="B32" s="58">
        <f>Input!I33</f>
        <v>0.65</v>
      </c>
      <c r="C32" s="58">
        <f>Input!J33</f>
        <v>0.7</v>
      </c>
      <c r="D32" s="58">
        <f>Input!K33</f>
        <v>0.04</v>
      </c>
      <c r="E32" s="58">
        <f t="shared" si="2"/>
        <v>728.35749999999996</v>
      </c>
      <c r="F32" s="58">
        <f t="shared" si="3"/>
        <v>784.38499999999988</v>
      </c>
      <c r="G32" s="58">
        <f t="shared" si="4"/>
        <v>44.821999999999996</v>
      </c>
      <c r="H32" s="58">
        <f>Input!L33</f>
        <v>7909</v>
      </c>
      <c r="I32" s="58">
        <f t="shared" si="5"/>
        <v>9.2092236692375776E-2</v>
      </c>
      <c r="J32" s="58">
        <f t="shared" si="6"/>
        <v>9.9176254899481592E-2</v>
      </c>
      <c r="K32" s="66">
        <f t="shared" si="7"/>
        <v>5.6672145656846626E-3</v>
      </c>
      <c r="M32" s="65" t="s">
        <v>310</v>
      </c>
      <c r="N32" s="59">
        <v>17050122</v>
      </c>
      <c r="O32" s="59">
        <f t="shared" si="60"/>
        <v>7028</v>
      </c>
      <c r="P32" s="72">
        <f>Input!P33</f>
        <v>1706</v>
      </c>
      <c r="R32" s="76">
        <f t="shared" si="57"/>
        <v>0.1189701393497014</v>
      </c>
      <c r="S32" s="59">
        <f t="shared" si="58"/>
        <v>0.3598846715328467</v>
      </c>
      <c r="T32" s="59">
        <f t="shared" si="59"/>
        <v>1.4871267418712672E-3</v>
      </c>
      <c r="U32" s="59">
        <f t="shared" si="9"/>
        <v>202.96305773059058</v>
      </c>
      <c r="V32" s="59">
        <f t="shared" si="10"/>
        <v>613.9632496350365</v>
      </c>
      <c r="W32" s="59">
        <f t="shared" si="11"/>
        <v>2.5370382216323817</v>
      </c>
      <c r="X32" s="59">
        <v>17040207</v>
      </c>
      <c r="Y32" s="59">
        <f>SUM(U19,U45,U62)</f>
        <v>16295.321140299424</v>
      </c>
      <c r="Z32" s="59">
        <f>SUM(V19,V45,V62)</f>
        <v>5953.5903411472891</v>
      </c>
      <c r="AA32" s="72">
        <f>SUM(W19,W45,W62)</f>
        <v>2187.9653218101312</v>
      </c>
      <c r="AC32" s="65">
        <v>17040208</v>
      </c>
      <c r="AD32" s="50">
        <f>Input!S33</f>
        <v>19.809999999999999</v>
      </c>
      <c r="AE32" s="50">
        <f>Input!T33</f>
        <v>6.2</v>
      </c>
      <c r="AF32" s="58">
        <f t="shared" si="48"/>
        <v>13.61</v>
      </c>
      <c r="AG32" s="58">
        <f t="shared" si="49"/>
        <v>0.68702675416456338</v>
      </c>
      <c r="AH32" s="50">
        <f>Input!U33</f>
        <v>2.92</v>
      </c>
      <c r="AI32" s="50">
        <f>Input!V33</f>
        <v>0.79</v>
      </c>
      <c r="AJ32" s="58">
        <f t="shared" si="50"/>
        <v>0.27054794520547948</v>
      </c>
      <c r="AK32" s="50">
        <f>Input!W33</f>
        <v>8.09</v>
      </c>
      <c r="AL32" s="50">
        <f>Input!X33</f>
        <v>0.4</v>
      </c>
      <c r="AM32" s="66">
        <f>AL32/AK32</f>
        <v>4.9443757725587151E-2</v>
      </c>
      <c r="AO32" s="65">
        <f t="shared" si="51"/>
        <v>17993.765876673751</v>
      </c>
      <c r="AP32" s="58">
        <f t="shared" si="52"/>
        <v>1177.7348312367408</v>
      </c>
      <c r="AQ32" s="66">
        <f t="shared" si="53"/>
        <v>229.97473180707763</v>
      </c>
      <c r="AS32" s="111">
        <f t="shared" si="54"/>
        <v>19401.475439717567</v>
      </c>
    </row>
    <row r="33" spans="1:45" x14ac:dyDescent="0.3">
      <c r="A33" s="65" t="s">
        <v>333</v>
      </c>
      <c r="B33" s="58">
        <f>Input!I34</f>
        <v>0.34</v>
      </c>
      <c r="C33" s="58">
        <f>Input!J34</f>
        <v>0.4</v>
      </c>
      <c r="D33" s="58">
        <f>Input!K34</f>
        <v>0.04</v>
      </c>
      <c r="E33" s="58">
        <f t="shared" si="2"/>
        <v>380.98700000000002</v>
      </c>
      <c r="F33" s="58">
        <f t="shared" si="3"/>
        <v>448.22</v>
      </c>
      <c r="G33" s="58">
        <f t="shared" si="4"/>
        <v>44.821999999999996</v>
      </c>
      <c r="H33" s="58">
        <f>Input!L34</f>
        <v>3750</v>
      </c>
      <c r="I33" s="58">
        <f t="shared" si="5"/>
        <v>0.10159653333333334</v>
      </c>
      <c r="J33" s="58">
        <f t="shared" si="6"/>
        <v>0.11952533333333334</v>
      </c>
      <c r="K33" s="66">
        <f t="shared" si="7"/>
        <v>1.1952533333333333E-2</v>
      </c>
      <c r="M33" s="65" t="s">
        <v>310</v>
      </c>
      <c r="N33" s="59">
        <v>17050123</v>
      </c>
      <c r="O33" s="59">
        <f t="shared" si="60"/>
        <v>7028</v>
      </c>
      <c r="P33" s="72">
        <f>Input!P34</f>
        <v>5</v>
      </c>
      <c r="R33" s="76">
        <f t="shared" si="57"/>
        <v>0.1189701393497014</v>
      </c>
      <c r="S33" s="59">
        <f t="shared" si="58"/>
        <v>0.3598846715328467</v>
      </c>
      <c r="T33" s="59">
        <f t="shared" si="59"/>
        <v>1.4871267418712672E-3</v>
      </c>
      <c r="U33" s="59">
        <f t="shared" si="9"/>
        <v>0.59485069674850699</v>
      </c>
      <c r="V33" s="59">
        <f t="shared" si="10"/>
        <v>1.7994233576642336</v>
      </c>
      <c r="W33" s="59">
        <f t="shared" si="11"/>
        <v>7.4356337093563363E-3</v>
      </c>
      <c r="X33" s="59">
        <v>17040208</v>
      </c>
      <c r="Y33" s="59">
        <f>SUM(U11,U20,U63,U145,U156)</f>
        <v>26190.778987281923</v>
      </c>
      <c r="Z33" s="59">
        <f>SUM(V11,V20,V63,V145,V156)</f>
        <v>4353.1464648244082</v>
      </c>
      <c r="AA33" s="72">
        <f>SUM(W11,W20,W63,W145,W156)</f>
        <v>4651.2389507981443</v>
      </c>
      <c r="AC33" s="65">
        <v>17040209</v>
      </c>
      <c r="AD33" s="50">
        <f>Input!S34</f>
        <v>4.4800000000000004</v>
      </c>
      <c r="AE33" s="50">
        <f>Input!T34</f>
        <v>2.99</v>
      </c>
      <c r="AF33" s="58">
        <f t="shared" si="48"/>
        <v>1.4900000000000002</v>
      </c>
      <c r="AG33" s="58">
        <f t="shared" si="49"/>
        <v>0.33258928571428575</v>
      </c>
      <c r="AH33" s="50">
        <f>Input!U34</f>
        <v>2.48</v>
      </c>
      <c r="AI33" s="50">
        <f>Input!V34</f>
        <v>0.25</v>
      </c>
      <c r="AJ33" s="58">
        <f t="shared" si="50"/>
        <v>0.10080645161290323</v>
      </c>
      <c r="AK33" s="50">
        <f>Input!W34</f>
        <v>7.08</v>
      </c>
      <c r="AL33" s="50">
        <f>Input!X34</f>
        <v>0.42</v>
      </c>
      <c r="AM33" s="66">
        <f>AL33/AK33</f>
        <v>5.9322033898305079E-2</v>
      </c>
      <c r="AO33" s="65">
        <f t="shared" si="51"/>
        <v>1817.9832366923899</v>
      </c>
      <c r="AP33" s="58">
        <f t="shared" si="52"/>
        <v>305.4112807940416</v>
      </c>
      <c r="AQ33" s="66">
        <f t="shared" si="53"/>
        <v>458.75960924603635</v>
      </c>
      <c r="AS33" s="111">
        <f t="shared" si="54"/>
        <v>2582.1541267324678</v>
      </c>
    </row>
    <row r="34" spans="1:45" x14ac:dyDescent="0.3">
      <c r="A34" s="65" t="s">
        <v>334</v>
      </c>
      <c r="B34" s="58">
        <f>Input!I35</f>
        <v>0.82</v>
      </c>
      <c r="C34" s="58">
        <f>Input!J35</f>
        <v>0.69</v>
      </c>
      <c r="D34" s="58">
        <f>Input!K35</f>
        <v>1.53</v>
      </c>
      <c r="E34" s="58">
        <f t="shared" si="2"/>
        <v>918.85099999999989</v>
      </c>
      <c r="F34" s="58">
        <f t="shared" si="3"/>
        <v>773.17949999999996</v>
      </c>
      <c r="G34" s="58">
        <f t="shared" si="4"/>
        <v>1714.4414999999999</v>
      </c>
      <c r="H34" s="58">
        <f>Input!L35</f>
        <v>4545</v>
      </c>
      <c r="I34" s="58">
        <f t="shared" si="5"/>
        <v>0.20216743674367435</v>
      </c>
      <c r="J34" s="58">
        <f t="shared" si="6"/>
        <v>0.17011650165016501</v>
      </c>
      <c r="K34" s="66">
        <f t="shared" si="7"/>
        <v>0.37721485148514849</v>
      </c>
      <c r="M34" s="65" t="s">
        <v>311</v>
      </c>
      <c r="N34" s="59">
        <v>17010104</v>
      </c>
      <c r="O34" s="59">
        <f>SUM(P34:P39)</f>
        <v>40877</v>
      </c>
      <c r="P34" s="72">
        <f>Input!P35</f>
        <v>463</v>
      </c>
      <c r="R34" s="76">
        <f>$I$11</f>
        <v>6.491892783807568E-2</v>
      </c>
      <c r="S34" s="59">
        <f>$J$11</f>
        <v>0.10135022489488608</v>
      </c>
      <c r="T34" s="59">
        <f>$K$11</f>
        <v>2.6570194094064727E-2</v>
      </c>
      <c r="U34" s="59">
        <f t="shared" si="9"/>
        <v>30.057463589029041</v>
      </c>
      <c r="V34" s="59">
        <f t="shared" si="10"/>
        <v>46.925154126332259</v>
      </c>
      <c r="W34" s="59">
        <f t="shared" si="11"/>
        <v>12.301999865551968</v>
      </c>
      <c r="X34" s="59">
        <v>17040209</v>
      </c>
      <c r="Y34" s="59">
        <f>SUM(U22,U49,U65,U109,U128,U135,U157,U163)</f>
        <v>5466.1509398536282</v>
      </c>
      <c r="Z34" s="59">
        <f>SUM(V22,V49,V65,V109,V128,V135,V157,V163)</f>
        <v>3029.6799054768926</v>
      </c>
      <c r="AA34" s="72">
        <f>SUM(W22,W49,W65,W109,W128,W135,W157,W163)</f>
        <v>7733.3762701474707</v>
      </c>
      <c r="AC34" s="65">
        <v>17040210</v>
      </c>
      <c r="AD34" s="50">
        <f>Input!S35</f>
        <v>0.22</v>
      </c>
      <c r="AE34" s="50">
        <f>Input!T35</f>
        <v>0</v>
      </c>
      <c r="AF34" s="58">
        <f t="shared" si="48"/>
        <v>0.22</v>
      </c>
      <c r="AG34" s="58">
        <f t="shared" si="49"/>
        <v>1</v>
      </c>
      <c r="AH34" s="50">
        <f>Input!U35</f>
        <v>0.09</v>
      </c>
      <c r="AI34" s="50">
        <f>Input!V35</f>
        <v>0.01</v>
      </c>
      <c r="AJ34" s="58">
        <f t="shared" si="50"/>
        <v>0.11111111111111112</v>
      </c>
      <c r="AK34" s="50">
        <f>Input!W35</f>
        <v>0</v>
      </c>
      <c r="AL34" s="50">
        <f>Input!X35</f>
        <v>0</v>
      </c>
      <c r="AM34" s="66">
        <v>0</v>
      </c>
      <c r="AO34" s="65">
        <f t="shared" si="51"/>
        <v>342.26013198743203</v>
      </c>
      <c r="AP34" s="58">
        <f t="shared" si="52"/>
        <v>14.795106570061902</v>
      </c>
      <c r="AQ34" s="66">
        <f t="shared" si="53"/>
        <v>0</v>
      </c>
      <c r="AS34" s="111">
        <f t="shared" si="54"/>
        <v>357.05523855749391</v>
      </c>
    </row>
    <row r="35" spans="1:45" x14ac:dyDescent="0.3">
      <c r="A35" s="65" t="s">
        <v>335</v>
      </c>
      <c r="B35" s="58">
        <f>Input!I36</f>
        <v>4.74</v>
      </c>
      <c r="C35" s="58">
        <f>Input!J36</f>
        <v>3.95</v>
      </c>
      <c r="D35" s="58">
        <f>Input!K36</f>
        <v>1.8</v>
      </c>
      <c r="E35" s="58">
        <f t="shared" si="2"/>
        <v>5311.4070000000002</v>
      </c>
      <c r="F35" s="58">
        <f t="shared" si="3"/>
        <v>4426.1724999999997</v>
      </c>
      <c r="G35" s="58">
        <f t="shared" si="4"/>
        <v>2016.99</v>
      </c>
      <c r="H35" s="58">
        <f>Input!L36</f>
        <v>30975</v>
      </c>
      <c r="I35" s="58">
        <f t="shared" si="5"/>
        <v>0.17147399515738498</v>
      </c>
      <c r="J35" s="58">
        <f t="shared" si="6"/>
        <v>0.14289499596448749</v>
      </c>
      <c r="K35" s="66">
        <f t="shared" si="7"/>
        <v>6.5116707021791773E-2</v>
      </c>
      <c r="M35" s="65" t="s">
        <v>311</v>
      </c>
      <c r="N35" s="59">
        <v>17010213</v>
      </c>
      <c r="O35" s="59">
        <f>$O$34</f>
        <v>40877</v>
      </c>
      <c r="P35" s="72">
        <f>Input!P36</f>
        <v>1619</v>
      </c>
      <c r="R35" s="76">
        <f t="shared" ref="R35:R39" si="61">$I$11</f>
        <v>6.491892783807568E-2</v>
      </c>
      <c r="S35" s="59">
        <f t="shared" ref="S35:S39" si="62">$J$11</f>
        <v>0.10135022489488608</v>
      </c>
      <c r="T35" s="59">
        <f t="shared" ref="T35:T39" si="63">$K$11</f>
        <v>2.6570194094064727E-2</v>
      </c>
      <c r="U35" s="59">
        <f t="shared" si="9"/>
        <v>105.10374416984453</v>
      </c>
      <c r="V35" s="59">
        <f t="shared" si="10"/>
        <v>164.08601410482058</v>
      </c>
      <c r="W35" s="59">
        <f t="shared" si="11"/>
        <v>43.01714423829079</v>
      </c>
      <c r="X35" s="59">
        <v>17040210</v>
      </c>
      <c r="Y35" s="59">
        <f t="shared" ref="Y35:AA36" si="64">U66</f>
        <v>342.26013198743203</v>
      </c>
      <c r="Z35" s="59">
        <f t="shared" si="64"/>
        <v>133.15595913055711</v>
      </c>
      <c r="AA35" s="72">
        <f t="shared" si="64"/>
        <v>380.72740906959291</v>
      </c>
      <c r="AC35" s="65">
        <v>17040211</v>
      </c>
      <c r="AD35" s="50">
        <f>Input!S36</f>
        <v>0.45</v>
      </c>
      <c r="AE35" s="50">
        <f>Input!T36</f>
        <v>0</v>
      </c>
      <c r="AF35" s="58">
        <f t="shared" si="48"/>
        <v>0.45</v>
      </c>
      <c r="AG35" s="58">
        <f t="shared" si="49"/>
        <v>1</v>
      </c>
      <c r="AH35" s="50">
        <f>Input!U36</f>
        <v>0.17</v>
      </c>
      <c r="AI35" s="50">
        <f>Input!V36</f>
        <v>0.02</v>
      </c>
      <c r="AJ35" s="58">
        <f t="shared" si="50"/>
        <v>0.11764705882352941</v>
      </c>
      <c r="AK35" s="50">
        <f>Input!W36</f>
        <v>0</v>
      </c>
      <c r="AL35" s="50">
        <f>Input!X36</f>
        <v>0</v>
      </c>
      <c r="AM35" s="66">
        <v>0</v>
      </c>
      <c r="AO35" s="65">
        <f t="shared" si="51"/>
        <v>1205.8424362455451</v>
      </c>
      <c r="AP35" s="58">
        <f t="shared" si="52"/>
        <v>55.191974535734381</v>
      </c>
      <c r="AQ35" s="66">
        <f t="shared" si="53"/>
        <v>0</v>
      </c>
      <c r="AS35" s="111">
        <f t="shared" si="54"/>
        <v>1261.0344107812793</v>
      </c>
    </row>
    <row r="36" spans="1:45" x14ac:dyDescent="0.3">
      <c r="A36" s="65" t="s">
        <v>355</v>
      </c>
      <c r="B36" s="58">
        <f>Input!I37</f>
        <v>1.96</v>
      </c>
      <c r="C36" s="58">
        <f>Input!J37</f>
        <v>1.41</v>
      </c>
      <c r="D36" s="58">
        <f>Input!K37</f>
        <v>3.36</v>
      </c>
      <c r="E36" s="58">
        <f t="shared" si="2"/>
        <v>2196.2779999999998</v>
      </c>
      <c r="F36" s="58">
        <f t="shared" si="3"/>
        <v>1579.9754999999998</v>
      </c>
      <c r="G36" s="58">
        <f t="shared" si="4"/>
        <v>3765.0479999999998</v>
      </c>
      <c r="H36" s="58">
        <f>Input!L37</f>
        <v>19014</v>
      </c>
      <c r="I36" s="58">
        <f t="shared" si="5"/>
        <v>0.11550846744504048</v>
      </c>
      <c r="J36" s="58">
        <f t="shared" si="6"/>
        <v>8.3095377090564831E-2</v>
      </c>
      <c r="K36" s="66">
        <f t="shared" si="7"/>
        <v>0.19801451562006941</v>
      </c>
      <c r="M36" s="65" t="s">
        <v>311</v>
      </c>
      <c r="N36" s="59">
        <v>17010214</v>
      </c>
      <c r="O36" s="59">
        <f t="shared" ref="O36:O39" si="65">$O$34</f>
        <v>40877</v>
      </c>
      <c r="P36" s="72">
        <f>Input!P37</f>
        <v>33160</v>
      </c>
      <c r="R36" s="76">
        <f t="shared" si="61"/>
        <v>6.491892783807568E-2</v>
      </c>
      <c r="S36" s="59">
        <f t="shared" si="62"/>
        <v>0.10135022489488608</v>
      </c>
      <c r="T36" s="59">
        <f t="shared" si="63"/>
        <v>2.6570194094064727E-2</v>
      </c>
      <c r="U36" s="59">
        <f t="shared" si="9"/>
        <v>2152.7116471105896</v>
      </c>
      <c r="V36" s="59">
        <f t="shared" si="10"/>
        <v>3360.7734575144227</v>
      </c>
      <c r="W36" s="59">
        <f t="shared" si="11"/>
        <v>881.06763615918635</v>
      </c>
      <c r="X36" s="59">
        <v>17040211</v>
      </c>
      <c r="Y36" s="59">
        <f t="shared" si="64"/>
        <v>1205.8424362455451</v>
      </c>
      <c r="Z36" s="59">
        <f t="shared" si="64"/>
        <v>469.13178355374225</v>
      </c>
      <c r="AA36" s="72">
        <f t="shared" si="64"/>
        <v>1341.3693959388481</v>
      </c>
      <c r="AC36" s="65">
        <v>17040212</v>
      </c>
      <c r="AD36" s="50">
        <f>Input!S37</f>
        <v>21.32</v>
      </c>
      <c r="AE36" s="50">
        <f>Input!T37</f>
        <v>11.88</v>
      </c>
      <c r="AF36" s="58">
        <f t="shared" si="48"/>
        <v>9.44</v>
      </c>
      <c r="AG36" s="58">
        <f t="shared" si="49"/>
        <v>0.44277673545966229</v>
      </c>
      <c r="AH36" s="50">
        <f>Input!U37</f>
        <v>5.17</v>
      </c>
      <c r="AI36" s="50">
        <f>Input!V37</f>
        <v>1.1100000000000001</v>
      </c>
      <c r="AJ36" s="58">
        <f t="shared" si="50"/>
        <v>0.2147001934235977</v>
      </c>
      <c r="AK36" s="50">
        <f>Input!W37</f>
        <v>3.88</v>
      </c>
      <c r="AL36" s="50">
        <f>Input!X37</f>
        <v>0.34</v>
      </c>
      <c r="AM36" s="66">
        <f>AL36/AK36</f>
        <v>8.7628865979381451E-2</v>
      </c>
      <c r="AO36" s="65">
        <f t="shared" si="51"/>
        <v>9689.2855016874546</v>
      </c>
      <c r="AP36" s="58">
        <f t="shared" si="52"/>
        <v>2038.6210803116492</v>
      </c>
      <c r="AQ36" s="66">
        <f t="shared" si="53"/>
        <v>879.04304605924517</v>
      </c>
      <c r="AS36" s="111">
        <f t="shared" si="54"/>
        <v>12606.94962805835</v>
      </c>
    </row>
    <row r="37" spans="1:45" x14ac:dyDescent="0.3">
      <c r="A37" s="65" t="s">
        <v>336</v>
      </c>
      <c r="B37" s="58">
        <f>Input!I38</f>
        <v>10.38</v>
      </c>
      <c r="C37" s="58">
        <f>Input!J38</f>
        <v>0.53</v>
      </c>
      <c r="D37" s="58">
        <f>Input!K38</f>
        <v>6.25</v>
      </c>
      <c r="E37" s="58">
        <f t="shared" si="2"/>
        <v>11631.309000000001</v>
      </c>
      <c r="F37" s="58">
        <f t="shared" si="3"/>
        <v>593.89149999999995</v>
      </c>
      <c r="G37" s="58">
        <f t="shared" si="4"/>
        <v>7003.4375</v>
      </c>
      <c r="H37" s="58">
        <f>Input!L38</f>
        <v>37931</v>
      </c>
      <c r="I37" s="58">
        <f t="shared" si="5"/>
        <v>0.30664387967625428</v>
      </c>
      <c r="J37" s="58">
        <f t="shared" si="6"/>
        <v>1.5657153779230708E-2</v>
      </c>
      <c r="K37" s="66">
        <f t="shared" si="7"/>
        <v>0.18463624739658854</v>
      </c>
      <c r="M37" s="65" t="s">
        <v>311</v>
      </c>
      <c r="N37" s="59">
        <v>17010215</v>
      </c>
      <c r="O37" s="59">
        <f t="shared" si="65"/>
        <v>40877</v>
      </c>
      <c r="P37" s="72">
        <f>Input!P38</f>
        <v>3623</v>
      </c>
      <c r="R37" s="76">
        <f t="shared" si="61"/>
        <v>6.491892783807568E-2</v>
      </c>
      <c r="S37" s="59">
        <f t="shared" si="62"/>
        <v>0.10135022489488608</v>
      </c>
      <c r="T37" s="59">
        <f t="shared" si="63"/>
        <v>2.6570194094064727E-2</v>
      </c>
      <c r="U37" s="59">
        <f t="shared" si="9"/>
        <v>235.2012755573482</v>
      </c>
      <c r="V37" s="59">
        <f t="shared" si="10"/>
        <v>367.19186479417226</v>
      </c>
      <c r="W37" s="59">
        <f t="shared" si="11"/>
        <v>96.263813202796499</v>
      </c>
      <c r="X37" s="59">
        <v>17040212</v>
      </c>
      <c r="Y37" s="59">
        <f>SUM(U68,U78,U92,U110,U129,U136,U164)</f>
        <v>21883.004967794124</v>
      </c>
      <c r="Z37" s="59">
        <f>SUM(V68,V78,V92,V110,V129,V136,V164)</f>
        <v>9495.1990857758792</v>
      </c>
      <c r="AA37" s="72">
        <f>SUM(W68,W78,W92,W110,W129,W136,W164)</f>
        <v>10031.432407970209</v>
      </c>
      <c r="AC37" s="65">
        <v>17040213</v>
      </c>
      <c r="AD37" s="50">
        <f>Input!S38</f>
        <v>0.02</v>
      </c>
      <c r="AE37" s="50">
        <f>Input!T38</f>
        <v>0</v>
      </c>
      <c r="AF37" s="58">
        <f t="shared" si="48"/>
        <v>0.02</v>
      </c>
      <c r="AG37" s="58">
        <f t="shared" si="49"/>
        <v>1</v>
      </c>
      <c r="AH37" s="50">
        <f>Input!U38</f>
        <v>0.01</v>
      </c>
      <c r="AI37" s="50">
        <f>Input!V38</f>
        <v>0</v>
      </c>
      <c r="AJ37" s="58">
        <f t="shared" si="50"/>
        <v>0</v>
      </c>
      <c r="AK37" s="50">
        <f>Input!W38</f>
        <v>0</v>
      </c>
      <c r="AL37" s="50">
        <f>Input!X38</f>
        <v>0</v>
      </c>
      <c r="AM37" s="66">
        <v>0</v>
      </c>
      <c r="AO37" s="65">
        <f t="shared" si="51"/>
        <v>202.02441938086113</v>
      </c>
      <c r="AP37" s="58">
        <f t="shared" si="52"/>
        <v>0</v>
      </c>
      <c r="AQ37" s="66">
        <f t="shared" si="53"/>
        <v>0</v>
      </c>
      <c r="AS37" s="111">
        <f t="shared" si="54"/>
        <v>202.02441938086113</v>
      </c>
    </row>
    <row r="38" spans="1:45" x14ac:dyDescent="0.3">
      <c r="A38" s="65" t="s">
        <v>337</v>
      </c>
      <c r="B38" s="58">
        <f>Input!I39</f>
        <v>0.48</v>
      </c>
      <c r="C38" s="58">
        <f>Input!J39</f>
        <v>0.44</v>
      </c>
      <c r="D38" s="58">
        <f>Input!K39</f>
        <v>0</v>
      </c>
      <c r="E38" s="58">
        <f t="shared" si="2"/>
        <v>537.86399999999992</v>
      </c>
      <c r="F38" s="58">
        <f t="shared" si="3"/>
        <v>493.04199999999997</v>
      </c>
      <c r="G38" s="58">
        <f t="shared" si="4"/>
        <v>0</v>
      </c>
      <c r="H38" s="58">
        <f>Input!L39</f>
        <v>4209</v>
      </c>
      <c r="I38" s="58">
        <f t="shared" si="5"/>
        <v>0.12778902352102636</v>
      </c>
      <c r="J38" s="58">
        <f t="shared" si="6"/>
        <v>0.1171399382276075</v>
      </c>
      <c r="K38" s="66">
        <f t="shared" si="7"/>
        <v>0</v>
      </c>
      <c r="M38" s="65" t="s">
        <v>311</v>
      </c>
      <c r="N38" s="59">
        <v>17010216</v>
      </c>
      <c r="O38" s="59">
        <f t="shared" si="65"/>
        <v>40877</v>
      </c>
      <c r="P38" s="72">
        <f>Input!P39</f>
        <v>1321</v>
      </c>
      <c r="R38" s="76">
        <f t="shared" si="61"/>
        <v>6.491892783807568E-2</v>
      </c>
      <c r="S38" s="59">
        <f t="shared" si="62"/>
        <v>0.10135022489488608</v>
      </c>
      <c r="T38" s="59">
        <f t="shared" si="63"/>
        <v>2.6570194094064727E-2</v>
      </c>
      <c r="U38" s="59">
        <f t="shared" si="9"/>
        <v>85.757903674097975</v>
      </c>
      <c r="V38" s="59">
        <f t="shared" si="10"/>
        <v>133.88364708614452</v>
      </c>
      <c r="W38" s="59">
        <f t="shared" si="11"/>
        <v>35.099226398259503</v>
      </c>
      <c r="X38" s="59">
        <v>17040213</v>
      </c>
      <c r="Y38" s="59">
        <f>U165</f>
        <v>202.02441938086113</v>
      </c>
      <c r="Z38" s="59">
        <f>V165</f>
        <v>70.188892709488755</v>
      </c>
      <c r="AA38" s="72">
        <f>W165</f>
        <v>66.4872472521932</v>
      </c>
      <c r="AC38" s="65">
        <v>17040214</v>
      </c>
      <c r="AD38" s="50">
        <f>Input!S39</f>
        <v>0.13</v>
      </c>
      <c r="AE38" s="50">
        <f>Input!T39</f>
        <v>0</v>
      </c>
      <c r="AF38" s="58">
        <f t="shared" si="48"/>
        <v>0.13</v>
      </c>
      <c r="AG38" s="58">
        <f t="shared" si="49"/>
        <v>1</v>
      </c>
      <c r="AH38" s="50">
        <f>Input!U39</f>
        <v>0.08</v>
      </c>
      <c r="AI38" s="50">
        <f>Input!V39</f>
        <v>0.01</v>
      </c>
      <c r="AJ38" s="58">
        <f t="shared" si="50"/>
        <v>0.125</v>
      </c>
      <c r="AK38" s="50">
        <f>Input!W39</f>
        <v>0</v>
      </c>
      <c r="AL38" s="50">
        <f>Input!X39</f>
        <v>0</v>
      </c>
      <c r="AM38" s="66">
        <v>0</v>
      </c>
      <c r="AO38" s="65">
        <f t="shared" si="51"/>
        <v>306.94714812439008</v>
      </c>
      <c r="AP38" s="58">
        <f t="shared" si="52"/>
        <v>59.117956765206756</v>
      </c>
      <c r="AQ38" s="66">
        <f t="shared" si="53"/>
        <v>0</v>
      </c>
      <c r="AS38" s="111">
        <f t="shared" si="54"/>
        <v>366.06510488959685</v>
      </c>
    </row>
    <row r="39" spans="1:45" x14ac:dyDescent="0.3">
      <c r="A39" s="65" t="s">
        <v>338</v>
      </c>
      <c r="B39" s="58">
        <f>Input!I40</f>
        <v>0.72</v>
      </c>
      <c r="C39" s="58">
        <f>Input!J40</f>
        <v>1.46</v>
      </c>
      <c r="D39" s="58">
        <f>Input!K40</f>
        <v>0.03</v>
      </c>
      <c r="E39" s="58">
        <f t="shared" si="2"/>
        <v>806.79599999999994</v>
      </c>
      <c r="F39" s="58">
        <f t="shared" si="3"/>
        <v>1636.0029999999999</v>
      </c>
      <c r="G39" s="58">
        <f t="shared" si="4"/>
        <v>33.616499999999995</v>
      </c>
      <c r="H39" s="58">
        <f>Input!L40</f>
        <v>11073</v>
      </c>
      <c r="I39" s="58">
        <f t="shared" si="5"/>
        <v>7.2861555134109995E-2</v>
      </c>
      <c r="J39" s="58">
        <f t="shared" si="6"/>
        <v>0.14774704235527861</v>
      </c>
      <c r="K39" s="66">
        <f t="shared" si="7"/>
        <v>3.0358981305879159E-3</v>
      </c>
      <c r="M39" s="65" t="s">
        <v>311</v>
      </c>
      <c r="N39" s="59">
        <v>17010308</v>
      </c>
      <c r="O39" s="59">
        <f t="shared" si="65"/>
        <v>40877</v>
      </c>
      <c r="P39" s="72">
        <f>Input!P40</f>
        <v>691</v>
      </c>
      <c r="R39" s="76">
        <f t="shared" si="61"/>
        <v>6.491892783807568E-2</v>
      </c>
      <c r="S39" s="59">
        <f t="shared" si="62"/>
        <v>0.10135022489488608</v>
      </c>
      <c r="T39" s="59">
        <f t="shared" si="63"/>
        <v>2.6570194094064727E-2</v>
      </c>
      <c r="U39" s="59">
        <f t="shared" si="9"/>
        <v>44.858979136110293</v>
      </c>
      <c r="V39" s="59">
        <f t="shared" si="10"/>
        <v>70.033005402366285</v>
      </c>
      <c r="W39" s="59">
        <f t="shared" si="11"/>
        <v>18.360004118998727</v>
      </c>
      <c r="X39" s="59">
        <v>17040214</v>
      </c>
      <c r="Y39" s="59">
        <f>SUM(U69,U89,U107)</f>
        <v>306.94714812439008</v>
      </c>
      <c r="Z39" s="59">
        <f>SUM(V69,V89,V107)</f>
        <v>472.94365412165405</v>
      </c>
      <c r="AA39" s="72">
        <f>SUM(W69,W89,W107)</f>
        <v>326.98667398488641</v>
      </c>
      <c r="AC39" s="65">
        <v>17040215</v>
      </c>
      <c r="AD39" s="50">
        <f>Input!S40</f>
        <v>0.1</v>
      </c>
      <c r="AE39" s="50">
        <f>Input!T40</f>
        <v>0</v>
      </c>
      <c r="AF39" s="58">
        <f t="shared" si="48"/>
        <v>0.1</v>
      </c>
      <c r="AG39" s="58">
        <f t="shared" si="49"/>
        <v>1</v>
      </c>
      <c r="AH39" s="50">
        <f>Input!U40</f>
        <v>0.14000000000000001</v>
      </c>
      <c r="AI39" s="50">
        <f>Input!V40</f>
        <v>0.01</v>
      </c>
      <c r="AJ39" s="58">
        <f t="shared" si="50"/>
        <v>7.1428571428571425E-2</v>
      </c>
      <c r="AK39" s="50">
        <f>Input!W40</f>
        <v>0</v>
      </c>
      <c r="AL39" s="50">
        <f>Input!X40</f>
        <v>0</v>
      </c>
      <c r="AM39" s="66">
        <v>0</v>
      </c>
      <c r="AO39" s="65">
        <f t="shared" si="51"/>
        <v>92.682846400505355</v>
      </c>
      <c r="AP39" s="58">
        <f t="shared" si="52"/>
        <v>12.743297993211002</v>
      </c>
      <c r="AQ39" s="66">
        <f t="shared" si="53"/>
        <v>0</v>
      </c>
      <c r="AS39" s="111">
        <f t="shared" si="54"/>
        <v>105.42614439371636</v>
      </c>
    </row>
    <row r="40" spans="1:45" x14ac:dyDescent="0.3">
      <c r="A40" s="65" t="s">
        <v>339</v>
      </c>
      <c r="B40" s="58">
        <f>Input!I41</f>
        <v>2.58</v>
      </c>
      <c r="C40" s="58">
        <f>Input!J41</f>
        <v>1.47</v>
      </c>
      <c r="D40" s="58">
        <f>Input!K41</f>
        <v>0.88</v>
      </c>
      <c r="E40" s="58">
        <f t="shared" si="2"/>
        <v>2891.0189999999998</v>
      </c>
      <c r="F40" s="58">
        <f t="shared" si="3"/>
        <v>1647.2085</v>
      </c>
      <c r="G40" s="58">
        <f t="shared" si="4"/>
        <v>986.08399999999995</v>
      </c>
      <c r="H40" s="58">
        <f>Input!L41</f>
        <v>22197</v>
      </c>
      <c r="I40" s="58">
        <f t="shared" si="5"/>
        <v>0.1302436815785917</v>
      </c>
      <c r="J40" s="58">
        <f t="shared" si="6"/>
        <v>7.4208609271523174E-2</v>
      </c>
      <c r="K40" s="66">
        <f t="shared" si="7"/>
        <v>4.4424201468666935E-2</v>
      </c>
      <c r="M40" s="65" t="s">
        <v>312</v>
      </c>
      <c r="N40" s="59">
        <v>17040104</v>
      </c>
      <c r="O40" s="59">
        <f>SUM(P40:P45)</f>
        <v>104228</v>
      </c>
      <c r="P40" s="72">
        <f>Input!P41</f>
        <v>761</v>
      </c>
      <c r="R40" s="76">
        <f>$I$12</f>
        <v>0.31131810660163733</v>
      </c>
      <c r="S40" s="59">
        <f>$J$12</f>
        <v>6.8070338355687154E-2</v>
      </c>
      <c r="T40" s="59">
        <f>$K$12</f>
        <v>1.0613117270510362E-2</v>
      </c>
      <c r="U40" s="59">
        <f t="shared" si="9"/>
        <v>236.91307912384602</v>
      </c>
      <c r="V40" s="59">
        <f t="shared" si="10"/>
        <v>51.801527488677927</v>
      </c>
      <c r="W40" s="59">
        <f t="shared" si="11"/>
        <v>8.076582242858386</v>
      </c>
      <c r="X40" s="59">
        <v>17040215</v>
      </c>
      <c r="Y40" s="59">
        <f>SUM(U70,U108)</f>
        <v>92.682846400505355</v>
      </c>
      <c r="Z40" s="59">
        <f>SUM(V70,V108)</f>
        <v>178.40617190495402</v>
      </c>
      <c r="AA40" s="72">
        <f>SUM(W70,W108)</f>
        <v>87.773646211045332</v>
      </c>
      <c r="AC40" s="65">
        <v>17040216</v>
      </c>
      <c r="AD40" s="50">
        <f>Input!S41</f>
        <v>0</v>
      </c>
      <c r="AE40" s="50">
        <f>Input!T41</f>
        <v>0</v>
      </c>
      <c r="AF40" s="58">
        <f t="shared" si="48"/>
        <v>0</v>
      </c>
      <c r="AG40" s="58">
        <v>0</v>
      </c>
      <c r="AH40" s="50">
        <f>Input!U41</f>
        <v>0</v>
      </c>
      <c r="AI40" s="50">
        <f>Input!V41</f>
        <v>0</v>
      </c>
      <c r="AJ40" s="58">
        <v>0</v>
      </c>
      <c r="AK40" s="50">
        <f>Input!W41</f>
        <v>0</v>
      </c>
      <c r="AL40" s="50">
        <f>Input!X41</f>
        <v>0</v>
      </c>
      <c r="AM40" s="66">
        <v>0</v>
      </c>
      <c r="AO40" s="65">
        <f t="shared" si="51"/>
        <v>0</v>
      </c>
      <c r="AP40" s="58">
        <f t="shared" si="52"/>
        <v>0</v>
      </c>
      <c r="AQ40" s="66">
        <f t="shared" si="53"/>
        <v>0</v>
      </c>
      <c r="AS40" s="111">
        <f t="shared" si="54"/>
        <v>0</v>
      </c>
    </row>
    <row r="41" spans="1:45" x14ac:dyDescent="0.3">
      <c r="A41" s="65" t="s">
        <v>340</v>
      </c>
      <c r="B41" s="58">
        <f>Input!I42</f>
        <v>1.01</v>
      </c>
      <c r="C41" s="58">
        <f>Input!J42</f>
        <v>0.66</v>
      </c>
      <c r="D41" s="58">
        <f>Input!K42</f>
        <v>1.67</v>
      </c>
      <c r="E41" s="58">
        <f t="shared" si="2"/>
        <v>1131.7555</v>
      </c>
      <c r="F41" s="58">
        <f t="shared" si="3"/>
        <v>739.56299999999999</v>
      </c>
      <c r="G41" s="58">
        <f t="shared" si="4"/>
        <v>1871.3184999999999</v>
      </c>
      <c r="H41" s="58">
        <f>Input!L42</f>
        <v>7753</v>
      </c>
      <c r="I41" s="58">
        <f t="shared" si="5"/>
        <v>0.14597646072488069</v>
      </c>
      <c r="J41" s="58">
        <f t="shared" si="6"/>
        <v>9.5390558493486391E-2</v>
      </c>
      <c r="K41" s="66">
        <f t="shared" si="7"/>
        <v>0.24136701921836706</v>
      </c>
      <c r="M41" s="65" t="s">
        <v>312</v>
      </c>
      <c r="N41" s="59">
        <v>17040105</v>
      </c>
      <c r="O41" s="59">
        <f>$O$40</f>
        <v>104228</v>
      </c>
      <c r="P41" s="72">
        <f>Input!P42</f>
        <v>76</v>
      </c>
      <c r="R41" s="76">
        <f t="shared" ref="R41:R45" si="66">$I$12</f>
        <v>0.31131810660163733</v>
      </c>
      <c r="S41" s="59">
        <f t="shared" ref="S41:S45" si="67">$J$12</f>
        <v>6.8070338355687154E-2</v>
      </c>
      <c r="T41" s="59">
        <f t="shared" ref="T41:T45" si="68">$K$12</f>
        <v>1.0613117270510362E-2</v>
      </c>
      <c r="U41" s="59">
        <f t="shared" si="9"/>
        <v>23.660176101724439</v>
      </c>
      <c r="V41" s="59">
        <f t="shared" si="10"/>
        <v>5.173345715032224</v>
      </c>
      <c r="W41" s="59">
        <f t="shared" si="11"/>
        <v>0.80659691255878752</v>
      </c>
      <c r="X41" s="59">
        <v>17040216</v>
      </c>
      <c r="Y41" s="59">
        <f>SUM(U71,U120)</f>
        <v>2.3884514850593046</v>
      </c>
      <c r="Z41" s="59">
        <f>SUM(V71,V120)</f>
        <v>1.6891935317524218</v>
      </c>
      <c r="AA41" s="72">
        <f>SUM(W71,W120)</f>
        <v>1.9930235419144087</v>
      </c>
      <c r="AC41" s="65">
        <v>17040217</v>
      </c>
      <c r="AD41" s="50">
        <f>Input!S42</f>
        <v>0.02</v>
      </c>
      <c r="AE41" s="50">
        <f>Input!T42</f>
        <v>0</v>
      </c>
      <c r="AF41" s="58">
        <f t="shared" si="48"/>
        <v>0.02</v>
      </c>
      <c r="AG41" s="58">
        <f t="shared" ref="AG41:AG49" si="69">AF41/AD41</f>
        <v>1</v>
      </c>
      <c r="AH41" s="50">
        <f>Input!U42</f>
        <v>0.02</v>
      </c>
      <c r="AI41" s="50">
        <f>Input!V42</f>
        <v>0</v>
      </c>
      <c r="AJ41" s="58">
        <f t="shared" ref="AJ41:AJ49" si="70">AI41/AH41</f>
        <v>0</v>
      </c>
      <c r="AK41" s="50">
        <f>Input!W42</f>
        <v>0</v>
      </c>
      <c r="AL41" s="50">
        <f>Input!X42</f>
        <v>0</v>
      </c>
      <c r="AM41" s="66">
        <v>0</v>
      </c>
      <c r="AO41" s="65">
        <f t="shared" si="51"/>
        <v>87.704586538461541</v>
      </c>
      <c r="AP41" s="58">
        <f t="shared" si="52"/>
        <v>0</v>
      </c>
      <c r="AQ41" s="66">
        <f t="shared" si="53"/>
        <v>0</v>
      </c>
      <c r="AS41" s="111">
        <f t="shared" si="54"/>
        <v>87.704586538461541</v>
      </c>
    </row>
    <row r="42" spans="1:45" x14ac:dyDescent="0.3">
      <c r="A42" s="65" t="s">
        <v>341</v>
      </c>
      <c r="B42" s="58">
        <f>Input!I43</f>
        <v>1.26</v>
      </c>
      <c r="C42" s="58">
        <f>Input!J43</f>
        <v>1.5</v>
      </c>
      <c r="D42" s="58">
        <f>Input!K43</f>
        <v>0.04</v>
      </c>
      <c r="E42" s="58">
        <f t="shared" si="2"/>
        <v>1411.893</v>
      </c>
      <c r="F42" s="58">
        <f t="shared" si="3"/>
        <v>1680.8249999999998</v>
      </c>
      <c r="G42" s="58">
        <f t="shared" si="4"/>
        <v>44.821999999999996</v>
      </c>
      <c r="H42" s="58">
        <f>Input!L43</f>
        <v>13157</v>
      </c>
      <c r="I42" s="58">
        <f t="shared" si="5"/>
        <v>0.10731116515923082</v>
      </c>
      <c r="J42" s="58">
        <f t="shared" si="6"/>
        <v>0.12775138709432241</v>
      </c>
      <c r="K42" s="66">
        <f t="shared" si="7"/>
        <v>3.4067036558485973E-3</v>
      </c>
      <c r="M42" s="65" t="s">
        <v>312</v>
      </c>
      <c r="N42" s="59">
        <v>17040201</v>
      </c>
      <c r="O42" s="59">
        <f t="shared" ref="O42:O45" si="71">$O$40</f>
        <v>104228</v>
      </c>
      <c r="P42" s="72">
        <f>Input!P43</f>
        <v>9023</v>
      </c>
      <c r="R42" s="76">
        <f t="shared" si="66"/>
        <v>0.31131810660163733</v>
      </c>
      <c r="S42" s="59">
        <f t="shared" si="67"/>
        <v>6.8070338355687154E-2</v>
      </c>
      <c r="T42" s="59">
        <f t="shared" si="68"/>
        <v>1.0613117270510362E-2</v>
      </c>
      <c r="U42" s="59">
        <f t="shared" si="9"/>
        <v>2809.0232758665738</v>
      </c>
      <c r="V42" s="59">
        <f t="shared" si="10"/>
        <v>614.19866298336524</v>
      </c>
      <c r="W42" s="59">
        <f t="shared" si="11"/>
        <v>95.762157131815002</v>
      </c>
      <c r="X42" s="59">
        <v>17040217</v>
      </c>
      <c r="Y42" s="59">
        <f>U50</f>
        <v>87.704586538461541</v>
      </c>
      <c r="Z42" s="59">
        <f>V50</f>
        <v>73.087155448717951</v>
      </c>
      <c r="AA42" s="72">
        <f>W50</f>
        <v>0</v>
      </c>
      <c r="AC42" s="65">
        <v>17040218</v>
      </c>
      <c r="AD42" s="50">
        <f>Input!S43</f>
        <v>0.24</v>
      </c>
      <c r="AE42" s="50">
        <f>Input!T43</f>
        <v>0.02</v>
      </c>
      <c r="AF42" s="58">
        <f t="shared" si="48"/>
        <v>0.22</v>
      </c>
      <c r="AG42" s="58">
        <f t="shared" si="69"/>
        <v>0.91666666666666674</v>
      </c>
      <c r="AH42" s="50">
        <f>Input!U43</f>
        <v>0.24</v>
      </c>
      <c r="AI42" s="50">
        <f>Input!V43</f>
        <v>0.02</v>
      </c>
      <c r="AJ42" s="58">
        <f t="shared" si="70"/>
        <v>8.3333333333333343E-2</v>
      </c>
      <c r="AK42" s="50">
        <f>Input!W43</f>
        <v>0</v>
      </c>
      <c r="AL42" s="50">
        <f>Input!X43</f>
        <v>0</v>
      </c>
      <c r="AM42" s="66">
        <v>0</v>
      </c>
      <c r="AO42" s="65">
        <f t="shared" si="51"/>
        <v>827.51174498122623</v>
      </c>
      <c r="AP42" s="58">
        <f t="shared" si="52"/>
        <v>64.04825497431807</v>
      </c>
      <c r="AQ42" s="66">
        <f t="shared" si="53"/>
        <v>0</v>
      </c>
      <c r="AS42" s="111">
        <f t="shared" si="54"/>
        <v>891.5599999555443</v>
      </c>
    </row>
    <row r="43" spans="1:45" x14ac:dyDescent="0.3">
      <c r="A43" s="65" t="s">
        <v>342</v>
      </c>
      <c r="B43" s="58">
        <f>Input!I44</f>
        <v>1.06</v>
      </c>
      <c r="C43" s="58">
        <f>Input!J44</f>
        <v>0.8</v>
      </c>
      <c r="D43" s="58">
        <f>Input!K44</f>
        <v>0</v>
      </c>
      <c r="E43" s="58">
        <f t="shared" si="2"/>
        <v>1187.7829999999999</v>
      </c>
      <c r="F43" s="58">
        <f t="shared" si="3"/>
        <v>896.44</v>
      </c>
      <c r="G43" s="58">
        <f t="shared" si="4"/>
        <v>0</v>
      </c>
      <c r="H43" s="58">
        <f>Input!L44</f>
        <v>7467</v>
      </c>
      <c r="I43" s="58">
        <f t="shared" si="5"/>
        <v>0.15907097897415293</v>
      </c>
      <c r="J43" s="58">
        <f t="shared" si="6"/>
        <v>0.12005356903709656</v>
      </c>
      <c r="K43" s="66">
        <f t="shared" si="7"/>
        <v>0</v>
      </c>
      <c r="M43" s="65" t="s">
        <v>312</v>
      </c>
      <c r="N43" s="59">
        <v>17040205</v>
      </c>
      <c r="O43" s="59">
        <f t="shared" si="71"/>
        <v>104228</v>
      </c>
      <c r="P43" s="72">
        <f>Input!P44</f>
        <v>6252</v>
      </c>
      <c r="R43" s="76">
        <f t="shared" si="66"/>
        <v>0.31131810660163733</v>
      </c>
      <c r="S43" s="59">
        <f t="shared" si="67"/>
        <v>6.8070338355687154E-2</v>
      </c>
      <c r="T43" s="59">
        <f t="shared" si="68"/>
        <v>1.0613117270510362E-2</v>
      </c>
      <c r="U43" s="59">
        <f t="shared" si="9"/>
        <v>1946.3608024734367</v>
      </c>
      <c r="V43" s="59">
        <f t="shared" si="10"/>
        <v>425.57575539975608</v>
      </c>
      <c r="W43" s="59">
        <f t="shared" si="11"/>
        <v>66.353209175230788</v>
      </c>
      <c r="X43" s="59">
        <v>17040218</v>
      </c>
      <c r="Y43" s="59">
        <f>SUM(U21,U51,U74)</f>
        <v>902.74008543406489</v>
      </c>
      <c r="Z43" s="59">
        <f>SUM(V21,V51,V74)</f>
        <v>768.57905969181672</v>
      </c>
      <c r="AA43" s="72">
        <f>SUM(W21,W51,W74)</f>
        <v>3.627652209698438</v>
      </c>
      <c r="AC43" s="65">
        <v>17040219</v>
      </c>
      <c r="AD43" s="50">
        <f>Input!S44</f>
        <v>3.08</v>
      </c>
      <c r="AE43" s="50">
        <f>Input!T44</f>
        <v>1.94</v>
      </c>
      <c r="AF43" s="58">
        <f t="shared" si="48"/>
        <v>1.1400000000000001</v>
      </c>
      <c r="AG43" s="58">
        <f t="shared" si="69"/>
        <v>0.37012987012987014</v>
      </c>
      <c r="AH43" s="50">
        <f>Input!U44</f>
        <v>1.31</v>
      </c>
      <c r="AI43" s="50">
        <f>Input!V44</f>
        <v>0.11</v>
      </c>
      <c r="AJ43" s="58">
        <f t="shared" si="70"/>
        <v>8.3969465648854963E-2</v>
      </c>
      <c r="AK43" s="50">
        <f>Input!W44</f>
        <v>0.01</v>
      </c>
      <c r="AL43" s="50">
        <f>Input!X44</f>
        <v>0</v>
      </c>
      <c r="AM43" s="66">
        <f>AL43/AK43</f>
        <v>0</v>
      </c>
      <c r="AO43" s="65">
        <f t="shared" si="51"/>
        <v>4129.9246808594226</v>
      </c>
      <c r="AP43" s="58">
        <f t="shared" si="52"/>
        <v>91.140833436856553</v>
      </c>
      <c r="AQ43" s="66">
        <f t="shared" si="53"/>
        <v>0</v>
      </c>
      <c r="AS43" s="111">
        <f t="shared" si="54"/>
        <v>4221.0655142962787</v>
      </c>
    </row>
    <row r="44" spans="1:45" x14ac:dyDescent="0.3">
      <c r="A44" s="65" t="s">
        <v>343</v>
      </c>
      <c r="B44" s="58">
        <f>Input!I45</f>
        <v>14.19</v>
      </c>
      <c r="C44" s="58">
        <f>Input!J45</f>
        <v>4.93</v>
      </c>
      <c r="D44" s="58">
        <f>Input!K45</f>
        <v>4.67</v>
      </c>
      <c r="E44" s="58">
        <f t="shared" si="2"/>
        <v>15900.604499999999</v>
      </c>
      <c r="F44" s="58">
        <f t="shared" si="3"/>
        <v>5524.3114999999998</v>
      </c>
      <c r="G44" s="58">
        <f t="shared" si="4"/>
        <v>5232.9684999999999</v>
      </c>
      <c r="H44" s="58">
        <f>Input!L45</f>
        <v>69419</v>
      </c>
      <c r="I44" s="58">
        <f t="shared" si="5"/>
        <v>0.22905262968351603</v>
      </c>
      <c r="J44" s="58">
        <f t="shared" si="6"/>
        <v>7.95792434347945E-2</v>
      </c>
      <c r="K44" s="66">
        <f t="shared" si="7"/>
        <v>7.5382366499085265E-2</v>
      </c>
      <c r="M44" s="65" t="s">
        <v>312</v>
      </c>
      <c r="N44" s="59">
        <v>17040206</v>
      </c>
      <c r="O44" s="59">
        <f t="shared" si="71"/>
        <v>104228</v>
      </c>
      <c r="P44" s="72">
        <f>Input!P45</f>
        <v>43682</v>
      </c>
      <c r="R44" s="76">
        <f t="shared" si="66"/>
        <v>0.31131810660163733</v>
      </c>
      <c r="S44" s="59">
        <f t="shared" si="67"/>
        <v>6.8070338355687154E-2</v>
      </c>
      <c r="T44" s="59">
        <f t="shared" si="68"/>
        <v>1.0613117270510362E-2</v>
      </c>
      <c r="U44" s="59">
        <f t="shared" si="9"/>
        <v>13598.997532572723</v>
      </c>
      <c r="V44" s="59">
        <f t="shared" si="10"/>
        <v>2973.4485200531262</v>
      </c>
      <c r="W44" s="59">
        <f t="shared" si="11"/>
        <v>463.60218861043364</v>
      </c>
      <c r="X44" s="59">
        <v>17040219</v>
      </c>
      <c r="Y44" s="59">
        <f>SUM(U23,U52,U93,U130)</f>
        <v>11158.042120216685</v>
      </c>
      <c r="Z44" s="59">
        <f>SUM(V23,V52,V93,V130)</f>
        <v>1085.4044709298371</v>
      </c>
      <c r="AA44" s="72">
        <f>SUM(W23,W52,W93,W130)</f>
        <v>2463.9782855622966</v>
      </c>
      <c r="AC44" s="65">
        <v>17040220</v>
      </c>
      <c r="AD44" s="50">
        <f>Input!S45</f>
        <v>0.05</v>
      </c>
      <c r="AE44" s="50">
        <f>Input!T45</f>
        <v>0</v>
      </c>
      <c r="AF44" s="58">
        <f t="shared" si="48"/>
        <v>0.05</v>
      </c>
      <c r="AG44" s="58">
        <f t="shared" si="69"/>
        <v>1</v>
      </c>
      <c r="AH44" s="50">
        <f>Input!U45</f>
        <v>0.05</v>
      </c>
      <c r="AI44" s="50">
        <f>Input!V45</f>
        <v>0</v>
      </c>
      <c r="AJ44" s="58">
        <f t="shared" si="70"/>
        <v>0</v>
      </c>
      <c r="AK44" s="50">
        <f>Input!W45</f>
        <v>0</v>
      </c>
      <c r="AL44" s="50">
        <f>Input!X45</f>
        <v>0</v>
      </c>
      <c r="AM44" s="66">
        <v>0</v>
      </c>
      <c r="AO44" s="65">
        <f t="shared" si="51"/>
        <v>167.67199062784445</v>
      </c>
      <c r="AP44" s="58">
        <f t="shared" si="52"/>
        <v>0</v>
      </c>
      <c r="AQ44" s="66">
        <f t="shared" si="53"/>
        <v>0</v>
      </c>
      <c r="AS44" s="111">
        <f t="shared" si="54"/>
        <v>167.67199062784445</v>
      </c>
    </row>
    <row r="45" spans="1:45" x14ac:dyDescent="0.3">
      <c r="A45" s="65" t="s">
        <v>344</v>
      </c>
      <c r="B45" s="58">
        <f>Input!I46</f>
        <v>1.24</v>
      </c>
      <c r="C45" s="58">
        <f>Input!J46</f>
        <v>0.3</v>
      </c>
      <c r="D45" s="58">
        <f>Input!K46</f>
        <v>0.05</v>
      </c>
      <c r="E45" s="58">
        <f t="shared" si="2"/>
        <v>1389.482</v>
      </c>
      <c r="F45" s="58">
        <f t="shared" si="3"/>
        <v>336.16499999999996</v>
      </c>
      <c r="G45" s="58">
        <f t="shared" si="4"/>
        <v>56.027500000000003</v>
      </c>
      <c r="H45" s="58">
        <f>Input!L46</f>
        <v>8332</v>
      </c>
      <c r="I45" s="58">
        <f t="shared" si="5"/>
        <v>0.16676452232357178</v>
      </c>
      <c r="J45" s="58">
        <f t="shared" si="6"/>
        <v>4.0346255400864131E-2</v>
      </c>
      <c r="K45" s="66">
        <f t="shared" si="7"/>
        <v>6.7243759001440239E-3</v>
      </c>
      <c r="M45" s="65" t="s">
        <v>312</v>
      </c>
      <c r="N45" s="59">
        <v>17040207</v>
      </c>
      <c r="O45" s="59">
        <f t="shared" si="71"/>
        <v>104228</v>
      </c>
      <c r="P45" s="72">
        <f>Input!P46</f>
        <v>44434</v>
      </c>
      <c r="R45" s="76">
        <f t="shared" si="66"/>
        <v>0.31131810660163733</v>
      </c>
      <c r="S45" s="59">
        <f t="shared" si="67"/>
        <v>6.8070338355687154E-2</v>
      </c>
      <c r="T45" s="59">
        <f t="shared" si="68"/>
        <v>1.0613117270510362E-2</v>
      </c>
      <c r="U45" s="59">
        <f t="shared" si="9"/>
        <v>13833.108748737153</v>
      </c>
      <c r="V45" s="59">
        <f t="shared" si="10"/>
        <v>3024.637414496603</v>
      </c>
      <c r="W45" s="59">
        <f t="shared" si="11"/>
        <v>471.58325279785743</v>
      </c>
      <c r="X45" s="59">
        <v>17040220</v>
      </c>
      <c r="Y45" s="59">
        <f>SUM(U24,U53,U79)</f>
        <v>167.67199062784445</v>
      </c>
      <c r="Z45" s="59">
        <f>SUM(V24,V53,V79)</f>
        <v>109.73147762416887</v>
      </c>
      <c r="AA45" s="72">
        <f>SUM(W24,W53,W79)</f>
        <v>0.49235904441983003</v>
      </c>
      <c r="AC45" s="65">
        <v>17040221</v>
      </c>
      <c r="AD45" s="50">
        <f>Input!S46</f>
        <v>0.74</v>
      </c>
      <c r="AE45" s="50">
        <f>Input!T46</f>
        <v>0.12</v>
      </c>
      <c r="AF45" s="58">
        <f t="shared" si="48"/>
        <v>0.62</v>
      </c>
      <c r="AG45" s="58">
        <f t="shared" si="69"/>
        <v>0.83783783783783783</v>
      </c>
      <c r="AH45" s="50">
        <f>Input!U46</f>
        <v>0.61</v>
      </c>
      <c r="AI45" s="50">
        <f>Input!V46</f>
        <v>0.06</v>
      </c>
      <c r="AJ45" s="58">
        <f t="shared" si="70"/>
        <v>9.8360655737704916E-2</v>
      </c>
      <c r="AK45" s="50">
        <f>Input!W46</f>
        <v>2.86</v>
      </c>
      <c r="AL45" s="50">
        <f>Input!X46</f>
        <v>0.14000000000000001</v>
      </c>
      <c r="AM45" s="66">
        <f>AL45/AK45</f>
        <v>4.8951048951048959E-2</v>
      </c>
      <c r="AO45" s="65">
        <f t="shared" si="51"/>
        <v>1978.4355768853568</v>
      </c>
      <c r="AP45" s="58">
        <f t="shared" si="52"/>
        <v>106.51401416093329</v>
      </c>
      <c r="AQ45" s="66">
        <f t="shared" si="53"/>
        <v>115.33775415354324</v>
      </c>
      <c r="AS45" s="111">
        <f t="shared" si="54"/>
        <v>2200.2873451998335</v>
      </c>
    </row>
    <row r="46" spans="1:45" ht="15" thickBot="1" x14ac:dyDescent="0.35">
      <c r="A46" s="67" t="s">
        <v>345</v>
      </c>
      <c r="B46" s="68">
        <f>Input!I47</f>
        <v>0.83</v>
      </c>
      <c r="C46" s="68">
        <f>Input!J47</f>
        <v>0.65</v>
      </c>
      <c r="D46" s="68">
        <f>Input!K47</f>
        <v>0.47</v>
      </c>
      <c r="E46" s="68">
        <f t="shared" si="2"/>
        <v>930.05649999999991</v>
      </c>
      <c r="F46" s="68">
        <f t="shared" si="3"/>
        <v>728.35749999999996</v>
      </c>
      <c r="G46" s="68">
        <f t="shared" si="4"/>
        <v>526.6585</v>
      </c>
      <c r="H46" s="68">
        <f>Input!L47</f>
        <v>10098</v>
      </c>
      <c r="I46" s="68">
        <f t="shared" si="5"/>
        <v>9.2103040205981368E-2</v>
      </c>
      <c r="J46" s="68">
        <f t="shared" si="6"/>
        <v>7.2128886908298676E-2</v>
      </c>
      <c r="K46" s="69">
        <f t="shared" si="7"/>
        <v>5.2154733610615962E-2</v>
      </c>
      <c r="M46" s="65" t="s">
        <v>313</v>
      </c>
      <c r="N46" s="59">
        <v>17010104</v>
      </c>
      <c r="O46" s="59">
        <f>SUM(P46:P48)</f>
        <v>10972</v>
      </c>
      <c r="P46" s="72">
        <f>Input!P47</f>
        <v>10018</v>
      </c>
      <c r="R46" s="76">
        <f>$I$13</f>
        <v>8.336326396082494E-2</v>
      </c>
      <c r="S46" s="59">
        <f>$J$13</f>
        <v>0.19838346360297579</v>
      </c>
      <c r="T46" s="59">
        <f>$K$13</f>
        <v>2.3215086166305677E-2</v>
      </c>
      <c r="U46" s="59">
        <f t="shared" si="9"/>
        <v>835.13317835954422</v>
      </c>
      <c r="V46" s="59">
        <f t="shared" si="10"/>
        <v>1987.4055383746115</v>
      </c>
      <c r="W46" s="59">
        <f t="shared" si="11"/>
        <v>232.56873321405027</v>
      </c>
      <c r="X46" s="59">
        <v>17040221</v>
      </c>
      <c r="Y46" s="59">
        <f>SUM(U25,U94,U111,U131)</f>
        <v>2361.3585917663936</v>
      </c>
      <c r="Z46" s="59">
        <f>SUM(V25,V94,V111,V131)</f>
        <v>1082.8924773028218</v>
      </c>
      <c r="AA46" s="72">
        <f>SUM(W25,W94,W111,W131)</f>
        <v>2356.1855491366687</v>
      </c>
      <c r="AC46" s="65">
        <v>17050101</v>
      </c>
      <c r="AD46" s="50">
        <f>Input!S47</f>
        <v>1.93</v>
      </c>
      <c r="AE46" s="50">
        <f>Input!T47</f>
        <v>0.61</v>
      </c>
      <c r="AF46" s="58">
        <f t="shared" si="48"/>
        <v>1.3199999999999998</v>
      </c>
      <c r="AG46" s="58">
        <f t="shared" si="69"/>
        <v>0.68393782383419688</v>
      </c>
      <c r="AH46" s="50">
        <f>Input!U47</f>
        <v>1.67</v>
      </c>
      <c r="AI46" s="50">
        <f>Input!V47</f>
        <v>0.17</v>
      </c>
      <c r="AJ46" s="58">
        <f t="shared" si="70"/>
        <v>0.10179640718562875</v>
      </c>
      <c r="AK46" s="50">
        <f>Input!W47</f>
        <v>0</v>
      </c>
      <c r="AL46" s="50">
        <f>Input!X47</f>
        <v>0</v>
      </c>
      <c r="AM46" s="66">
        <v>0</v>
      </c>
      <c r="AO46" s="65">
        <f t="shared" si="51"/>
        <v>3758.3623600864016</v>
      </c>
      <c r="AP46" s="58">
        <f t="shared" si="52"/>
        <v>153.9430342547916</v>
      </c>
      <c r="AQ46" s="66">
        <f t="shared" si="53"/>
        <v>0</v>
      </c>
      <c r="AS46" s="111">
        <f t="shared" si="54"/>
        <v>3912.3053943411933</v>
      </c>
    </row>
    <row r="47" spans="1:45" ht="15" thickTop="1" x14ac:dyDescent="0.3">
      <c r="M47" s="65" t="s">
        <v>313</v>
      </c>
      <c r="N47" s="59">
        <v>17010105</v>
      </c>
      <c r="O47" s="59">
        <f>$O$46</f>
        <v>10972</v>
      </c>
      <c r="P47" s="72">
        <f>Input!P48</f>
        <v>925</v>
      </c>
      <c r="R47" s="76">
        <f t="shared" ref="R47:R48" si="72">$I$13</f>
        <v>8.336326396082494E-2</v>
      </c>
      <c r="S47" s="59">
        <f t="shared" ref="S47:S48" si="73">$J$13</f>
        <v>0.19838346360297579</v>
      </c>
      <c r="T47" s="59">
        <f t="shared" ref="T47:T48" si="74">$K$13</f>
        <v>2.3215086166305677E-2</v>
      </c>
      <c r="U47" s="59">
        <f t="shared" si="9"/>
        <v>77.111019163763075</v>
      </c>
      <c r="V47" s="59">
        <f t="shared" si="10"/>
        <v>183.5047038327526</v>
      </c>
      <c r="W47" s="59">
        <f t="shared" si="11"/>
        <v>21.473954703832749</v>
      </c>
      <c r="X47" s="59">
        <v>17050101</v>
      </c>
      <c r="Y47" s="59">
        <f>SUM(U3,U80,U146,U166)</f>
        <v>5495.1813295202692</v>
      </c>
      <c r="Z47" s="59">
        <f>SUM(V3,V80,V146,V166)</f>
        <v>1512.2639247382467</v>
      </c>
      <c r="AA47" s="72">
        <f>SUM(W3,W80,W146,W166)</f>
        <v>475.90786459721812</v>
      </c>
      <c r="AC47" s="65">
        <v>17050102</v>
      </c>
      <c r="AD47" s="50">
        <f>Input!S48</f>
        <v>0.03</v>
      </c>
      <c r="AE47" s="50">
        <f>Input!T48</f>
        <v>0</v>
      </c>
      <c r="AF47" s="58">
        <f t="shared" si="48"/>
        <v>0.03</v>
      </c>
      <c r="AG47" s="58">
        <f t="shared" si="69"/>
        <v>1</v>
      </c>
      <c r="AH47" s="50">
        <f>Input!U48</f>
        <v>0.04</v>
      </c>
      <c r="AI47" s="50">
        <f>Input!V48</f>
        <v>0</v>
      </c>
      <c r="AJ47" s="58">
        <f t="shared" si="70"/>
        <v>0</v>
      </c>
      <c r="AK47" s="50">
        <f>Input!W48</f>
        <v>0</v>
      </c>
      <c r="AL47" s="50">
        <f>Input!X48</f>
        <v>0</v>
      </c>
      <c r="AM47" s="66">
        <v>0</v>
      </c>
      <c r="AO47" s="65">
        <f t="shared" si="51"/>
        <v>48.817241939853695</v>
      </c>
      <c r="AP47" s="58">
        <f t="shared" si="52"/>
        <v>0</v>
      </c>
      <c r="AQ47" s="66">
        <f t="shared" si="53"/>
        <v>0</v>
      </c>
      <c r="AS47" s="111">
        <f t="shared" si="54"/>
        <v>48.817241939853695</v>
      </c>
    </row>
    <row r="48" spans="1:45" x14ac:dyDescent="0.3">
      <c r="M48" s="65" t="s">
        <v>313</v>
      </c>
      <c r="N48" s="59">
        <v>17010214</v>
      </c>
      <c r="O48" s="59">
        <f>$O$46</f>
        <v>10972</v>
      </c>
      <c r="P48" s="72">
        <f>Input!P49</f>
        <v>29</v>
      </c>
      <c r="R48" s="76">
        <f t="shared" si="72"/>
        <v>8.336326396082494E-2</v>
      </c>
      <c r="S48" s="59">
        <f t="shared" si="73"/>
        <v>0.19838346360297579</v>
      </c>
      <c r="T48" s="59">
        <f t="shared" si="74"/>
        <v>2.3215086166305677E-2</v>
      </c>
      <c r="U48" s="59">
        <f t="shared" si="9"/>
        <v>2.4175346548639234</v>
      </c>
      <c r="V48" s="59">
        <f t="shared" si="10"/>
        <v>5.7531204444862976</v>
      </c>
      <c r="W48" s="59">
        <f t="shared" si="11"/>
        <v>0.67323749882286466</v>
      </c>
      <c r="X48" s="59">
        <v>17050102</v>
      </c>
      <c r="Y48" s="59">
        <f>U147</f>
        <v>48.817241939853695</v>
      </c>
      <c r="Z48" s="59">
        <f>V147</f>
        <v>98.990518378036668</v>
      </c>
      <c r="AA48" s="72">
        <f>W147</f>
        <v>2.0340517474939035</v>
      </c>
      <c r="AC48" s="65">
        <v>17050103</v>
      </c>
      <c r="AD48" s="50">
        <f>Input!S49</f>
        <v>0.62</v>
      </c>
      <c r="AE48" s="50">
        <f>Input!T49</f>
        <v>0.04</v>
      </c>
      <c r="AF48" s="58">
        <f t="shared" si="48"/>
        <v>0.57999999999999996</v>
      </c>
      <c r="AG48" s="58">
        <f t="shared" si="69"/>
        <v>0.93548387096774188</v>
      </c>
      <c r="AH48" s="50">
        <f>Input!U49</f>
        <v>0.66</v>
      </c>
      <c r="AI48" s="50">
        <f>Input!V49</f>
        <v>0.06</v>
      </c>
      <c r="AJ48" s="58">
        <f t="shared" si="70"/>
        <v>9.0909090909090898E-2</v>
      </c>
      <c r="AK48" s="50">
        <f>Input!W49</f>
        <v>0</v>
      </c>
      <c r="AL48" s="50">
        <f>Input!X49</f>
        <v>0</v>
      </c>
      <c r="AM48" s="66">
        <v>0</v>
      </c>
      <c r="AO48" s="65">
        <f t="shared" si="51"/>
        <v>1329.8014386406876</v>
      </c>
      <c r="AP48" s="58">
        <f t="shared" si="52"/>
        <v>175.29054727251048</v>
      </c>
      <c r="AQ48" s="66">
        <f t="shared" si="53"/>
        <v>0</v>
      </c>
      <c r="AS48" s="111">
        <f t="shared" si="54"/>
        <v>1505.0919859131982</v>
      </c>
    </row>
    <row r="49" spans="13:45" x14ac:dyDescent="0.3">
      <c r="M49" s="65" t="s">
        <v>314</v>
      </c>
      <c r="N49" s="59">
        <v>17040209</v>
      </c>
      <c r="O49" s="59">
        <f>SUM(P49:P51)</f>
        <v>2891</v>
      </c>
      <c r="P49" s="72">
        <f>Input!P50</f>
        <v>11</v>
      </c>
      <c r="R49" s="76">
        <f>$I$14</f>
        <v>0.26337713675213675</v>
      </c>
      <c r="S49" s="59">
        <f>$J$14</f>
        <v>0.2194809472934473</v>
      </c>
      <c r="T49" s="59">
        <f>$K$14</f>
        <v>0</v>
      </c>
      <c r="U49" s="59">
        <f t="shared" si="9"/>
        <v>2.8971485042735043</v>
      </c>
      <c r="V49" s="59">
        <f t="shared" si="10"/>
        <v>2.4142904202279203</v>
      </c>
      <c r="W49" s="59">
        <f t="shared" si="11"/>
        <v>0</v>
      </c>
      <c r="X49" s="59">
        <v>17050103</v>
      </c>
      <c r="Y49" s="59">
        <f>SUM(U4,U55,U81,U148)</f>
        <v>1421.5118826848729</v>
      </c>
      <c r="Z49" s="59">
        <f>SUM(V4,V55,V81,V148)</f>
        <v>1928.1960199976156</v>
      </c>
      <c r="AA49" s="72">
        <f>SUM(W4,W55,W81,W148)</f>
        <v>287.78639493146204</v>
      </c>
      <c r="AC49" s="65">
        <v>17050104</v>
      </c>
      <c r="AD49" s="50">
        <f>Input!S50</f>
        <v>0.03</v>
      </c>
      <c r="AE49" s="50">
        <f>Input!T50</f>
        <v>0</v>
      </c>
      <c r="AF49" s="58">
        <f t="shared" si="48"/>
        <v>0.03</v>
      </c>
      <c r="AG49" s="58">
        <f t="shared" si="69"/>
        <v>1</v>
      </c>
      <c r="AH49" s="50">
        <f>Input!U50</f>
        <v>0.06</v>
      </c>
      <c r="AI49" s="50">
        <f>Input!V50</f>
        <v>0</v>
      </c>
      <c r="AJ49" s="58">
        <f t="shared" si="70"/>
        <v>0</v>
      </c>
      <c r="AK49" s="50">
        <f>Input!W50</f>
        <v>0</v>
      </c>
      <c r="AL49" s="50">
        <f>Input!X50</f>
        <v>0</v>
      </c>
      <c r="AM49" s="66">
        <v>0</v>
      </c>
      <c r="AO49" s="65">
        <f t="shared" si="51"/>
        <v>27.76025250609591</v>
      </c>
      <c r="AP49" s="58">
        <f t="shared" si="52"/>
        <v>0</v>
      </c>
      <c r="AQ49" s="66">
        <f t="shared" si="53"/>
        <v>0</v>
      </c>
      <c r="AS49" s="111">
        <f t="shared" si="54"/>
        <v>27.76025250609591</v>
      </c>
    </row>
    <row r="50" spans="13:45" x14ac:dyDescent="0.3">
      <c r="M50" s="65" t="s">
        <v>314</v>
      </c>
      <c r="N50" s="59">
        <v>17040217</v>
      </c>
      <c r="O50" s="59">
        <f>$O$49</f>
        <v>2891</v>
      </c>
      <c r="P50" s="72">
        <f>Input!P51</f>
        <v>333</v>
      </c>
      <c r="R50" s="76">
        <f t="shared" ref="R50:R51" si="75">$I$14</f>
        <v>0.26337713675213675</v>
      </c>
      <c r="S50" s="59">
        <f t="shared" ref="S50:S51" si="76">$J$14</f>
        <v>0.2194809472934473</v>
      </c>
      <c r="T50" s="59">
        <f t="shared" ref="T50:T51" si="77">$K$14</f>
        <v>0</v>
      </c>
      <c r="U50" s="59">
        <f t="shared" si="9"/>
        <v>87.704586538461541</v>
      </c>
      <c r="V50" s="59">
        <f t="shared" si="10"/>
        <v>73.087155448717951</v>
      </c>
      <c r="W50" s="59">
        <f t="shared" si="11"/>
        <v>0</v>
      </c>
      <c r="X50" s="59">
        <v>17050104</v>
      </c>
      <c r="Y50" s="59">
        <f>U149</f>
        <v>27.76025250609591</v>
      </c>
      <c r="Z50" s="59">
        <f>V149</f>
        <v>56.29162313736115</v>
      </c>
      <c r="AA50" s="72">
        <f>W149</f>
        <v>1.1566771877539959</v>
      </c>
      <c r="AC50" s="65">
        <v>17050105</v>
      </c>
      <c r="AD50" s="50">
        <f>Input!S51</f>
        <v>0</v>
      </c>
      <c r="AE50" s="50">
        <f>Input!T51</f>
        <v>0</v>
      </c>
      <c r="AF50" s="58">
        <f t="shared" si="48"/>
        <v>0</v>
      </c>
      <c r="AG50" s="58">
        <v>0</v>
      </c>
      <c r="AH50" s="50">
        <f>Input!U51</f>
        <v>0</v>
      </c>
      <c r="AI50" s="50">
        <f>Input!V51</f>
        <v>0</v>
      </c>
      <c r="AJ50" s="58">
        <v>0</v>
      </c>
      <c r="AK50" s="50">
        <f>Input!W51</f>
        <v>0</v>
      </c>
      <c r="AL50" s="50">
        <f>Input!X51</f>
        <v>0</v>
      </c>
      <c r="AM50" s="66">
        <v>0</v>
      </c>
      <c r="AO50" s="65">
        <f t="shared" si="51"/>
        <v>0</v>
      </c>
      <c r="AP50" s="58">
        <f t="shared" si="52"/>
        <v>0</v>
      </c>
      <c r="AQ50" s="66">
        <f t="shared" si="53"/>
        <v>0</v>
      </c>
      <c r="AS50" s="111">
        <f t="shared" si="54"/>
        <v>0</v>
      </c>
    </row>
    <row r="51" spans="13:45" x14ac:dyDescent="0.3">
      <c r="M51" s="65" t="s">
        <v>314</v>
      </c>
      <c r="N51" s="59">
        <v>17040218</v>
      </c>
      <c r="O51" s="59">
        <f>$O$49</f>
        <v>2891</v>
      </c>
      <c r="P51" s="72">
        <f>Input!P52</f>
        <v>2547</v>
      </c>
      <c r="R51" s="76">
        <f t="shared" si="75"/>
        <v>0.26337713675213675</v>
      </c>
      <c r="S51" s="59">
        <f t="shared" si="76"/>
        <v>0.2194809472934473</v>
      </c>
      <c r="T51" s="59">
        <f t="shared" si="77"/>
        <v>0</v>
      </c>
      <c r="U51" s="59">
        <f t="shared" si="9"/>
        <v>670.82156730769236</v>
      </c>
      <c r="V51" s="59">
        <f t="shared" si="10"/>
        <v>559.01797275641024</v>
      </c>
      <c r="W51" s="59">
        <f t="shared" si="11"/>
        <v>0</v>
      </c>
      <c r="X51" s="59">
        <v>17050105</v>
      </c>
      <c r="Y51" s="59">
        <v>0</v>
      </c>
      <c r="Z51" s="59">
        <v>0</v>
      </c>
      <c r="AA51" s="72">
        <v>0</v>
      </c>
      <c r="AC51" s="65">
        <v>17050106</v>
      </c>
      <c r="AD51" s="50">
        <f>Input!S52</f>
        <v>0</v>
      </c>
      <c r="AE51" s="50">
        <f>Input!T52</f>
        <v>0</v>
      </c>
      <c r="AF51" s="58">
        <f t="shared" si="48"/>
        <v>0</v>
      </c>
      <c r="AG51" s="58">
        <v>0</v>
      </c>
      <c r="AH51" s="50">
        <f>Input!U52</f>
        <v>0</v>
      </c>
      <c r="AI51" s="50">
        <f>Input!V52</f>
        <v>0</v>
      </c>
      <c r="AJ51" s="58">
        <v>0</v>
      </c>
      <c r="AK51" s="50">
        <f>Input!W52</f>
        <v>0</v>
      </c>
      <c r="AL51" s="50">
        <f>Input!X52</f>
        <v>0</v>
      </c>
      <c r="AM51" s="66">
        <v>0</v>
      </c>
      <c r="AO51" s="65">
        <f t="shared" si="51"/>
        <v>0</v>
      </c>
      <c r="AP51" s="58">
        <f t="shared" si="52"/>
        <v>0</v>
      </c>
      <c r="AQ51" s="66">
        <f t="shared" si="53"/>
        <v>0</v>
      </c>
      <c r="AS51" s="111">
        <f t="shared" si="54"/>
        <v>0</v>
      </c>
    </row>
    <row r="52" spans="13:45" x14ac:dyDescent="0.3">
      <c r="M52" s="65" t="s">
        <v>315</v>
      </c>
      <c r="N52" s="59">
        <v>17040219</v>
      </c>
      <c r="O52" s="59">
        <f>SUM(P52:P54)</f>
        <v>1117</v>
      </c>
      <c r="P52" s="72">
        <f>Input!P53</f>
        <v>79</v>
      </c>
      <c r="R52" s="76">
        <f>$I$15</f>
        <v>0.1600785714285714</v>
      </c>
      <c r="S52" s="59">
        <f>$J$15</f>
        <v>0.10671904761904763</v>
      </c>
      <c r="T52" s="59">
        <f>$K$15</f>
        <v>0</v>
      </c>
      <c r="U52" s="59">
        <f t="shared" si="9"/>
        <v>12.646207142857142</v>
      </c>
      <c r="V52" s="59">
        <f t="shared" si="10"/>
        <v>8.4308047619047635</v>
      </c>
      <c r="W52" s="59">
        <f t="shared" si="11"/>
        <v>0</v>
      </c>
      <c r="X52" s="59">
        <v>17050106</v>
      </c>
      <c r="Y52" s="59">
        <v>0</v>
      </c>
      <c r="Z52" s="59">
        <v>0</v>
      </c>
      <c r="AA52" s="72">
        <v>0</v>
      </c>
      <c r="AC52" s="65">
        <v>17050107</v>
      </c>
      <c r="AD52" s="50">
        <f>Input!S53</f>
        <v>0</v>
      </c>
      <c r="AE52" s="50">
        <f>Input!T53</f>
        <v>0</v>
      </c>
      <c r="AF52" s="58">
        <f t="shared" si="48"/>
        <v>0</v>
      </c>
      <c r="AG52" s="58">
        <v>0</v>
      </c>
      <c r="AH52" s="50">
        <f>Input!U53</f>
        <v>0</v>
      </c>
      <c r="AI52" s="50">
        <f>Input!V53</f>
        <v>0</v>
      </c>
      <c r="AJ52" s="58">
        <v>0</v>
      </c>
      <c r="AK52" s="50">
        <f>Input!W53</f>
        <v>0</v>
      </c>
      <c r="AL52" s="50">
        <f>Input!X53</f>
        <v>0</v>
      </c>
      <c r="AM52" s="66">
        <v>0</v>
      </c>
      <c r="AO52" s="65">
        <f t="shared" si="51"/>
        <v>0</v>
      </c>
      <c r="AP52" s="58">
        <f t="shared" si="52"/>
        <v>0</v>
      </c>
      <c r="AQ52" s="66">
        <f t="shared" si="53"/>
        <v>0</v>
      </c>
      <c r="AS52" s="111">
        <f t="shared" si="54"/>
        <v>0</v>
      </c>
    </row>
    <row r="53" spans="13:45" x14ac:dyDescent="0.3">
      <c r="M53" s="65" t="s">
        <v>315</v>
      </c>
      <c r="N53" s="59">
        <v>17040220</v>
      </c>
      <c r="O53" s="59">
        <f>$O$52</f>
        <v>1117</v>
      </c>
      <c r="P53" s="72">
        <f>Input!P54</f>
        <v>1024</v>
      </c>
      <c r="R53" s="76">
        <f t="shared" ref="R53:R54" si="78">$I$15</f>
        <v>0.1600785714285714</v>
      </c>
      <c r="S53" s="59">
        <f t="shared" ref="S53:S54" si="79">$J$15</f>
        <v>0.10671904761904763</v>
      </c>
      <c r="T53" s="59">
        <f t="shared" ref="T53:T54" si="80">$K$15</f>
        <v>0</v>
      </c>
      <c r="U53" s="59">
        <f t="shared" si="9"/>
        <v>163.92045714285712</v>
      </c>
      <c r="V53" s="59">
        <f t="shared" si="10"/>
        <v>109.28030476190477</v>
      </c>
      <c r="W53" s="59">
        <f t="shared" si="11"/>
        <v>0</v>
      </c>
      <c r="X53" s="59">
        <v>17050107</v>
      </c>
      <c r="Y53" s="59">
        <f t="shared" ref="Y53:AA54" si="81">U150</f>
        <v>1.5300926578163099</v>
      </c>
      <c r="Z53" s="59">
        <f t="shared" si="81"/>
        <v>3.1026878894608507</v>
      </c>
      <c r="AA53" s="72">
        <f t="shared" si="81"/>
        <v>6.3753860742346236E-2</v>
      </c>
      <c r="AC53" s="65">
        <v>17050108</v>
      </c>
      <c r="AD53" s="50">
        <f>Input!S54</f>
        <v>0</v>
      </c>
      <c r="AE53" s="50">
        <f>Input!T54</f>
        <v>0</v>
      </c>
      <c r="AF53" s="58">
        <f t="shared" si="48"/>
        <v>0</v>
      </c>
      <c r="AG53" s="58">
        <v>0</v>
      </c>
      <c r="AH53" s="50">
        <f>Input!U54</f>
        <v>0</v>
      </c>
      <c r="AI53" s="50">
        <f>Input!V54</f>
        <v>0</v>
      </c>
      <c r="AJ53" s="58">
        <v>0</v>
      </c>
      <c r="AK53" s="50">
        <f>Input!W54</f>
        <v>0</v>
      </c>
      <c r="AL53" s="50">
        <f>Input!X54</f>
        <v>0</v>
      </c>
      <c r="AM53" s="66">
        <v>0</v>
      </c>
      <c r="AO53" s="65">
        <f t="shared" si="51"/>
        <v>0</v>
      </c>
      <c r="AP53" s="58">
        <f t="shared" si="52"/>
        <v>0</v>
      </c>
      <c r="AQ53" s="66">
        <f t="shared" si="53"/>
        <v>0</v>
      </c>
      <c r="AS53" s="111">
        <f t="shared" si="54"/>
        <v>0</v>
      </c>
    </row>
    <row r="54" spans="13:45" x14ac:dyDescent="0.3">
      <c r="M54" s="65" t="s">
        <v>315</v>
      </c>
      <c r="N54" s="59">
        <v>17050113</v>
      </c>
      <c r="O54" s="59">
        <f>$O$52</f>
        <v>1117</v>
      </c>
      <c r="P54" s="72">
        <f>Input!P55</f>
        <v>14</v>
      </c>
      <c r="R54" s="76">
        <f t="shared" si="78"/>
        <v>0.1600785714285714</v>
      </c>
      <c r="S54" s="59">
        <f t="shared" si="79"/>
        <v>0.10671904761904763</v>
      </c>
      <c r="T54" s="59">
        <f t="shared" si="80"/>
        <v>0</v>
      </c>
      <c r="U54" s="59">
        <f t="shared" si="9"/>
        <v>2.2410999999999994</v>
      </c>
      <c r="V54" s="59">
        <f t="shared" si="10"/>
        <v>1.4940666666666669</v>
      </c>
      <c r="W54" s="59">
        <f t="shared" si="11"/>
        <v>0</v>
      </c>
      <c r="X54" s="59">
        <v>17050108</v>
      </c>
      <c r="Y54" s="59">
        <f t="shared" si="81"/>
        <v>5.6832013004605795</v>
      </c>
      <c r="Z54" s="59">
        <f t="shared" si="81"/>
        <v>11.524269303711732</v>
      </c>
      <c r="AA54" s="72">
        <f t="shared" si="81"/>
        <v>0.23680005418585745</v>
      </c>
      <c r="AC54" s="65">
        <v>17050111</v>
      </c>
      <c r="AD54" s="50">
        <f>Input!S55</f>
        <v>0</v>
      </c>
      <c r="AE54" s="50">
        <f>Input!T55</f>
        <v>0</v>
      </c>
      <c r="AF54" s="58">
        <f>AD54-AE54</f>
        <v>0</v>
      </c>
      <c r="AG54" s="58">
        <v>0</v>
      </c>
      <c r="AH54" s="50">
        <f>Input!U55</f>
        <v>0</v>
      </c>
      <c r="AI54" s="50">
        <f>Input!V55</f>
        <v>0</v>
      </c>
      <c r="AJ54" s="58">
        <v>0</v>
      </c>
      <c r="AK54" s="50">
        <f>Input!W55</f>
        <v>0</v>
      </c>
      <c r="AL54" s="50">
        <f>Input!X55</f>
        <v>0</v>
      </c>
      <c r="AM54" s="66">
        <v>0</v>
      </c>
      <c r="AO54" s="65">
        <f t="shared" ref="AO54:AO66" si="82">Y56*AG54</f>
        <v>0</v>
      </c>
      <c r="AP54" s="58">
        <f t="shared" ref="AP54:AP66" si="83">Z56*AJ54</f>
        <v>0</v>
      </c>
      <c r="AQ54" s="66">
        <f t="shared" ref="AQ54:AQ66" si="84">AA56*AM54</f>
        <v>0</v>
      </c>
      <c r="AS54" s="111">
        <f t="shared" ref="AS54:AS66" si="85">SUM(AO54:AQ54)</f>
        <v>0</v>
      </c>
    </row>
    <row r="55" spans="13:45" x14ac:dyDescent="0.3">
      <c r="M55" s="65" t="s">
        <v>316</v>
      </c>
      <c r="N55" s="59">
        <v>17050103</v>
      </c>
      <c r="O55" s="59">
        <f>SUM(P55:P57)</f>
        <v>188923</v>
      </c>
      <c r="P55" s="72">
        <f>Input!P56</f>
        <v>7394</v>
      </c>
      <c r="R55" s="76">
        <f>$I$16</f>
        <v>7.7475099184047921E-2</v>
      </c>
      <c r="S55" s="59">
        <f>$J$16</f>
        <v>5.5553322437770745E-2</v>
      </c>
      <c r="T55" s="59">
        <f>$K$16</f>
        <v>3.3086905275436992E-2</v>
      </c>
      <c r="U55" s="59">
        <f t="shared" si="9"/>
        <v>572.85088336685033</v>
      </c>
      <c r="V55" s="59">
        <f t="shared" si="10"/>
        <v>410.76126610487688</v>
      </c>
      <c r="W55" s="59">
        <f t="shared" si="11"/>
        <v>244.64457760658112</v>
      </c>
      <c r="X55" s="78">
        <v>17050110</v>
      </c>
      <c r="Y55" s="131">
        <v>0</v>
      </c>
      <c r="Z55" s="131">
        <v>0</v>
      </c>
      <c r="AA55" s="132">
        <v>0</v>
      </c>
      <c r="AC55" s="65">
        <v>17050112</v>
      </c>
      <c r="AD55" s="50">
        <f>Input!S56</f>
        <v>0.22</v>
      </c>
      <c r="AE55" s="50">
        <f>Input!T56</f>
        <v>0</v>
      </c>
      <c r="AF55" s="58">
        <f>AD55-AE55</f>
        <v>0.22</v>
      </c>
      <c r="AG55" s="58">
        <f t="shared" ref="AG55:AG64" si="86">AF55/AD55</f>
        <v>1</v>
      </c>
      <c r="AH55" s="50">
        <f>Input!U56</f>
        <v>0.21</v>
      </c>
      <c r="AI55" s="50">
        <f>Input!V56</f>
        <v>0.02</v>
      </c>
      <c r="AJ55" s="58">
        <f t="shared" ref="AJ55:AJ64" si="87">AI55/AH55</f>
        <v>9.5238095238095247E-2</v>
      </c>
      <c r="AK55" s="50">
        <f>Input!W56</f>
        <v>0</v>
      </c>
      <c r="AL55" s="50">
        <f>Input!X56</f>
        <v>0</v>
      </c>
      <c r="AM55" s="66">
        <v>0</v>
      </c>
      <c r="AO55" s="65">
        <f t="shared" si="82"/>
        <v>407.91141333336964</v>
      </c>
      <c r="AP55" s="58">
        <f t="shared" si="83"/>
        <v>116.46243418053842</v>
      </c>
      <c r="AQ55" s="66">
        <f t="shared" si="84"/>
        <v>0</v>
      </c>
      <c r="AS55" s="111">
        <f t="shared" si="85"/>
        <v>524.373847513908</v>
      </c>
    </row>
    <row r="56" spans="13:45" x14ac:dyDescent="0.3">
      <c r="M56" s="65" t="s">
        <v>316</v>
      </c>
      <c r="N56" s="59">
        <v>17050114</v>
      </c>
      <c r="O56" s="59">
        <f>$O$55</f>
        <v>188923</v>
      </c>
      <c r="P56" s="72">
        <f>Input!P57</f>
        <v>180624</v>
      </c>
      <c r="R56" s="76">
        <f t="shared" ref="R56:R57" si="88">$I$16</f>
        <v>7.7475099184047921E-2</v>
      </c>
      <c r="S56" s="59">
        <f t="shared" ref="S56:S57" si="89">$J$16</f>
        <v>5.5553322437770745E-2</v>
      </c>
      <c r="T56" s="59">
        <f t="shared" ref="T56:T57" si="90">$K$16</f>
        <v>3.3086905275436992E-2</v>
      </c>
      <c r="U56" s="59">
        <f t="shared" si="9"/>
        <v>13993.862315019473</v>
      </c>
      <c r="V56" s="59">
        <f t="shared" si="10"/>
        <v>10034.263311999903</v>
      </c>
      <c r="W56" s="59">
        <f t="shared" si="11"/>
        <v>5976.2891784705316</v>
      </c>
      <c r="X56" s="59">
        <v>17050111</v>
      </c>
      <c r="Y56" s="59">
        <f>SUM(U27,U82)</f>
        <v>8.8927198054906071</v>
      </c>
      <c r="Z56" s="59">
        <f>SUM(V27,V82)</f>
        <v>3.3900986608233072</v>
      </c>
      <c r="AA56" s="72">
        <f>SUM(W27,W82)</f>
        <v>0.74252008665852565</v>
      </c>
      <c r="AC56" s="65">
        <v>17050113</v>
      </c>
      <c r="AD56" s="50">
        <f>Input!S57</f>
        <v>0.02</v>
      </c>
      <c r="AE56" s="50">
        <f>Input!T57</f>
        <v>0</v>
      </c>
      <c r="AF56" s="58">
        <f>AD56-AE56</f>
        <v>0.02</v>
      </c>
      <c r="AG56" s="58">
        <f t="shared" si="86"/>
        <v>1</v>
      </c>
      <c r="AH56" s="50">
        <f>Input!U57</f>
        <v>0.02</v>
      </c>
      <c r="AI56" s="50">
        <f>Input!V57</f>
        <v>0</v>
      </c>
      <c r="AJ56" s="58">
        <f t="shared" si="87"/>
        <v>0</v>
      </c>
      <c r="AK56" s="50">
        <f>Input!W57</f>
        <v>0</v>
      </c>
      <c r="AL56" s="50">
        <f>Input!X57</f>
        <v>0</v>
      </c>
      <c r="AM56" s="66">
        <v>0</v>
      </c>
      <c r="AO56" s="65">
        <f t="shared" si="82"/>
        <v>53.664146797513439</v>
      </c>
      <c r="AP56" s="58">
        <f t="shared" si="83"/>
        <v>0</v>
      </c>
      <c r="AQ56" s="66">
        <f t="shared" si="84"/>
        <v>0</v>
      </c>
      <c r="AS56" s="111">
        <f t="shared" si="85"/>
        <v>53.664146797513439</v>
      </c>
    </row>
    <row r="57" spans="13:45" x14ac:dyDescent="0.3">
      <c r="M57" s="65" t="s">
        <v>316</v>
      </c>
      <c r="N57" s="59">
        <v>17050115</v>
      </c>
      <c r="O57" s="59">
        <f>$O$55</f>
        <v>188923</v>
      </c>
      <c r="P57" s="72">
        <f>Input!P58</f>
        <v>905</v>
      </c>
      <c r="R57" s="76">
        <f t="shared" si="88"/>
        <v>7.7475099184047921E-2</v>
      </c>
      <c r="S57" s="59">
        <f t="shared" si="89"/>
        <v>5.5553322437770745E-2</v>
      </c>
      <c r="T57" s="59">
        <f t="shared" si="90"/>
        <v>3.3086905275436992E-2</v>
      </c>
      <c r="U57" s="59">
        <f t="shared" si="9"/>
        <v>70.114964761563371</v>
      </c>
      <c r="V57" s="59">
        <f t="shared" si="10"/>
        <v>50.275756806182528</v>
      </c>
      <c r="W57" s="59">
        <f t="shared" si="11"/>
        <v>29.943649274270477</v>
      </c>
      <c r="X57" s="59">
        <v>17050112</v>
      </c>
      <c r="Y57" s="59">
        <f>SUM(U5,U28)</f>
        <v>407.91141333336964</v>
      </c>
      <c r="Z57" s="59">
        <f>SUM(V5,V28)</f>
        <v>1222.8555588956533</v>
      </c>
      <c r="AA57" s="72">
        <f>SUM(W5,W28)</f>
        <v>5.5785850758778874</v>
      </c>
      <c r="AC57" s="65">
        <v>17050114</v>
      </c>
      <c r="AD57" s="50">
        <f>Input!S58</f>
        <v>52.82</v>
      </c>
      <c r="AE57" s="50">
        <f>Input!T58</f>
        <v>35.909999999999997</v>
      </c>
      <c r="AF57" s="58">
        <f>AD57-AE57</f>
        <v>16.910000000000004</v>
      </c>
      <c r="AG57" s="58">
        <f t="shared" si="86"/>
        <v>0.32014388489208639</v>
      </c>
      <c r="AH57" s="50">
        <f>Input!U58</f>
        <v>17.760000000000002</v>
      </c>
      <c r="AI57" s="50">
        <f>Input!V58</f>
        <v>2.6</v>
      </c>
      <c r="AJ57" s="58">
        <f t="shared" si="87"/>
        <v>0.1463963963963964</v>
      </c>
      <c r="AK57" s="50">
        <f>Input!W58</f>
        <v>12.25</v>
      </c>
      <c r="AL57" s="50">
        <f>Input!X58</f>
        <v>0.9</v>
      </c>
      <c r="AM57" s="66">
        <f>AL57/AK57</f>
        <v>7.3469387755102047E-2</v>
      </c>
      <c r="AO57" s="65">
        <f t="shared" si="82"/>
        <v>29417.729814884107</v>
      </c>
      <c r="AP57" s="58">
        <f t="shared" si="83"/>
        <v>2468.912829973186</v>
      </c>
      <c r="AQ57" s="66">
        <f t="shared" si="84"/>
        <v>1239.9123530400116</v>
      </c>
      <c r="AS57" s="111">
        <f t="shared" si="85"/>
        <v>33126.554997897307</v>
      </c>
    </row>
    <row r="58" spans="13:45" x14ac:dyDescent="0.3">
      <c r="M58" s="65" t="s">
        <v>317</v>
      </c>
      <c r="N58" s="59">
        <v>16010201</v>
      </c>
      <c r="O58" s="59">
        <f>SUM(P58:P63)</f>
        <v>6964</v>
      </c>
      <c r="P58" s="72">
        <f>Input!P59</f>
        <v>3863</v>
      </c>
      <c r="R58" s="76">
        <f>$I$17</f>
        <v>0.29384777731033518</v>
      </c>
      <c r="S58" s="59">
        <f>$J$17</f>
        <v>4.8712733137007434E-2</v>
      </c>
      <c r="T58" s="59">
        <f>$K$17</f>
        <v>0.95854087785724296</v>
      </c>
      <c r="U58" s="59">
        <f t="shared" si="9"/>
        <v>1135.1339637498247</v>
      </c>
      <c r="V58" s="59">
        <f t="shared" si="10"/>
        <v>188.17728810825972</v>
      </c>
      <c r="W58" s="59">
        <f t="shared" si="11"/>
        <v>3702.8434111625297</v>
      </c>
      <c r="X58" s="59">
        <v>17050113</v>
      </c>
      <c r="Y58" s="59">
        <f>SUM(U54,U83)</f>
        <v>53.664146797513439</v>
      </c>
      <c r="Z58" s="59">
        <f>SUM(V54,V83)</f>
        <v>15.413086852459779</v>
      </c>
      <c r="AA58" s="72">
        <f>SUM(W54,W83)</f>
        <v>4.4463536704616882</v>
      </c>
      <c r="AC58" s="65">
        <v>17050115</v>
      </c>
      <c r="AD58" s="50">
        <f>Input!S59</f>
        <v>0.54</v>
      </c>
      <c r="AE58" s="50">
        <f>Input!T59</f>
        <v>1.77</v>
      </c>
      <c r="AF58" s="58">
        <v>0.54</v>
      </c>
      <c r="AG58" s="58">
        <f t="shared" si="86"/>
        <v>1</v>
      </c>
      <c r="AH58" s="50">
        <f>Input!U59</f>
        <v>0.44</v>
      </c>
      <c r="AI58" s="50">
        <f>Input!V59</f>
        <v>0.04</v>
      </c>
      <c r="AJ58" s="58">
        <f t="shared" si="87"/>
        <v>9.0909090909090912E-2</v>
      </c>
      <c r="AK58" s="50">
        <f>Input!W59</f>
        <v>0</v>
      </c>
      <c r="AL58" s="50">
        <f>Input!X59</f>
        <v>0</v>
      </c>
      <c r="AM58" s="66">
        <v>0</v>
      </c>
      <c r="AO58" s="65">
        <f t="shared" si="82"/>
        <v>1379.5098626802064</v>
      </c>
      <c r="AP58" s="58">
        <f t="shared" si="83"/>
        <v>73.397320215861285</v>
      </c>
      <c r="AQ58" s="66">
        <f t="shared" si="84"/>
        <v>0</v>
      </c>
      <c r="AS58" s="111">
        <f t="shared" si="85"/>
        <v>1452.9071828960678</v>
      </c>
    </row>
    <row r="59" spans="13:45" x14ac:dyDescent="0.3">
      <c r="M59" s="65" t="s">
        <v>317</v>
      </c>
      <c r="N59" s="59">
        <v>16010202</v>
      </c>
      <c r="O59" s="59">
        <f>$O$58</f>
        <v>6964</v>
      </c>
      <c r="P59" s="72">
        <f>Input!P60</f>
        <v>1953</v>
      </c>
      <c r="R59" s="76">
        <f t="shared" ref="R59:R63" si="91">$I$17</f>
        <v>0.29384777731033518</v>
      </c>
      <c r="S59" s="59">
        <f t="shared" ref="S59:S63" si="92">$J$17</f>
        <v>4.8712733137007434E-2</v>
      </c>
      <c r="T59" s="59">
        <f t="shared" ref="T59:T63" si="93">$K$17</f>
        <v>0.95854087785724296</v>
      </c>
      <c r="U59" s="59">
        <f t="shared" si="9"/>
        <v>573.88470908708462</v>
      </c>
      <c r="V59" s="59">
        <f t="shared" si="10"/>
        <v>95.135967816575516</v>
      </c>
      <c r="W59" s="59">
        <f t="shared" si="11"/>
        <v>1872.0303344551955</v>
      </c>
      <c r="X59" s="59">
        <v>17050114</v>
      </c>
      <c r="Y59" s="59">
        <f>SUM(U6,U29,U56,U84,U90,U152)</f>
        <v>91889.088635255961</v>
      </c>
      <c r="Z59" s="59">
        <f>SUM(V6,V29,V56,V84,V90,V152)</f>
        <v>16864.573792432224</v>
      </c>
      <c r="AA59" s="72">
        <f>SUM(W6,W29,W56,W84,W90,W152)</f>
        <v>16876.584805266823</v>
      </c>
      <c r="AC59" s="65">
        <v>17050120</v>
      </c>
      <c r="AD59" s="50">
        <f>Input!S60</f>
        <v>0.03</v>
      </c>
      <c r="AE59" s="50">
        <f>Input!T60</f>
        <v>0</v>
      </c>
      <c r="AF59" s="58">
        <f t="shared" ref="AF59:AF66" si="94">AD59-AE59</f>
        <v>0.03</v>
      </c>
      <c r="AG59" s="58">
        <f t="shared" si="86"/>
        <v>1</v>
      </c>
      <c r="AH59" s="50">
        <f>Input!U60</f>
        <v>0.03</v>
      </c>
      <c r="AI59" s="50">
        <f>Input!V60</f>
        <v>0</v>
      </c>
      <c r="AJ59" s="58">
        <f t="shared" si="87"/>
        <v>0</v>
      </c>
      <c r="AK59" s="50">
        <f>Input!W60</f>
        <v>0</v>
      </c>
      <c r="AL59" s="50">
        <f>Input!X60</f>
        <v>0</v>
      </c>
      <c r="AM59" s="66">
        <v>0</v>
      </c>
      <c r="AO59" s="65">
        <f t="shared" si="82"/>
        <v>66.266367617783672</v>
      </c>
      <c r="AP59" s="58">
        <f t="shared" si="83"/>
        <v>0</v>
      </c>
      <c r="AQ59" s="66">
        <f t="shared" si="84"/>
        <v>0</v>
      </c>
      <c r="AS59" s="111">
        <f t="shared" si="85"/>
        <v>66.266367617783672</v>
      </c>
    </row>
    <row r="60" spans="13:45" x14ac:dyDescent="0.3">
      <c r="M60" s="65" t="s">
        <v>317</v>
      </c>
      <c r="N60" s="59">
        <v>17040105</v>
      </c>
      <c r="O60" s="59">
        <f t="shared" ref="O60:O63" si="95">$O$58</f>
        <v>6964</v>
      </c>
      <c r="P60" s="72">
        <f>Input!P61</f>
        <v>166</v>
      </c>
      <c r="R60" s="76">
        <f t="shared" si="91"/>
        <v>0.29384777731033518</v>
      </c>
      <c r="S60" s="59">
        <f t="shared" si="92"/>
        <v>4.8712733137007434E-2</v>
      </c>
      <c r="T60" s="59">
        <f t="shared" si="93"/>
        <v>0.95854087785724296</v>
      </c>
      <c r="U60" s="59">
        <f t="shared" si="9"/>
        <v>48.778731033515641</v>
      </c>
      <c r="V60" s="59">
        <f t="shared" si="10"/>
        <v>8.0863137007432346</v>
      </c>
      <c r="W60" s="59">
        <f t="shared" si="11"/>
        <v>159.11778572430234</v>
      </c>
      <c r="X60" s="59">
        <v>17050115</v>
      </c>
      <c r="Y60" s="59">
        <f>SUM(U57,U153,U172)</f>
        <v>1379.5098626802064</v>
      </c>
      <c r="Z60" s="59">
        <f>SUM(V57,V153,V172)</f>
        <v>807.37052237447415</v>
      </c>
      <c r="AA60" s="72">
        <f>SUM(W57,W153,W172)</f>
        <v>488.21469894488456</v>
      </c>
      <c r="AC60" s="65">
        <v>17050121</v>
      </c>
      <c r="AD60" s="50">
        <f>Input!S61</f>
        <v>0.17</v>
      </c>
      <c r="AE60" s="50">
        <f>Input!T61</f>
        <v>0</v>
      </c>
      <c r="AF60" s="58">
        <f t="shared" si="94"/>
        <v>0.17</v>
      </c>
      <c r="AG60" s="58">
        <f t="shared" si="86"/>
        <v>1</v>
      </c>
      <c r="AH60" s="50">
        <f>Input!U61</f>
        <v>0.14000000000000001</v>
      </c>
      <c r="AI60" s="50">
        <f>Input!V61</f>
        <v>0.01</v>
      </c>
      <c r="AJ60" s="58">
        <f t="shared" si="87"/>
        <v>7.1428571428571425E-2</v>
      </c>
      <c r="AK60" s="50">
        <f>Input!W61</f>
        <v>0</v>
      </c>
      <c r="AL60" s="50">
        <f>Input!X61</f>
        <v>0</v>
      </c>
      <c r="AM60" s="66">
        <v>0</v>
      </c>
      <c r="AO60" s="65">
        <f t="shared" si="82"/>
        <v>160.70527688804464</v>
      </c>
      <c r="AP60" s="58">
        <f t="shared" si="83"/>
        <v>34.657516409791363</v>
      </c>
      <c r="AQ60" s="66">
        <f t="shared" si="84"/>
        <v>0</v>
      </c>
      <c r="AS60" s="111">
        <f t="shared" si="85"/>
        <v>195.36279329783599</v>
      </c>
    </row>
    <row r="61" spans="13:45" x14ac:dyDescent="0.3">
      <c r="M61" s="65" t="s">
        <v>317</v>
      </c>
      <c r="N61" s="59">
        <v>17040205</v>
      </c>
      <c r="O61" s="59">
        <f t="shared" si="95"/>
        <v>6964</v>
      </c>
      <c r="P61" s="72">
        <f>Input!P62</f>
        <v>37</v>
      </c>
      <c r="R61" s="76">
        <f t="shared" si="91"/>
        <v>0.29384777731033518</v>
      </c>
      <c r="S61" s="59">
        <f t="shared" si="92"/>
        <v>4.8712733137007434E-2</v>
      </c>
      <c r="T61" s="59">
        <f t="shared" si="93"/>
        <v>0.95854087785724296</v>
      </c>
      <c r="U61" s="59">
        <f t="shared" si="9"/>
        <v>10.872367760482401</v>
      </c>
      <c r="V61" s="59">
        <f t="shared" si="10"/>
        <v>1.802371126069275</v>
      </c>
      <c r="W61" s="59">
        <f t="shared" si="11"/>
        <v>35.466012480717993</v>
      </c>
      <c r="X61" s="59">
        <v>17050120</v>
      </c>
      <c r="Y61" s="59">
        <f>U30</f>
        <v>66.266367617783672</v>
      </c>
      <c r="Z61" s="59">
        <f>V30</f>
        <v>200.4557620437956</v>
      </c>
      <c r="AA61" s="72">
        <f>W30</f>
        <v>0.82832959522229577</v>
      </c>
      <c r="AC61" s="65">
        <v>17050122</v>
      </c>
      <c r="AD61" s="50">
        <f>Input!S62</f>
        <v>3.07</v>
      </c>
      <c r="AE61" s="50">
        <f>Input!T62</f>
        <v>1.86</v>
      </c>
      <c r="AF61" s="58">
        <f t="shared" si="94"/>
        <v>1.2099999999999997</v>
      </c>
      <c r="AG61" s="58">
        <f t="shared" si="86"/>
        <v>0.39413680781758953</v>
      </c>
      <c r="AH61" s="50">
        <f>Input!U62</f>
        <v>3.25</v>
      </c>
      <c r="AI61" s="50">
        <f>Input!V62</f>
        <v>0.28999999999999998</v>
      </c>
      <c r="AJ61" s="58">
        <f t="shared" si="87"/>
        <v>8.9230769230769225E-2</v>
      </c>
      <c r="AK61" s="50">
        <f>Input!W62</f>
        <v>0.05</v>
      </c>
      <c r="AL61" s="50">
        <f>Input!X62</f>
        <v>0</v>
      </c>
      <c r="AM61" s="66">
        <f>AL61/AK61</f>
        <v>0</v>
      </c>
      <c r="AO61" s="65">
        <f t="shared" si="82"/>
        <v>1129.2257062354588</v>
      </c>
      <c r="AP61" s="58">
        <f t="shared" si="83"/>
        <v>253.93571709349143</v>
      </c>
      <c r="AQ61" s="66">
        <f t="shared" si="84"/>
        <v>0</v>
      </c>
      <c r="AS61" s="111">
        <f t="shared" si="85"/>
        <v>1383.1614233289501</v>
      </c>
    </row>
    <row r="62" spans="13:45" x14ac:dyDescent="0.3">
      <c r="M62" s="65" t="s">
        <v>317</v>
      </c>
      <c r="N62" s="59">
        <v>17040207</v>
      </c>
      <c r="O62" s="59">
        <f t="shared" si="95"/>
        <v>6964</v>
      </c>
      <c r="P62" s="72">
        <f>Input!P63</f>
        <v>80</v>
      </c>
      <c r="R62" s="76">
        <f t="shared" si="91"/>
        <v>0.29384777731033518</v>
      </c>
      <c r="S62" s="59">
        <f t="shared" si="92"/>
        <v>4.8712733137007434E-2</v>
      </c>
      <c r="T62" s="59">
        <f t="shared" si="93"/>
        <v>0.95854087785724296</v>
      </c>
      <c r="U62" s="59">
        <f t="shared" si="9"/>
        <v>23.507822184826814</v>
      </c>
      <c r="V62" s="59">
        <f t="shared" si="10"/>
        <v>3.8970186509605949</v>
      </c>
      <c r="W62" s="59">
        <f t="shared" si="11"/>
        <v>76.683270228579431</v>
      </c>
      <c r="X62" s="59">
        <v>17050121</v>
      </c>
      <c r="Y62" s="59">
        <f>SUM(U31,U167)</f>
        <v>160.70527688804464</v>
      </c>
      <c r="Z62" s="59">
        <f>SUM(V31,V167)</f>
        <v>485.20522973707909</v>
      </c>
      <c r="AA62" s="72">
        <f>SUM(W31,W167)</f>
        <v>2.0180955998427561</v>
      </c>
      <c r="AC62" s="65">
        <v>17050123</v>
      </c>
      <c r="AD62" s="50">
        <f>Input!S63</f>
        <v>1.25</v>
      </c>
      <c r="AE62" s="50">
        <f>Input!T63</f>
        <v>0.87</v>
      </c>
      <c r="AF62" s="58">
        <f t="shared" si="94"/>
        <v>0.38</v>
      </c>
      <c r="AG62" s="58">
        <f t="shared" si="86"/>
        <v>0.30399999999999999</v>
      </c>
      <c r="AH62" s="50">
        <f>Input!U63</f>
        <v>0.48</v>
      </c>
      <c r="AI62" s="50">
        <f>Input!V63</f>
        <v>0.08</v>
      </c>
      <c r="AJ62" s="58">
        <f t="shared" si="87"/>
        <v>0.16666666666666669</v>
      </c>
      <c r="AK62" s="50">
        <f>Input!W63</f>
        <v>0.05</v>
      </c>
      <c r="AL62" s="50">
        <f>Input!X63</f>
        <v>0.01</v>
      </c>
      <c r="AM62" s="66">
        <f>AL62/AK62</f>
        <v>0.19999999999999998</v>
      </c>
      <c r="AO62" s="65">
        <f t="shared" si="82"/>
        <v>496.29594971118746</v>
      </c>
      <c r="AP62" s="58">
        <f t="shared" si="83"/>
        <v>66.104646451753453</v>
      </c>
      <c r="AQ62" s="66">
        <f t="shared" si="84"/>
        <v>13.162435638503757</v>
      </c>
      <c r="AS62" s="111">
        <f t="shared" si="85"/>
        <v>575.56303180144471</v>
      </c>
    </row>
    <row r="63" spans="13:45" x14ac:dyDescent="0.3">
      <c r="M63" s="65" t="s">
        <v>317</v>
      </c>
      <c r="N63" s="59">
        <v>17040208</v>
      </c>
      <c r="O63" s="59">
        <f t="shared" si="95"/>
        <v>6964</v>
      </c>
      <c r="P63" s="72">
        <f>Input!P64</f>
        <v>865</v>
      </c>
      <c r="R63" s="76">
        <f t="shared" si="91"/>
        <v>0.29384777731033518</v>
      </c>
      <c r="S63" s="59">
        <f t="shared" si="92"/>
        <v>4.8712733137007434E-2</v>
      </c>
      <c r="T63" s="59">
        <f t="shared" si="93"/>
        <v>0.95854087785724296</v>
      </c>
      <c r="U63" s="59">
        <f t="shared" si="9"/>
        <v>254.17832737343994</v>
      </c>
      <c r="V63" s="59">
        <f t="shared" si="10"/>
        <v>42.136514163511428</v>
      </c>
      <c r="W63" s="59">
        <f t="shared" si="11"/>
        <v>829.13785934651514</v>
      </c>
      <c r="X63" s="59">
        <v>17050122</v>
      </c>
      <c r="Y63" s="59">
        <f>SUM(U32,U91,U154,U168,U173)</f>
        <v>2865.0602629279824</v>
      </c>
      <c r="Z63" s="59">
        <f>SUM(V32,V91,V154,V168,V173)</f>
        <v>2845.8313122546456</v>
      </c>
      <c r="AA63" s="72">
        <f>SUM(W32,W91,W154,W168,W173)</f>
        <v>803.56784545816151</v>
      </c>
      <c r="AC63" s="65">
        <v>17050124</v>
      </c>
      <c r="AD63" s="50">
        <f>Input!S64</f>
        <v>1.55</v>
      </c>
      <c r="AE63" s="50">
        <f>Input!T64</f>
        <v>0.02</v>
      </c>
      <c r="AF63" s="58">
        <f t="shared" si="94"/>
        <v>1.53</v>
      </c>
      <c r="AG63" s="58">
        <f t="shared" si="86"/>
        <v>0.98709677419354835</v>
      </c>
      <c r="AH63" s="50">
        <f>Input!U64</f>
        <v>0.76</v>
      </c>
      <c r="AI63" s="50">
        <f>Input!V64</f>
        <v>0.09</v>
      </c>
      <c r="AJ63" s="58">
        <f t="shared" si="87"/>
        <v>0.11842105263157894</v>
      </c>
      <c r="AK63" s="50">
        <f>Input!W64</f>
        <v>0</v>
      </c>
      <c r="AL63" s="50">
        <f>Input!X64</f>
        <v>0</v>
      </c>
      <c r="AM63" s="66">
        <v>0</v>
      </c>
      <c r="AO63" s="65">
        <f t="shared" si="82"/>
        <v>639.8890237338212</v>
      </c>
      <c r="AP63" s="58">
        <f t="shared" si="83"/>
        <v>62.760655074923442</v>
      </c>
      <c r="AQ63" s="66">
        <f t="shared" si="84"/>
        <v>0</v>
      </c>
      <c r="AS63" s="111">
        <f t="shared" si="85"/>
        <v>702.64967880874462</v>
      </c>
    </row>
    <row r="64" spans="13:45" x14ac:dyDescent="0.3">
      <c r="M64" s="65" t="s">
        <v>318</v>
      </c>
      <c r="N64" s="59">
        <v>16020309</v>
      </c>
      <c r="O64" s="59">
        <f>SUM(P64:P68)</f>
        <v>22952</v>
      </c>
      <c r="P64" s="72">
        <f>Input!P65</f>
        <v>11</v>
      </c>
      <c r="R64" s="76">
        <f>$I$18</f>
        <v>0.18234423654098669</v>
      </c>
      <c r="S64" s="59">
        <f>$J$18</f>
        <v>7.0940841305571184E-2</v>
      </c>
      <c r="T64" s="59">
        <f>$K$18</f>
        <v>0.20283825736259611</v>
      </c>
      <c r="U64" s="59">
        <f t="shared" si="9"/>
        <v>2.0057866019508537</v>
      </c>
      <c r="V64" s="59">
        <f t="shared" si="10"/>
        <v>0.780349254361283</v>
      </c>
      <c r="W64" s="59">
        <f t="shared" si="11"/>
        <v>2.2312208309885571</v>
      </c>
      <c r="X64" s="59">
        <v>17050123</v>
      </c>
      <c r="Y64" s="59">
        <f>SUM(U33,U169)</f>
        <v>1632.552466155222</v>
      </c>
      <c r="Z64" s="59">
        <f>SUM(V33,V169)</f>
        <v>396.62787871052063</v>
      </c>
      <c r="AA64" s="72">
        <f>SUM(W33,W169)</f>
        <v>65.812178192518786</v>
      </c>
      <c r="AC64" s="65">
        <v>17050201</v>
      </c>
      <c r="AD64" s="50">
        <f>Input!S65</f>
        <v>0.33</v>
      </c>
      <c r="AE64" s="50">
        <f>Input!T65</f>
        <v>0</v>
      </c>
      <c r="AF64" s="58">
        <f t="shared" si="94"/>
        <v>0.33</v>
      </c>
      <c r="AG64" s="58">
        <f t="shared" si="86"/>
        <v>1</v>
      </c>
      <c r="AH64" s="50">
        <f>Input!U65</f>
        <v>0.12</v>
      </c>
      <c r="AI64" s="50">
        <f>Input!V65</f>
        <v>0.02</v>
      </c>
      <c r="AJ64" s="58">
        <f t="shared" si="87"/>
        <v>0.16666666666666669</v>
      </c>
      <c r="AK64" s="50">
        <f>Input!W65</f>
        <v>0</v>
      </c>
      <c r="AL64" s="50">
        <f>Input!X65</f>
        <v>0</v>
      </c>
      <c r="AM64" s="66">
        <v>0</v>
      </c>
      <c r="AO64" s="65">
        <f t="shared" si="82"/>
        <v>478.19568075417294</v>
      </c>
      <c r="AP64" s="58">
        <f t="shared" si="83"/>
        <v>62.511957852146715</v>
      </c>
      <c r="AQ64" s="66">
        <f t="shared" si="84"/>
        <v>0</v>
      </c>
      <c r="AS64" s="111">
        <f t="shared" si="85"/>
        <v>540.70763860631962</v>
      </c>
    </row>
    <row r="65" spans="13:45" x14ac:dyDescent="0.3">
      <c r="M65" s="65" t="s">
        <v>318</v>
      </c>
      <c r="N65" s="59">
        <v>17040209</v>
      </c>
      <c r="O65" s="59">
        <f>$O$64</f>
        <v>22952</v>
      </c>
      <c r="P65" s="72">
        <f>Input!P66</f>
        <v>14159</v>
      </c>
      <c r="R65" s="76">
        <f t="shared" ref="R65:R68" si="96">$I$18</f>
        <v>0.18234423654098669</v>
      </c>
      <c r="S65" s="59">
        <f t="shared" ref="S65:S68" si="97">$J$18</f>
        <v>7.0940841305571184E-2</v>
      </c>
      <c r="T65" s="59">
        <f t="shared" ref="T65:T68" si="98">$K$18</f>
        <v>0.20283825736259611</v>
      </c>
      <c r="U65" s="59">
        <f t="shared" si="9"/>
        <v>2581.8120451838304</v>
      </c>
      <c r="V65" s="59">
        <f t="shared" si="10"/>
        <v>1004.4513720455824</v>
      </c>
      <c r="W65" s="59">
        <f t="shared" si="11"/>
        <v>2871.9868859969984</v>
      </c>
      <c r="X65" s="59">
        <v>17050124</v>
      </c>
      <c r="Y65" s="59">
        <f>SUM(U7,U174)</f>
        <v>648.25358613557057</v>
      </c>
      <c r="Z65" s="59">
        <f>SUM(V7,V174)</f>
        <v>529.97886507713133</v>
      </c>
      <c r="AA65" s="72">
        <f>SUM(W7,W174)</f>
        <v>277.41600909805709</v>
      </c>
      <c r="AC65" s="65">
        <v>17060101</v>
      </c>
      <c r="AD65" s="50">
        <f>Input!S66</f>
        <v>0</v>
      </c>
      <c r="AE65" s="50">
        <f>Input!T66</f>
        <v>0</v>
      </c>
      <c r="AF65" s="58">
        <f t="shared" si="94"/>
        <v>0</v>
      </c>
      <c r="AG65" s="58">
        <v>0</v>
      </c>
      <c r="AH65" s="50">
        <f>Input!U66</f>
        <v>0</v>
      </c>
      <c r="AI65" s="50">
        <f>Input!V66</f>
        <v>0</v>
      </c>
      <c r="AJ65" s="58">
        <v>0</v>
      </c>
      <c r="AK65" s="50">
        <f>Input!W66</f>
        <v>0</v>
      </c>
      <c r="AL65" s="50">
        <f>Input!X66</f>
        <v>0</v>
      </c>
      <c r="AM65" s="66">
        <v>0</v>
      </c>
      <c r="AO65" s="65">
        <f t="shared" si="82"/>
        <v>0</v>
      </c>
      <c r="AP65" s="58">
        <f t="shared" si="83"/>
        <v>0</v>
      </c>
      <c r="AQ65" s="66">
        <f t="shared" si="84"/>
        <v>0</v>
      </c>
      <c r="AS65" s="111">
        <f t="shared" si="85"/>
        <v>0</v>
      </c>
    </row>
    <row r="66" spans="13:45" x14ac:dyDescent="0.3">
      <c r="M66" s="65" t="s">
        <v>318</v>
      </c>
      <c r="N66" s="59">
        <v>17040210</v>
      </c>
      <c r="O66" s="59">
        <f t="shared" ref="O66:O68" si="99">$O$64</f>
        <v>22952</v>
      </c>
      <c r="P66" s="72">
        <f>Input!P67</f>
        <v>1877</v>
      </c>
      <c r="R66" s="76">
        <f t="shared" si="96"/>
        <v>0.18234423654098669</v>
      </c>
      <c r="S66" s="59">
        <f t="shared" si="97"/>
        <v>7.0940841305571184E-2</v>
      </c>
      <c r="T66" s="59">
        <f t="shared" si="98"/>
        <v>0.20283825736259611</v>
      </c>
      <c r="U66" s="59">
        <f t="shared" si="9"/>
        <v>342.26013198743203</v>
      </c>
      <c r="V66" s="59">
        <f t="shared" si="10"/>
        <v>133.15595913055711</v>
      </c>
      <c r="W66" s="59">
        <f t="shared" si="11"/>
        <v>380.72740906959291</v>
      </c>
      <c r="X66" s="59">
        <v>17050201</v>
      </c>
      <c r="Y66" s="59">
        <f>SUM(U175,U8)</f>
        <v>478.19568075417294</v>
      </c>
      <c r="Z66" s="59">
        <f>SUM(V175,V8)</f>
        <v>375.07174711288025</v>
      </c>
      <c r="AA66" s="72">
        <f>SUM(W175,W8)</f>
        <v>268.44980024407425</v>
      </c>
      <c r="AC66" s="65">
        <v>17060103</v>
      </c>
      <c r="AD66" s="50">
        <f>Input!S67</f>
        <v>1.78</v>
      </c>
      <c r="AE66" s="50">
        <f>Input!T67</f>
        <v>0</v>
      </c>
      <c r="AF66" s="58">
        <f t="shared" si="94"/>
        <v>1.78</v>
      </c>
      <c r="AG66" s="58">
        <f>AF66/AD66</f>
        <v>1</v>
      </c>
      <c r="AH66" s="50">
        <f>Input!U67</f>
        <v>0.26</v>
      </c>
      <c r="AI66" s="50">
        <f>Input!V67</f>
        <v>0.09</v>
      </c>
      <c r="AJ66" s="58">
        <f>AI66/AH66</f>
        <v>0.34615384615384615</v>
      </c>
      <c r="AK66" s="50">
        <f>Input!W67</f>
        <v>0</v>
      </c>
      <c r="AL66" s="50">
        <f>Input!X67</f>
        <v>0</v>
      </c>
      <c r="AM66" s="66">
        <v>0</v>
      </c>
      <c r="AO66" s="65">
        <f t="shared" si="82"/>
        <v>4217.5799210672012</v>
      </c>
      <c r="AP66" s="58">
        <f t="shared" si="83"/>
        <v>74.543709142917407</v>
      </c>
      <c r="AQ66" s="66">
        <f t="shared" si="84"/>
        <v>0</v>
      </c>
      <c r="AS66" s="111">
        <f t="shared" si="85"/>
        <v>4292.1236302101188</v>
      </c>
    </row>
    <row r="67" spans="13:45" x14ac:dyDescent="0.3">
      <c r="M67" s="65" t="s">
        <v>318</v>
      </c>
      <c r="N67" s="59">
        <v>17040211</v>
      </c>
      <c r="O67" s="59">
        <f t="shared" si="99"/>
        <v>22952</v>
      </c>
      <c r="P67" s="72">
        <f>Input!P68</f>
        <v>6613</v>
      </c>
      <c r="R67" s="76">
        <f t="shared" si="96"/>
        <v>0.18234423654098669</v>
      </c>
      <c r="S67" s="59">
        <f t="shared" si="97"/>
        <v>7.0940841305571184E-2</v>
      </c>
      <c r="T67" s="59">
        <f t="shared" si="98"/>
        <v>0.20283825736259611</v>
      </c>
      <c r="U67" s="59">
        <f t="shared" si="9"/>
        <v>1205.8424362455451</v>
      </c>
      <c r="V67" s="59">
        <f t="shared" si="10"/>
        <v>469.13178355374225</v>
      </c>
      <c r="W67" s="59">
        <f t="shared" si="11"/>
        <v>1341.3693959388481</v>
      </c>
      <c r="X67" s="59">
        <v>17060101</v>
      </c>
      <c r="Y67" s="59">
        <f>U95</f>
        <v>1.4391468433458621</v>
      </c>
      <c r="Z67" s="59">
        <f>V95</f>
        <v>2.398578072243104</v>
      </c>
      <c r="AA67" s="72">
        <f>W95</f>
        <v>2.9982225903038798E-2</v>
      </c>
      <c r="AC67" s="76">
        <v>17060106</v>
      </c>
      <c r="AD67" s="50">
        <f>Input!S68</f>
        <v>0</v>
      </c>
      <c r="AE67" s="50">
        <f>Input!T68</f>
        <v>0</v>
      </c>
      <c r="AF67" s="59">
        <v>0</v>
      </c>
      <c r="AG67" s="59">
        <v>0</v>
      </c>
      <c r="AH67" s="50">
        <f>Input!U68</f>
        <v>0</v>
      </c>
      <c r="AI67" s="50">
        <f>Input!V68</f>
        <v>0</v>
      </c>
      <c r="AJ67" s="59">
        <v>0</v>
      </c>
      <c r="AK67" s="50">
        <f>Input!W68</f>
        <v>0</v>
      </c>
      <c r="AL67" s="50">
        <f>Input!X68</f>
        <v>0</v>
      </c>
      <c r="AM67" s="72">
        <v>0</v>
      </c>
      <c r="AO67" s="76">
        <v>0</v>
      </c>
      <c r="AP67" s="59">
        <v>0</v>
      </c>
      <c r="AQ67" s="72">
        <v>0</v>
      </c>
      <c r="AS67" s="111">
        <v>0</v>
      </c>
    </row>
    <row r="68" spans="13:45" x14ac:dyDescent="0.3">
      <c r="M68" s="65" t="s">
        <v>318</v>
      </c>
      <c r="N68" s="59">
        <v>17040212</v>
      </c>
      <c r="O68" s="59">
        <f t="shared" si="99"/>
        <v>22952</v>
      </c>
      <c r="P68" s="72">
        <f>Input!P69</f>
        <v>292</v>
      </c>
      <c r="R68" s="76">
        <f t="shared" si="96"/>
        <v>0.18234423654098669</v>
      </c>
      <c r="S68" s="59">
        <f t="shared" si="97"/>
        <v>7.0940841305571184E-2</v>
      </c>
      <c r="T68" s="59">
        <f t="shared" si="98"/>
        <v>0.20283825736259611</v>
      </c>
      <c r="U68" s="59">
        <f t="shared" ref="U68:U131" si="100">R68*P68</f>
        <v>53.244517069968111</v>
      </c>
      <c r="V68" s="59">
        <f t="shared" ref="V68:V131" si="101">S68*P68</f>
        <v>20.714725661226787</v>
      </c>
      <c r="W68" s="59">
        <f t="shared" ref="W68:W131" si="102">T68*P68</f>
        <v>59.228771149878064</v>
      </c>
      <c r="X68" s="59">
        <v>17060103</v>
      </c>
      <c r="Y68" s="59">
        <f>U137</f>
        <v>4217.5799210672012</v>
      </c>
      <c r="Z68" s="59">
        <f>V137</f>
        <v>215.34849307953917</v>
      </c>
      <c r="AA68" s="72">
        <f>W137</f>
        <v>2539.4869466926789</v>
      </c>
      <c r="AC68" s="76">
        <v>17060107</v>
      </c>
      <c r="AD68" s="50">
        <f>Input!S69</f>
        <v>0</v>
      </c>
      <c r="AE68" s="50">
        <f>Input!T69</f>
        <v>0</v>
      </c>
      <c r="AF68" s="59">
        <v>0</v>
      </c>
      <c r="AG68" s="59">
        <v>0</v>
      </c>
      <c r="AH68" s="50">
        <f>Input!U69</f>
        <v>0</v>
      </c>
      <c r="AI68" s="50">
        <f>Input!V69</f>
        <v>0</v>
      </c>
      <c r="AJ68" s="59">
        <v>0</v>
      </c>
      <c r="AK68" s="50">
        <f>Input!W69</f>
        <v>0</v>
      </c>
      <c r="AL68" s="50">
        <f>Input!X69</f>
        <v>0</v>
      </c>
      <c r="AM68" s="72">
        <v>0</v>
      </c>
      <c r="AO68" s="76">
        <v>0</v>
      </c>
      <c r="AP68" s="59">
        <v>0</v>
      </c>
      <c r="AQ68" s="72">
        <v>0</v>
      </c>
      <c r="AS68" s="111">
        <v>0</v>
      </c>
    </row>
    <row r="69" spans="13:45" x14ac:dyDescent="0.3">
      <c r="M69" s="65" t="s">
        <v>319</v>
      </c>
      <c r="N69" s="59">
        <v>17040214</v>
      </c>
      <c r="O69" s="59">
        <f>SUM(P69:P71)</f>
        <v>982</v>
      </c>
      <c r="P69" s="72">
        <f>Input!P70</f>
        <v>794</v>
      </c>
      <c r="R69" s="76">
        <f>$I$19</f>
        <v>0.21389077412513255</v>
      </c>
      <c r="S69" s="59">
        <f>$J$19</f>
        <v>8.317974549310711E-2</v>
      </c>
      <c r="T69" s="59">
        <f>$K$19</f>
        <v>0.32083616118769881</v>
      </c>
      <c r="U69" s="59">
        <f t="shared" si="100"/>
        <v>169.82927465535525</v>
      </c>
      <c r="V69" s="59">
        <f t="shared" si="101"/>
        <v>66.044717921527052</v>
      </c>
      <c r="W69" s="59">
        <f t="shared" si="102"/>
        <v>254.74391198303286</v>
      </c>
      <c r="X69" s="59">
        <v>17060106</v>
      </c>
      <c r="Y69" s="58">
        <v>0</v>
      </c>
      <c r="Z69" s="58">
        <v>0</v>
      </c>
      <c r="AA69" s="66">
        <v>0</v>
      </c>
      <c r="AC69" s="65">
        <v>17060108</v>
      </c>
      <c r="AD69" s="50">
        <f>Input!S70</f>
        <v>2.4500000000000002</v>
      </c>
      <c r="AE69" s="50">
        <f>Input!T70</f>
        <v>2.41</v>
      </c>
      <c r="AF69" s="58">
        <f>AD69-AE69</f>
        <v>4.0000000000000036E-2</v>
      </c>
      <c r="AG69" s="58">
        <f t="shared" ref="AG69:AG81" si="103">AF69/AD69</f>
        <v>1.632653061224491E-2</v>
      </c>
      <c r="AH69" s="50">
        <f>Input!U70</f>
        <v>1.33</v>
      </c>
      <c r="AI69" s="50">
        <f>Input!V70</f>
        <v>0.17</v>
      </c>
      <c r="AJ69" s="58">
        <f>AI69/AH69</f>
        <v>0.12781954887218044</v>
      </c>
      <c r="AK69" s="50">
        <f>Input!W70</f>
        <v>0</v>
      </c>
      <c r="AL69" s="50">
        <f>Input!X70</f>
        <v>0</v>
      </c>
      <c r="AM69" s="66">
        <v>0</v>
      </c>
      <c r="AO69" s="65">
        <f t="shared" ref="AO69:AO88" si="104">Y71*AG69</f>
        <v>80.871921444995152</v>
      </c>
      <c r="AP69" s="58">
        <f t="shared" ref="AP69:AP88" si="105">Z71*AJ69</f>
        <v>255.36643474493852</v>
      </c>
      <c r="AQ69" s="66">
        <f t="shared" ref="AQ69:AQ88" si="106">AA71*AM69</f>
        <v>0</v>
      </c>
      <c r="AS69" s="111">
        <f t="shared" ref="AS69:AS88" si="107">SUM(AO69:AQ69)</f>
        <v>336.23835618993365</v>
      </c>
    </row>
    <row r="70" spans="13:45" x14ac:dyDescent="0.3">
      <c r="M70" s="65" t="s">
        <v>319</v>
      </c>
      <c r="N70" s="59">
        <v>17040215</v>
      </c>
      <c r="O70" s="59">
        <f>$O$69</f>
        <v>982</v>
      </c>
      <c r="P70" s="72">
        <f>Input!P71</f>
        <v>182</v>
      </c>
      <c r="R70" s="76">
        <f t="shared" ref="R70:R71" si="108">$I$19</f>
        <v>0.21389077412513255</v>
      </c>
      <c r="S70" s="59">
        <f t="shared" ref="S70:S71" si="109">$J$19</f>
        <v>8.317974549310711E-2</v>
      </c>
      <c r="T70" s="59">
        <f t="shared" ref="T70:T71" si="110">$K$19</f>
        <v>0.32083616118769881</v>
      </c>
      <c r="U70" s="59">
        <f t="shared" si="100"/>
        <v>38.928120890774125</v>
      </c>
      <c r="V70" s="59">
        <f t="shared" si="101"/>
        <v>15.138713679745495</v>
      </c>
      <c r="W70" s="59">
        <f t="shared" si="102"/>
        <v>58.392181336161187</v>
      </c>
      <c r="X70" s="59">
        <v>17060107</v>
      </c>
      <c r="Y70" s="58">
        <v>0</v>
      </c>
      <c r="Z70" s="58">
        <v>0</v>
      </c>
      <c r="AA70" s="66">
        <v>0</v>
      </c>
      <c r="AC70" s="65">
        <v>17060109</v>
      </c>
      <c r="AD70" s="50">
        <f>Input!S71</f>
        <v>0.01</v>
      </c>
      <c r="AE70" s="50">
        <f>Input!T71</f>
        <v>0</v>
      </c>
      <c r="AF70" s="58">
        <f>AD70-AE70</f>
        <v>0.01</v>
      </c>
      <c r="AG70" s="58">
        <f t="shared" si="103"/>
        <v>1</v>
      </c>
      <c r="AH70" s="50">
        <f>Input!U71</f>
        <v>0</v>
      </c>
      <c r="AI70" s="50">
        <f>Input!V71</f>
        <v>0</v>
      </c>
      <c r="AJ70" s="58">
        <v>0</v>
      </c>
      <c r="AK70" s="50">
        <f>Input!W71</f>
        <v>0</v>
      </c>
      <c r="AL70" s="50">
        <f>Input!X71</f>
        <v>0</v>
      </c>
      <c r="AM70" s="66">
        <v>0</v>
      </c>
      <c r="AO70" s="65">
        <f t="shared" si="104"/>
        <v>5.8053253667638387</v>
      </c>
      <c r="AP70" s="58">
        <f t="shared" si="105"/>
        <v>0</v>
      </c>
      <c r="AQ70" s="66">
        <f t="shared" si="106"/>
        <v>0</v>
      </c>
      <c r="AS70" s="111">
        <f t="shared" si="107"/>
        <v>5.8053253667638387</v>
      </c>
    </row>
    <row r="71" spans="13:45" x14ac:dyDescent="0.3">
      <c r="M71" s="65" t="s">
        <v>319</v>
      </c>
      <c r="N71" s="59">
        <v>17040216</v>
      </c>
      <c r="O71" s="59">
        <f>$O$69</f>
        <v>982</v>
      </c>
      <c r="P71" s="72">
        <f>Input!P72</f>
        <v>6</v>
      </c>
      <c r="R71" s="76">
        <f t="shared" si="108"/>
        <v>0.21389077412513255</v>
      </c>
      <c r="S71" s="59">
        <f t="shared" si="109"/>
        <v>8.317974549310711E-2</v>
      </c>
      <c r="T71" s="59">
        <f t="shared" si="110"/>
        <v>0.32083616118769881</v>
      </c>
      <c r="U71" s="59">
        <f t="shared" si="100"/>
        <v>1.2833446447507952</v>
      </c>
      <c r="V71" s="59">
        <f t="shared" si="101"/>
        <v>0.49907847295864266</v>
      </c>
      <c r="W71" s="59">
        <f t="shared" si="102"/>
        <v>1.9250169671261927</v>
      </c>
      <c r="X71" s="59">
        <v>17060108</v>
      </c>
      <c r="Y71" s="59">
        <f>SUM(U117,U138)</f>
        <v>4953.4051885059498</v>
      </c>
      <c r="Z71" s="59">
        <f>SUM(V117,V138)</f>
        <v>1997.8668130045191</v>
      </c>
      <c r="AA71" s="72">
        <f>SUM(W117,W138)</f>
        <v>189.26698162630399</v>
      </c>
      <c r="AC71" s="65">
        <v>17060201</v>
      </c>
      <c r="AD71" s="50">
        <f>Input!S72</f>
        <v>0.22</v>
      </c>
      <c r="AE71" s="50">
        <f>Input!T72</f>
        <v>0</v>
      </c>
      <c r="AF71" s="58">
        <f>AD71-AE71</f>
        <v>0.22</v>
      </c>
      <c r="AG71" s="58">
        <f t="shared" si="103"/>
        <v>1</v>
      </c>
      <c r="AH71" s="50">
        <f>Input!U72</f>
        <v>0.23</v>
      </c>
      <c r="AI71" s="50">
        <f>Input!V72</f>
        <v>0.02</v>
      </c>
      <c r="AJ71" s="58">
        <f t="shared" ref="AJ71:AJ81" si="111">AI71/AH71</f>
        <v>8.6956521739130432E-2</v>
      </c>
      <c r="AK71" s="50">
        <f>Input!W72</f>
        <v>0</v>
      </c>
      <c r="AL71" s="50">
        <f>Input!X72</f>
        <v>0</v>
      </c>
      <c r="AM71" s="66">
        <v>0</v>
      </c>
      <c r="AO71" s="65">
        <f t="shared" si="104"/>
        <v>464.84569172056922</v>
      </c>
      <c r="AP71" s="58">
        <f t="shared" si="105"/>
        <v>35.256902789968066</v>
      </c>
      <c r="AQ71" s="66">
        <f t="shared" si="106"/>
        <v>0</v>
      </c>
      <c r="AS71" s="111">
        <f t="shared" si="107"/>
        <v>500.1025945105373</v>
      </c>
    </row>
    <row r="72" spans="13:45" x14ac:dyDescent="0.3">
      <c r="M72" s="65" t="s">
        <v>320</v>
      </c>
      <c r="N72" s="59">
        <v>17060306</v>
      </c>
      <c r="O72" s="59">
        <f>SUM(P72:P73)</f>
        <v>8761</v>
      </c>
      <c r="P72" s="72">
        <f>Input!P73</f>
        <v>8099</v>
      </c>
      <c r="R72" s="76">
        <f>$I$20</f>
        <v>0.15657989967753491</v>
      </c>
      <c r="S72" s="59">
        <f>$J$20</f>
        <v>4.6840140929177113E-2</v>
      </c>
      <c r="T72" s="59">
        <f>$K$20</f>
        <v>1.4721187149169951E-2</v>
      </c>
      <c r="U72" s="59">
        <f t="shared" si="100"/>
        <v>1268.1406074883553</v>
      </c>
      <c r="V72" s="59">
        <f t="shared" si="101"/>
        <v>379.35830138540541</v>
      </c>
      <c r="W72" s="59">
        <f t="shared" si="102"/>
        <v>119.22689472112744</v>
      </c>
      <c r="X72" s="59">
        <v>17060109</v>
      </c>
      <c r="Y72" s="59">
        <f>SUM(U118,U17)</f>
        <v>5.8053253667638387</v>
      </c>
      <c r="Z72" s="59">
        <f>SUM(V118,V17)</f>
        <v>2.21443022686275</v>
      </c>
      <c r="AA72" s="72">
        <f>SUM(W118,W17)</f>
        <v>0.38284476280173207</v>
      </c>
      <c r="AC72" s="65">
        <v>17060202</v>
      </c>
      <c r="AD72" s="50">
        <f>Input!S73</f>
        <v>0.01</v>
      </c>
      <c r="AE72" s="50">
        <f>Input!T73</f>
        <v>0</v>
      </c>
      <c r="AF72" s="58">
        <f>AD72-AE72</f>
        <v>0.01</v>
      </c>
      <c r="AG72" s="58">
        <f t="shared" si="103"/>
        <v>1</v>
      </c>
      <c r="AH72" s="50">
        <f>Input!U73</f>
        <v>0.01</v>
      </c>
      <c r="AI72" s="50">
        <f>Input!V73</f>
        <v>0</v>
      </c>
      <c r="AJ72" s="58">
        <f t="shared" si="111"/>
        <v>0</v>
      </c>
      <c r="AK72" s="50">
        <f>Input!W73</f>
        <v>0</v>
      </c>
      <c r="AL72" s="50">
        <f>Input!X73</f>
        <v>0</v>
      </c>
      <c r="AM72" s="66">
        <v>0</v>
      </c>
      <c r="AO72" s="65">
        <f t="shared" si="104"/>
        <v>31.090550394227098</v>
      </c>
      <c r="AP72" s="58">
        <f t="shared" si="105"/>
        <v>0</v>
      </c>
      <c r="AQ72" s="66">
        <f t="shared" si="106"/>
        <v>0</v>
      </c>
      <c r="AS72" s="111">
        <f t="shared" si="107"/>
        <v>31.090550394227098</v>
      </c>
    </row>
    <row r="73" spans="13:45" x14ac:dyDescent="0.3">
      <c r="M73" s="65" t="s">
        <v>320</v>
      </c>
      <c r="N73" s="59">
        <v>17060308</v>
      </c>
      <c r="O73" s="59">
        <f>O72</f>
        <v>8761</v>
      </c>
      <c r="P73" s="72">
        <f>Input!P74</f>
        <v>662</v>
      </c>
      <c r="R73" s="76">
        <f>$I$20</f>
        <v>0.15657989967753491</v>
      </c>
      <c r="S73" s="59">
        <f>$J$20</f>
        <v>4.6840140929177113E-2</v>
      </c>
      <c r="T73" s="59">
        <f>$K$20</f>
        <v>1.4721187149169951E-2</v>
      </c>
      <c r="U73" s="59">
        <f t="shared" si="100"/>
        <v>103.65589358652811</v>
      </c>
      <c r="V73" s="59">
        <f t="shared" si="101"/>
        <v>31.008173295115249</v>
      </c>
      <c r="W73" s="59">
        <f t="shared" si="102"/>
        <v>9.7454258927505073</v>
      </c>
      <c r="X73" s="59">
        <v>17060201</v>
      </c>
      <c r="Y73" s="59">
        <f>SUM(U75,U26)</f>
        <v>464.84569172056922</v>
      </c>
      <c r="Z73" s="59">
        <f>SUM(V75,V26)</f>
        <v>405.45438208463275</v>
      </c>
      <c r="AA73" s="72">
        <f>SUM(W75,W26)</f>
        <v>2.0117594254937159</v>
      </c>
      <c r="AC73" s="65">
        <v>17060203</v>
      </c>
      <c r="AD73" s="50">
        <f>Input!S74</f>
        <v>0.6</v>
      </c>
      <c r="AE73" s="50">
        <f>Input!T74</f>
        <v>1.73</v>
      </c>
      <c r="AF73" s="58">
        <v>0.6</v>
      </c>
      <c r="AG73" s="58">
        <f t="shared" si="103"/>
        <v>1</v>
      </c>
      <c r="AH73" s="50">
        <f>Input!U74</f>
        <v>0.48</v>
      </c>
      <c r="AI73" s="50">
        <f>Input!V74</f>
        <v>0.05</v>
      </c>
      <c r="AJ73" s="58">
        <f t="shared" si="111"/>
        <v>0.10416666666666667</v>
      </c>
      <c r="AK73" s="50">
        <f>Input!W74</f>
        <v>0</v>
      </c>
      <c r="AL73" s="50">
        <f>Input!X74</f>
        <v>0</v>
      </c>
      <c r="AM73" s="66">
        <v>0</v>
      </c>
      <c r="AO73" s="65">
        <f t="shared" si="104"/>
        <v>542.88373530155525</v>
      </c>
      <c r="AP73" s="58">
        <f t="shared" si="105"/>
        <v>60.900419024212923</v>
      </c>
      <c r="AQ73" s="66">
        <f t="shared" si="106"/>
        <v>0</v>
      </c>
      <c r="AS73" s="111">
        <f t="shared" si="107"/>
        <v>603.78415432576821</v>
      </c>
    </row>
    <row r="74" spans="13:45" x14ac:dyDescent="0.3">
      <c r="M74" s="65" t="s">
        <v>321</v>
      </c>
      <c r="N74" s="59">
        <v>17040218</v>
      </c>
      <c r="O74" s="59">
        <f>SUM(P74:P77)</f>
        <v>4368</v>
      </c>
      <c r="P74" s="72">
        <f>Input!P75</f>
        <v>1421</v>
      </c>
      <c r="R74" s="76">
        <f>$I$21</f>
        <v>0.15941108658327202</v>
      </c>
      <c r="S74" s="59">
        <f>$J$21</f>
        <v>0.14292028452293354</v>
      </c>
      <c r="T74" s="59">
        <f>$K$21</f>
        <v>0</v>
      </c>
      <c r="U74" s="59">
        <f t="shared" si="100"/>
        <v>226.52315403482953</v>
      </c>
      <c r="V74" s="59">
        <f t="shared" si="101"/>
        <v>203.08972430708855</v>
      </c>
      <c r="W74" s="59">
        <f t="shared" si="102"/>
        <v>0</v>
      </c>
      <c r="X74" s="59">
        <v>17060202</v>
      </c>
      <c r="Y74" s="59">
        <f>SUM(U121,U76)</f>
        <v>31.090550394227098</v>
      </c>
      <c r="Z74" s="59">
        <f>SUM(V121,V76)</f>
        <v>30.233020346817874</v>
      </c>
      <c r="AA74" s="72">
        <f>SUM(W121,W76)</f>
        <v>0.80474446832722213</v>
      </c>
      <c r="AC74" s="65">
        <v>17060204</v>
      </c>
      <c r="AD74" s="50">
        <f>Input!S75</f>
        <v>0.2</v>
      </c>
      <c r="AE74" s="50">
        <f>Input!T75</f>
        <v>0</v>
      </c>
      <c r="AF74" s="58">
        <f t="shared" ref="AF74:AF88" si="112">AD74-AE74</f>
        <v>0.2</v>
      </c>
      <c r="AG74" s="58">
        <f t="shared" si="103"/>
        <v>1</v>
      </c>
      <c r="AH74" s="50">
        <f>Input!U75</f>
        <v>0.16</v>
      </c>
      <c r="AI74" s="50">
        <f>Input!V75</f>
        <v>0.02</v>
      </c>
      <c r="AJ74" s="58">
        <f t="shared" si="111"/>
        <v>0.125</v>
      </c>
      <c r="AK74" s="50">
        <f>Input!W75</f>
        <v>0</v>
      </c>
      <c r="AL74" s="50">
        <f>Input!X75</f>
        <v>0</v>
      </c>
      <c r="AM74" s="66">
        <v>0</v>
      </c>
      <c r="AO74" s="65">
        <f t="shared" si="104"/>
        <v>173.22549721835884</v>
      </c>
      <c r="AP74" s="58">
        <f t="shared" si="105"/>
        <v>23.318816933240608</v>
      </c>
      <c r="AQ74" s="66">
        <f t="shared" si="106"/>
        <v>0</v>
      </c>
      <c r="AS74" s="111">
        <f t="shared" si="107"/>
        <v>196.54431415159945</v>
      </c>
    </row>
    <row r="75" spans="13:45" x14ac:dyDescent="0.3">
      <c r="M75" s="65" t="s">
        <v>321</v>
      </c>
      <c r="N75" s="59">
        <v>17060201</v>
      </c>
      <c r="O75" s="59">
        <f>$O$74</f>
        <v>4368</v>
      </c>
      <c r="P75" s="72">
        <f>Input!P76</f>
        <v>2831</v>
      </c>
      <c r="R75" s="76">
        <f t="shared" ref="R75:R77" si="113">$I$21</f>
        <v>0.15941108658327202</v>
      </c>
      <c r="S75" s="59">
        <f t="shared" ref="S75:S77" si="114">$J$21</f>
        <v>0.14292028452293354</v>
      </c>
      <c r="T75" s="59">
        <f t="shared" ref="T75:T77" si="115">$K$21</f>
        <v>0</v>
      </c>
      <c r="U75" s="59">
        <f t="shared" si="100"/>
        <v>451.29278611724311</v>
      </c>
      <c r="V75" s="59">
        <f t="shared" si="101"/>
        <v>404.60732548442485</v>
      </c>
      <c r="W75" s="59">
        <f t="shared" si="102"/>
        <v>0</v>
      </c>
      <c r="X75" s="59">
        <v>17060203</v>
      </c>
      <c r="Y75" s="59">
        <f t="shared" ref="Y75:AA76" si="116">U122</f>
        <v>542.88373530155525</v>
      </c>
      <c r="Z75" s="59">
        <f t="shared" si="116"/>
        <v>584.64402263244403</v>
      </c>
      <c r="AA75" s="72">
        <f t="shared" si="116"/>
        <v>33.408229864711089</v>
      </c>
      <c r="AC75" s="65">
        <v>17060205</v>
      </c>
      <c r="AD75" s="50">
        <f>Input!S76</f>
        <v>0.03</v>
      </c>
      <c r="AE75" s="50">
        <f>Input!T76</f>
        <v>0</v>
      </c>
      <c r="AF75" s="58">
        <f t="shared" si="112"/>
        <v>0.03</v>
      </c>
      <c r="AG75" s="58">
        <f t="shared" si="103"/>
        <v>1</v>
      </c>
      <c r="AH75" s="50">
        <f>Input!U76</f>
        <v>0.02</v>
      </c>
      <c r="AI75" s="50">
        <f>Input!V76</f>
        <v>0</v>
      </c>
      <c r="AJ75" s="58">
        <f t="shared" si="111"/>
        <v>0</v>
      </c>
      <c r="AK75" s="50">
        <f>Input!W76</f>
        <v>0</v>
      </c>
      <c r="AL75" s="50">
        <f>Input!X76</f>
        <v>0</v>
      </c>
      <c r="AM75" s="66">
        <v>0</v>
      </c>
      <c r="AO75" s="65">
        <f t="shared" si="104"/>
        <v>0.81176230439695962</v>
      </c>
      <c r="AP75" s="58">
        <f t="shared" si="105"/>
        <v>0</v>
      </c>
      <c r="AQ75" s="66">
        <f t="shared" si="106"/>
        <v>0</v>
      </c>
      <c r="AS75" s="111">
        <f t="shared" si="107"/>
        <v>0.81176230439695962</v>
      </c>
    </row>
    <row r="76" spans="13:45" x14ac:dyDescent="0.3">
      <c r="M76" s="65" t="s">
        <v>321</v>
      </c>
      <c r="N76" s="59">
        <v>17060202</v>
      </c>
      <c r="O76" s="59">
        <f t="shared" ref="O76:O77" si="117">$O$74</f>
        <v>4368</v>
      </c>
      <c r="P76" s="72">
        <f>Input!P77</f>
        <v>113</v>
      </c>
      <c r="R76" s="76">
        <f t="shared" si="113"/>
        <v>0.15941108658327202</v>
      </c>
      <c r="S76" s="59">
        <f t="shared" si="114"/>
        <v>0.14292028452293354</v>
      </c>
      <c r="T76" s="59">
        <f t="shared" si="115"/>
        <v>0</v>
      </c>
      <c r="U76" s="59">
        <f t="shared" si="100"/>
        <v>18.013452783909738</v>
      </c>
      <c r="V76" s="59">
        <f t="shared" si="101"/>
        <v>16.149992151091489</v>
      </c>
      <c r="W76" s="59">
        <f t="shared" si="102"/>
        <v>0</v>
      </c>
      <c r="X76" s="59">
        <v>17060204</v>
      </c>
      <c r="Y76" s="59">
        <f t="shared" si="116"/>
        <v>173.22549721835884</v>
      </c>
      <c r="Z76" s="59">
        <f t="shared" si="116"/>
        <v>186.55053546592487</v>
      </c>
      <c r="AA76" s="72">
        <f t="shared" si="116"/>
        <v>10.660030598052851</v>
      </c>
      <c r="AC76" s="65">
        <v>17060206</v>
      </c>
      <c r="AD76" s="50">
        <f>Input!S77</f>
        <v>0.01</v>
      </c>
      <c r="AE76" s="50">
        <f>Input!T77</f>
        <v>0</v>
      </c>
      <c r="AF76" s="58">
        <f t="shared" si="112"/>
        <v>0.01</v>
      </c>
      <c r="AG76" s="58">
        <f t="shared" si="103"/>
        <v>1</v>
      </c>
      <c r="AH76" s="50">
        <f>Input!U77</f>
        <v>0.01</v>
      </c>
      <c r="AI76" s="50">
        <f>Input!V77</f>
        <v>0</v>
      </c>
      <c r="AJ76" s="58">
        <f t="shared" si="111"/>
        <v>0</v>
      </c>
      <c r="AK76" s="50">
        <f>Input!W77</f>
        <v>0</v>
      </c>
      <c r="AL76" s="50">
        <f>Input!X77</f>
        <v>0</v>
      </c>
      <c r="AM76" s="66">
        <v>0</v>
      </c>
      <c r="AO76" s="65">
        <f t="shared" si="104"/>
        <v>0.3683689467695031</v>
      </c>
      <c r="AP76" s="58">
        <f t="shared" si="105"/>
        <v>0</v>
      </c>
      <c r="AQ76" s="66">
        <f t="shared" si="106"/>
        <v>0</v>
      </c>
      <c r="AS76" s="111">
        <f t="shared" si="107"/>
        <v>0.3683689467695031</v>
      </c>
    </row>
    <row r="77" spans="13:45" x14ac:dyDescent="0.3">
      <c r="M77" s="65" t="s">
        <v>321</v>
      </c>
      <c r="N77" s="59">
        <v>17060205</v>
      </c>
      <c r="O77" s="59">
        <f t="shared" si="117"/>
        <v>4368</v>
      </c>
      <c r="P77" s="72">
        <f>Input!P78</f>
        <v>3</v>
      </c>
      <c r="R77" s="76">
        <f t="shared" si="113"/>
        <v>0.15941108658327202</v>
      </c>
      <c r="S77" s="59">
        <f t="shared" si="114"/>
        <v>0.14292028452293354</v>
      </c>
      <c r="T77" s="59">
        <f t="shared" si="115"/>
        <v>0</v>
      </c>
      <c r="U77" s="59">
        <f t="shared" si="100"/>
        <v>0.47823325974981606</v>
      </c>
      <c r="V77" s="59">
        <f t="shared" si="101"/>
        <v>0.42876085356880062</v>
      </c>
      <c r="W77" s="59">
        <f t="shared" si="102"/>
        <v>0</v>
      </c>
      <c r="X77" s="59">
        <v>17060205</v>
      </c>
      <c r="Y77" s="59">
        <f>SUM(U77,U170)</f>
        <v>0.81176230439695962</v>
      </c>
      <c r="Z77" s="59">
        <f>SUM(V77,V170)</f>
        <v>0.5094533643705289</v>
      </c>
      <c r="AA77" s="72">
        <f>SUM(W77,W170)</f>
        <v>1.3448751800288048E-2</v>
      </c>
      <c r="AC77" s="65">
        <v>17060207</v>
      </c>
      <c r="AD77" s="50">
        <f>Input!S78</f>
        <v>0.01</v>
      </c>
      <c r="AE77" s="50">
        <f>Input!T78</f>
        <v>0</v>
      </c>
      <c r="AF77" s="58">
        <f t="shared" si="112"/>
        <v>0.01</v>
      </c>
      <c r="AG77" s="58">
        <f t="shared" si="103"/>
        <v>1</v>
      </c>
      <c r="AH77" s="50">
        <f>Input!U78</f>
        <v>0.01</v>
      </c>
      <c r="AI77" s="50">
        <f>Input!V78</f>
        <v>0</v>
      </c>
      <c r="AJ77" s="58">
        <f t="shared" si="111"/>
        <v>0</v>
      </c>
      <c r="AK77" s="50">
        <f>Input!W78</f>
        <v>0</v>
      </c>
      <c r="AL77" s="50">
        <f>Input!X78</f>
        <v>0</v>
      </c>
      <c r="AM77" s="66">
        <v>0</v>
      </c>
      <c r="AO77" s="65">
        <f t="shared" si="104"/>
        <v>3.2680705662687415</v>
      </c>
      <c r="AP77" s="58">
        <f t="shared" si="105"/>
        <v>0</v>
      </c>
      <c r="AQ77" s="66">
        <f t="shared" si="106"/>
        <v>0</v>
      </c>
      <c r="AS77" s="111">
        <f t="shared" si="107"/>
        <v>3.2680705662687415</v>
      </c>
    </row>
    <row r="78" spans="13:45" x14ac:dyDescent="0.3">
      <c r="M78" s="65" t="s">
        <v>322</v>
      </c>
      <c r="N78" s="59">
        <v>17040212</v>
      </c>
      <c r="O78" s="59">
        <f>SUM(P78:P84)</f>
        <v>27076</v>
      </c>
      <c r="P78" s="72">
        <f>Input!P79</f>
        <v>159</v>
      </c>
      <c r="R78" s="76">
        <f>$I$22</f>
        <v>0.20819047286442691</v>
      </c>
      <c r="S78" s="59">
        <f>$J$22</f>
        <v>5.6352308444506526E-2</v>
      </c>
      <c r="T78" s="59">
        <f>$K$22</f>
        <v>1.8001431864217363E-2</v>
      </c>
      <c r="U78" s="59">
        <f t="shared" si="100"/>
        <v>33.102285185443876</v>
      </c>
      <c r="V78" s="59">
        <f t="shared" si="101"/>
        <v>8.9600170426765384</v>
      </c>
      <c r="W78" s="59">
        <f t="shared" si="102"/>
        <v>2.8622276664105608</v>
      </c>
      <c r="X78" s="59">
        <v>17060206</v>
      </c>
      <c r="Y78" s="59">
        <f>U124</f>
        <v>0.3683689467695031</v>
      </c>
      <c r="Z78" s="59">
        <f>V124</f>
        <v>0.39670501959792637</v>
      </c>
      <c r="AA78" s="72">
        <f>W124</f>
        <v>2.266885826273865E-2</v>
      </c>
      <c r="AC78" s="65">
        <v>17060208</v>
      </c>
      <c r="AD78" s="50">
        <f>Input!S79</f>
        <v>0.02</v>
      </c>
      <c r="AE78" s="50">
        <f>Input!T79</f>
        <v>0</v>
      </c>
      <c r="AF78" s="58">
        <f t="shared" si="112"/>
        <v>0.02</v>
      </c>
      <c r="AG78" s="58">
        <f t="shared" si="103"/>
        <v>1</v>
      </c>
      <c r="AH78" s="50">
        <f>Input!U79</f>
        <v>0.02</v>
      </c>
      <c r="AI78" s="50">
        <f>Input!V79</f>
        <v>0</v>
      </c>
      <c r="AJ78" s="58">
        <f t="shared" si="111"/>
        <v>0</v>
      </c>
      <c r="AK78" s="50">
        <f>Input!W79</f>
        <v>0</v>
      </c>
      <c r="AL78" s="50">
        <f>Input!X79</f>
        <v>0</v>
      </c>
      <c r="AM78" s="66">
        <v>0</v>
      </c>
      <c r="AO78" s="65">
        <f t="shared" si="104"/>
        <v>8.8064887437784147</v>
      </c>
      <c r="AP78" s="58">
        <f t="shared" si="105"/>
        <v>0</v>
      </c>
      <c r="AQ78" s="66">
        <f t="shared" si="106"/>
        <v>0</v>
      </c>
      <c r="AS78" s="111">
        <f t="shared" si="107"/>
        <v>8.8064887437784147</v>
      </c>
    </row>
    <row r="79" spans="13:45" x14ac:dyDescent="0.3">
      <c r="M79" s="65" t="s">
        <v>322</v>
      </c>
      <c r="N79" s="59">
        <v>17040220</v>
      </c>
      <c r="O79" s="59">
        <f>$O$78</f>
        <v>27076</v>
      </c>
      <c r="P79" s="72">
        <f>Input!P80</f>
        <v>5</v>
      </c>
      <c r="R79" s="76">
        <f t="shared" ref="R79:R84" si="118">$I$22</f>
        <v>0.20819047286442691</v>
      </c>
      <c r="S79" s="59">
        <f t="shared" ref="S79:S84" si="119">$J$22</f>
        <v>5.6352308444506526E-2</v>
      </c>
      <c r="T79" s="59">
        <f t="shared" ref="T79:T84" si="120">$K$22</f>
        <v>1.8001431864217363E-2</v>
      </c>
      <c r="U79" s="59">
        <f t="shared" si="100"/>
        <v>1.0409523643221346</v>
      </c>
      <c r="V79" s="59">
        <f t="shared" si="101"/>
        <v>0.28176154222253263</v>
      </c>
      <c r="W79" s="59">
        <f t="shared" si="102"/>
        <v>9.0007159321086813E-2</v>
      </c>
      <c r="X79" s="59">
        <v>17060207</v>
      </c>
      <c r="Y79" s="59">
        <f>SUM(U96,U125)</f>
        <v>3.2680705662687415</v>
      </c>
      <c r="Z79" s="59">
        <f>SUM(V96,V125)</f>
        <v>5.3381626646056137</v>
      </c>
      <c r="AA79" s="72">
        <f>SUM(W96,W125)</f>
        <v>7.5582056066452463E-2</v>
      </c>
      <c r="AC79" s="65">
        <v>17060209</v>
      </c>
      <c r="AD79" s="50">
        <f>Input!S80</f>
        <v>0.19</v>
      </c>
      <c r="AE79" s="50">
        <f>Input!T80</f>
        <v>0.01</v>
      </c>
      <c r="AF79" s="58">
        <f t="shared" si="112"/>
        <v>0.18</v>
      </c>
      <c r="AG79" s="58">
        <f t="shared" si="103"/>
        <v>0.94736842105263153</v>
      </c>
      <c r="AH79" s="50">
        <f>Input!U80</f>
        <v>0.18</v>
      </c>
      <c r="AI79" s="50">
        <f>Input!V80</f>
        <v>0.02</v>
      </c>
      <c r="AJ79" s="58">
        <f t="shared" si="111"/>
        <v>0.11111111111111112</v>
      </c>
      <c r="AK79" s="50">
        <f>Input!W80</f>
        <v>0</v>
      </c>
      <c r="AL79" s="50">
        <f>Input!X80</f>
        <v>0</v>
      </c>
      <c r="AM79" s="66">
        <v>0</v>
      </c>
      <c r="AO79" s="65">
        <f t="shared" si="104"/>
        <v>125.99864758330537</v>
      </c>
      <c r="AP79" s="58">
        <f t="shared" si="105"/>
        <v>23.346411887540654</v>
      </c>
      <c r="AQ79" s="66">
        <f t="shared" si="106"/>
        <v>0</v>
      </c>
      <c r="AS79" s="111">
        <f t="shared" si="107"/>
        <v>149.34505947084602</v>
      </c>
    </row>
    <row r="80" spans="13:45" x14ac:dyDescent="0.3">
      <c r="M80" s="65" t="s">
        <v>322</v>
      </c>
      <c r="N80" s="59">
        <v>17050101</v>
      </c>
      <c r="O80" s="59">
        <f t="shared" ref="O80:O84" si="121">$O$78</f>
        <v>27076</v>
      </c>
      <c r="P80" s="72">
        <f>Input!P81</f>
        <v>26266</v>
      </c>
      <c r="R80" s="76">
        <f t="shared" si="118"/>
        <v>0.20819047286442691</v>
      </c>
      <c r="S80" s="59">
        <f t="shared" si="119"/>
        <v>5.6352308444506526E-2</v>
      </c>
      <c r="T80" s="59">
        <f t="shared" si="120"/>
        <v>1.8001431864217363E-2</v>
      </c>
      <c r="U80" s="59">
        <f t="shared" si="100"/>
        <v>5468.3309602570371</v>
      </c>
      <c r="V80" s="59">
        <f t="shared" si="101"/>
        <v>1480.1497336034083</v>
      </c>
      <c r="W80" s="59">
        <f t="shared" si="102"/>
        <v>472.82560934553322</v>
      </c>
      <c r="X80" s="59">
        <v>17060208</v>
      </c>
      <c r="Y80" s="59">
        <f>SUM(U97,U171)</f>
        <v>8.8064887437784147</v>
      </c>
      <c r="Z80" s="59">
        <f>SUM(V97,V171)</f>
        <v>3.9857235584016939</v>
      </c>
      <c r="AA80" s="72">
        <f>SUM(W97,W171)</f>
        <v>0.3297236913235162</v>
      </c>
      <c r="AC80" s="65">
        <v>17060210</v>
      </c>
      <c r="AD80" s="50">
        <f>Input!S81</f>
        <v>0.2</v>
      </c>
      <c r="AE80" s="50">
        <f>Input!T81</f>
        <v>0.03</v>
      </c>
      <c r="AF80" s="58">
        <f t="shared" si="112"/>
        <v>0.17</v>
      </c>
      <c r="AG80" s="58">
        <f t="shared" si="103"/>
        <v>0.85</v>
      </c>
      <c r="AH80" s="50">
        <f>Input!U81</f>
        <v>0.22</v>
      </c>
      <c r="AI80" s="50">
        <f>Input!V81</f>
        <v>0.02</v>
      </c>
      <c r="AJ80" s="58">
        <f t="shared" si="111"/>
        <v>9.0909090909090912E-2</v>
      </c>
      <c r="AK80" s="50">
        <f>Input!W81</f>
        <v>0</v>
      </c>
      <c r="AL80" s="50">
        <f>Input!X81</f>
        <v>0</v>
      </c>
      <c r="AM80" s="66">
        <v>0</v>
      </c>
      <c r="AO80" s="65">
        <f t="shared" si="104"/>
        <v>188.0811760784963</v>
      </c>
      <c r="AP80" s="58">
        <f t="shared" si="105"/>
        <v>21.34896479999167</v>
      </c>
      <c r="AQ80" s="66">
        <f t="shared" si="106"/>
        <v>0</v>
      </c>
      <c r="AS80" s="111">
        <f t="shared" si="107"/>
        <v>209.43014087848798</v>
      </c>
    </row>
    <row r="81" spans="13:45" x14ac:dyDescent="0.3">
      <c r="M81" s="65" t="s">
        <v>322</v>
      </c>
      <c r="N81" s="59">
        <v>17050103</v>
      </c>
      <c r="O81" s="59">
        <f t="shared" si="121"/>
        <v>27076</v>
      </c>
      <c r="P81" s="72">
        <f>Input!P82</f>
        <v>273</v>
      </c>
      <c r="R81" s="76">
        <f t="shared" si="118"/>
        <v>0.20819047286442691</v>
      </c>
      <c r="S81" s="59">
        <f t="shared" si="119"/>
        <v>5.6352308444506526E-2</v>
      </c>
      <c r="T81" s="59">
        <f t="shared" si="120"/>
        <v>1.8001431864217363E-2</v>
      </c>
      <c r="U81" s="59">
        <f t="shared" si="100"/>
        <v>56.835999091988548</v>
      </c>
      <c r="V81" s="59">
        <f t="shared" si="101"/>
        <v>15.384180205350281</v>
      </c>
      <c r="W81" s="59">
        <f t="shared" si="102"/>
        <v>4.9143908989313401</v>
      </c>
      <c r="X81" s="59">
        <v>17060209</v>
      </c>
      <c r="Y81" s="59">
        <f>SUM(U98,U126,U139)</f>
        <v>132.99857244904456</v>
      </c>
      <c r="Z81" s="59">
        <f>SUM(V98,V126,V139)</f>
        <v>210.11770698786586</v>
      </c>
      <c r="AA81" s="72">
        <f>SUM(W98,W126,W139)</f>
        <v>6.820123129450649</v>
      </c>
      <c r="AC81" s="65">
        <v>17060301</v>
      </c>
      <c r="AD81" s="50">
        <f>Input!S82</f>
        <v>0.05</v>
      </c>
      <c r="AE81" s="50">
        <f>Input!T82</f>
        <v>0</v>
      </c>
      <c r="AF81" s="58">
        <f t="shared" si="112"/>
        <v>0.05</v>
      </c>
      <c r="AG81" s="58">
        <f t="shared" si="103"/>
        <v>1</v>
      </c>
      <c r="AH81" s="50">
        <f>Input!U82</f>
        <v>0.05</v>
      </c>
      <c r="AI81" s="50">
        <f>Input!V82</f>
        <v>0</v>
      </c>
      <c r="AJ81" s="58">
        <f t="shared" si="111"/>
        <v>0</v>
      </c>
      <c r="AK81" s="50">
        <f>Input!W82</f>
        <v>0</v>
      </c>
      <c r="AL81" s="50">
        <f>Input!X82</f>
        <v>0</v>
      </c>
      <c r="AM81" s="66">
        <v>0</v>
      </c>
      <c r="AO81" s="65">
        <f t="shared" si="104"/>
        <v>0</v>
      </c>
      <c r="AP81" s="58">
        <f t="shared" si="105"/>
        <v>0</v>
      </c>
      <c r="AQ81" s="66">
        <f t="shared" si="106"/>
        <v>0</v>
      </c>
      <c r="AS81" s="111">
        <f t="shared" si="107"/>
        <v>0</v>
      </c>
    </row>
    <row r="82" spans="13:45" x14ac:dyDescent="0.3">
      <c r="M82" s="65" t="s">
        <v>322</v>
      </c>
      <c r="N82" s="59">
        <v>17050111</v>
      </c>
      <c r="O82" s="59">
        <f t="shared" si="121"/>
        <v>27076</v>
      </c>
      <c r="P82" s="72">
        <f>Input!P83</f>
        <v>41</v>
      </c>
      <c r="R82" s="76">
        <f t="shared" si="118"/>
        <v>0.20819047286442691</v>
      </c>
      <c r="S82" s="59">
        <f t="shared" si="119"/>
        <v>5.6352308444506526E-2</v>
      </c>
      <c r="T82" s="59">
        <f t="shared" si="120"/>
        <v>1.8001431864217363E-2</v>
      </c>
      <c r="U82" s="59">
        <f t="shared" si="100"/>
        <v>8.5358093874415033</v>
      </c>
      <c r="V82" s="59">
        <f t="shared" si="101"/>
        <v>2.3104446462247674</v>
      </c>
      <c r="W82" s="59">
        <f t="shared" si="102"/>
        <v>0.73805870643291183</v>
      </c>
      <c r="X82" s="59">
        <v>17060210</v>
      </c>
      <c r="Y82" s="59">
        <f>SUM(U9,U99)</f>
        <v>221.27197185705447</v>
      </c>
      <c r="Z82" s="59">
        <f>SUM(V9,V99)</f>
        <v>234.83861279990836</v>
      </c>
      <c r="AA82" s="72">
        <f>SUM(W9,W99)</f>
        <v>31.979016861822853</v>
      </c>
      <c r="AC82" s="65">
        <v>17060302</v>
      </c>
      <c r="AD82" s="50">
        <f>Input!S83</f>
        <v>0</v>
      </c>
      <c r="AE82" s="50">
        <f>Input!T83</f>
        <v>0</v>
      </c>
      <c r="AF82" s="58">
        <f t="shared" si="112"/>
        <v>0</v>
      </c>
      <c r="AG82" s="58">
        <v>0</v>
      </c>
      <c r="AH82" s="50">
        <f>Input!U83</f>
        <v>0</v>
      </c>
      <c r="AI82" s="50">
        <f>Input!V83</f>
        <v>0</v>
      </c>
      <c r="AJ82" s="58">
        <v>0</v>
      </c>
      <c r="AK82" s="50">
        <f>Input!W83</f>
        <v>0</v>
      </c>
      <c r="AL82" s="50">
        <f>Input!X83</f>
        <v>0</v>
      </c>
      <c r="AM82" s="66">
        <v>0</v>
      </c>
      <c r="AO82" s="65">
        <f t="shared" si="104"/>
        <v>0</v>
      </c>
      <c r="AP82" s="58">
        <f t="shared" si="105"/>
        <v>0</v>
      </c>
      <c r="AQ82" s="66">
        <f t="shared" si="106"/>
        <v>0</v>
      </c>
      <c r="AS82" s="111">
        <f t="shared" si="107"/>
        <v>0</v>
      </c>
    </row>
    <row r="83" spans="13:45" x14ac:dyDescent="0.3">
      <c r="M83" s="65" t="s">
        <v>322</v>
      </c>
      <c r="N83" s="59">
        <v>17050113</v>
      </c>
      <c r="O83" s="59">
        <f t="shared" si="121"/>
        <v>27076</v>
      </c>
      <c r="P83" s="72">
        <f>Input!P84</f>
        <v>247</v>
      </c>
      <c r="R83" s="76">
        <f t="shared" si="118"/>
        <v>0.20819047286442691</v>
      </c>
      <c r="S83" s="59">
        <f t="shared" si="119"/>
        <v>5.6352308444506526E-2</v>
      </c>
      <c r="T83" s="59">
        <f t="shared" si="120"/>
        <v>1.8001431864217363E-2</v>
      </c>
      <c r="U83" s="59">
        <f t="shared" si="100"/>
        <v>51.423046797513443</v>
      </c>
      <c r="V83" s="59">
        <f t="shared" si="101"/>
        <v>13.919020185793112</v>
      </c>
      <c r="W83" s="59">
        <f t="shared" si="102"/>
        <v>4.4463536704616882</v>
      </c>
      <c r="X83" s="59">
        <v>17060301</v>
      </c>
      <c r="Y83" s="59">
        <v>0</v>
      </c>
      <c r="Z83" s="59">
        <v>0</v>
      </c>
      <c r="AA83" s="72">
        <v>0</v>
      </c>
      <c r="AC83" s="65">
        <v>17060303</v>
      </c>
      <c r="AD83" s="50">
        <f>Input!S84</f>
        <v>0.02</v>
      </c>
      <c r="AE83" s="50">
        <f>Input!T84</f>
        <v>0</v>
      </c>
      <c r="AF83" s="58">
        <f t="shared" si="112"/>
        <v>0.02</v>
      </c>
      <c r="AG83" s="58">
        <f>AF83/AD83</f>
        <v>1</v>
      </c>
      <c r="AH83" s="50">
        <f>Input!U84</f>
        <v>0.01</v>
      </c>
      <c r="AI83" s="50">
        <f>Input!V84</f>
        <v>0</v>
      </c>
      <c r="AJ83" s="58">
        <f>AI83/AH83</f>
        <v>0</v>
      </c>
      <c r="AK83" s="50">
        <f>Input!W84</f>
        <v>0</v>
      </c>
      <c r="AL83" s="50">
        <f>Input!X84</f>
        <v>0</v>
      </c>
      <c r="AM83" s="66">
        <v>0</v>
      </c>
      <c r="AO83" s="65">
        <f t="shared" si="104"/>
        <v>5.4139333630630047</v>
      </c>
      <c r="AP83" s="58">
        <f t="shared" si="105"/>
        <v>0</v>
      </c>
      <c r="AQ83" s="66">
        <f t="shared" si="106"/>
        <v>0</v>
      </c>
      <c r="AS83" s="111">
        <f t="shared" si="107"/>
        <v>5.4139333630630047</v>
      </c>
    </row>
    <row r="84" spans="13:45" x14ac:dyDescent="0.3">
      <c r="M84" s="65" t="s">
        <v>322</v>
      </c>
      <c r="N84" s="59">
        <v>17050114</v>
      </c>
      <c r="O84" s="59">
        <f t="shared" si="121"/>
        <v>27076</v>
      </c>
      <c r="P84" s="72">
        <f>Input!P85</f>
        <v>85</v>
      </c>
      <c r="R84" s="76">
        <f t="shared" si="118"/>
        <v>0.20819047286442691</v>
      </c>
      <c r="S84" s="59">
        <f t="shared" si="119"/>
        <v>5.6352308444506526E-2</v>
      </c>
      <c r="T84" s="59">
        <f t="shared" si="120"/>
        <v>1.8001431864217363E-2</v>
      </c>
      <c r="U84" s="59">
        <f t="shared" si="100"/>
        <v>17.696190193476287</v>
      </c>
      <c r="V84" s="59">
        <f t="shared" si="101"/>
        <v>4.7899462177830543</v>
      </c>
      <c r="W84" s="59">
        <f t="shared" si="102"/>
        <v>1.5301217084584757</v>
      </c>
      <c r="X84" s="59">
        <v>17060302</v>
      </c>
      <c r="Y84" s="59">
        <f t="shared" ref="Y84:AA87" si="122">U100</f>
        <v>1.9188624577944826</v>
      </c>
      <c r="Z84" s="59">
        <f t="shared" si="122"/>
        <v>3.1981040963241387</v>
      </c>
      <c r="AA84" s="72">
        <f t="shared" si="122"/>
        <v>3.9976301204051726E-2</v>
      </c>
      <c r="AC84" s="65">
        <v>17060304</v>
      </c>
      <c r="AD84" s="50">
        <f>Input!S85</f>
        <v>0.06</v>
      </c>
      <c r="AE84" s="50">
        <f>Input!T85</f>
        <v>0.03</v>
      </c>
      <c r="AF84" s="58">
        <f t="shared" si="112"/>
        <v>0.03</v>
      </c>
      <c r="AG84" s="58">
        <f>AF84/AD84</f>
        <v>0.5</v>
      </c>
      <c r="AH84" s="50">
        <f>Input!U85</f>
        <v>0.06</v>
      </c>
      <c r="AI84" s="50">
        <f>Input!V85</f>
        <v>0.01</v>
      </c>
      <c r="AJ84" s="58">
        <f>AI84/AH84</f>
        <v>0.16666666666666669</v>
      </c>
      <c r="AK84" s="50">
        <f>Input!W85</f>
        <v>0</v>
      </c>
      <c r="AL84" s="50">
        <f>Input!X85</f>
        <v>0</v>
      </c>
      <c r="AM84" s="66">
        <v>0</v>
      </c>
      <c r="AO84" s="65">
        <f t="shared" si="104"/>
        <v>54.756110849206841</v>
      </c>
      <c r="AP84" s="58">
        <f t="shared" si="105"/>
        <v>30.420061582892703</v>
      </c>
      <c r="AQ84" s="66">
        <f t="shared" si="106"/>
        <v>0</v>
      </c>
      <c r="AS84" s="111">
        <f t="shared" si="107"/>
        <v>85.176172432099548</v>
      </c>
    </row>
    <row r="85" spans="13:45" x14ac:dyDescent="0.3">
      <c r="M85" s="65" t="s">
        <v>323</v>
      </c>
      <c r="N85" s="59">
        <v>16010202</v>
      </c>
      <c r="O85" s="59">
        <f>P85</f>
        <v>12786</v>
      </c>
      <c r="P85" s="72">
        <f>Input!P86</f>
        <v>12786</v>
      </c>
      <c r="R85" s="76">
        <f>$I$23</f>
        <v>0.4139449923207501</v>
      </c>
      <c r="S85" s="59">
        <f>$J$23</f>
        <v>0.12590449438202245</v>
      </c>
      <c r="T85" s="59">
        <f>$K$23</f>
        <v>9.0578772936706806E-4</v>
      </c>
      <c r="U85" s="59">
        <f t="shared" si="100"/>
        <v>5292.7006718131106</v>
      </c>
      <c r="V85" s="59">
        <f t="shared" si="101"/>
        <v>1609.814865168539</v>
      </c>
      <c r="W85" s="59">
        <f t="shared" si="102"/>
        <v>11.581401907687333</v>
      </c>
      <c r="X85" s="59">
        <v>17060303</v>
      </c>
      <c r="Y85" s="59">
        <f t="shared" si="122"/>
        <v>5.4139333630630047</v>
      </c>
      <c r="Z85" s="59">
        <f t="shared" si="122"/>
        <v>9.0232222717716759</v>
      </c>
      <c r="AA85" s="72">
        <f t="shared" si="122"/>
        <v>0.11279027839714595</v>
      </c>
      <c r="AC85" s="65">
        <v>17060305</v>
      </c>
      <c r="AD85" s="50">
        <f>Input!S86</f>
        <v>0.61</v>
      </c>
      <c r="AE85" s="50">
        <f>Input!T86</f>
        <v>7.0000000000000007E-2</v>
      </c>
      <c r="AF85" s="58">
        <f t="shared" si="112"/>
        <v>0.54</v>
      </c>
      <c r="AG85" s="58">
        <f>AF85/AD85</f>
        <v>0.88524590163934436</v>
      </c>
      <c r="AH85" s="50">
        <f>Input!U86</f>
        <v>0.55000000000000004</v>
      </c>
      <c r="AI85" s="50">
        <f>Input!V86</f>
        <v>0.05</v>
      </c>
      <c r="AJ85" s="58">
        <f>AI85/AH85</f>
        <v>9.0909090909090912E-2</v>
      </c>
      <c r="AK85" s="50">
        <f>Input!W86</f>
        <v>0</v>
      </c>
      <c r="AL85" s="50">
        <f>Input!X86</f>
        <v>0</v>
      </c>
      <c r="AM85" s="66">
        <v>0</v>
      </c>
      <c r="AO85" s="65">
        <f t="shared" si="104"/>
        <v>553.94683109751577</v>
      </c>
      <c r="AP85" s="58">
        <f t="shared" si="105"/>
        <v>94.811326310180888</v>
      </c>
      <c r="AQ85" s="66">
        <f t="shared" si="106"/>
        <v>0</v>
      </c>
      <c r="AS85" s="111">
        <f t="shared" si="107"/>
        <v>648.75815740769667</v>
      </c>
    </row>
    <row r="86" spans="13:45" x14ac:dyDescent="0.3">
      <c r="M86" s="65" t="s">
        <v>324</v>
      </c>
      <c r="N86" s="59">
        <v>17040202</v>
      </c>
      <c r="O86" s="59">
        <f>SUM(P86:P89)</f>
        <v>13242</v>
      </c>
      <c r="P86" s="72">
        <f>Input!P87</f>
        <v>2845</v>
      </c>
      <c r="R86" s="76">
        <f>$I$24</f>
        <v>0.17665916516909</v>
      </c>
      <c r="S86" s="59">
        <f>$J$24</f>
        <v>0.19496581440941022</v>
      </c>
      <c r="T86" s="59">
        <f>$K$24</f>
        <v>0</v>
      </c>
      <c r="U86" s="59">
        <f t="shared" si="100"/>
        <v>502.59532490606102</v>
      </c>
      <c r="V86" s="59">
        <f t="shared" si="101"/>
        <v>554.67774199477208</v>
      </c>
      <c r="W86" s="59">
        <f t="shared" si="102"/>
        <v>0</v>
      </c>
      <c r="X86" s="59">
        <v>17060304</v>
      </c>
      <c r="Y86" s="59">
        <f t="shared" si="122"/>
        <v>109.51222169841368</v>
      </c>
      <c r="Z86" s="59">
        <f t="shared" si="122"/>
        <v>182.5203694973562</v>
      </c>
      <c r="AA86" s="72">
        <f t="shared" si="122"/>
        <v>2.2815046187169523</v>
      </c>
      <c r="AC86" s="65">
        <v>17060306</v>
      </c>
      <c r="AD86" s="50">
        <f>Input!S87</f>
        <v>5.61</v>
      </c>
      <c r="AE86" s="50">
        <f>Input!T87</f>
        <v>4.34</v>
      </c>
      <c r="AF86" s="58">
        <f t="shared" si="112"/>
        <v>1.2700000000000005</v>
      </c>
      <c r="AG86" s="58">
        <f>AF86/AD86</f>
        <v>0.2263814616755794</v>
      </c>
      <c r="AH86" s="50">
        <f>Input!U87</f>
        <v>1.72</v>
      </c>
      <c r="AI86" s="50">
        <f>Input!V87</f>
        <v>0.31</v>
      </c>
      <c r="AJ86" s="58">
        <f>AI86/AH86</f>
        <v>0.1802325581395349</v>
      </c>
      <c r="AK86" s="50">
        <f>Input!W87</f>
        <v>4.6100000000000003</v>
      </c>
      <c r="AL86" s="50">
        <f>Input!X87</f>
        <v>0.43</v>
      </c>
      <c r="AM86" s="66">
        <f>AL86/AK86</f>
        <v>9.3275488069414311E-2</v>
      </c>
      <c r="AO86" s="65">
        <f t="shared" si="104"/>
        <v>2387.249585434748</v>
      </c>
      <c r="AP86" s="58">
        <f t="shared" si="105"/>
        <v>345.88510803303029</v>
      </c>
      <c r="AQ86" s="66">
        <f t="shared" si="106"/>
        <v>456.08539556986869</v>
      </c>
      <c r="AS86" s="111">
        <f t="shared" si="107"/>
        <v>3189.2200890376471</v>
      </c>
    </row>
    <row r="87" spans="13:45" x14ac:dyDescent="0.3">
      <c r="M87" s="65" t="s">
        <v>324</v>
      </c>
      <c r="N87" s="59">
        <v>17040203</v>
      </c>
      <c r="O87" s="59">
        <f>$O$86</f>
        <v>13242</v>
      </c>
      <c r="P87" s="72">
        <f>Input!P88</f>
        <v>7416</v>
      </c>
      <c r="R87" s="76">
        <f t="shared" ref="R87:R89" si="123">$I$24</f>
        <v>0.17665916516909</v>
      </c>
      <c r="S87" s="59">
        <f t="shared" ref="S87:S89" si="124">$J$24</f>
        <v>0.19496581440941022</v>
      </c>
      <c r="T87" s="59">
        <f t="shared" ref="T87:T89" si="125">$K$24</f>
        <v>0</v>
      </c>
      <c r="U87" s="59">
        <f t="shared" si="100"/>
        <v>1310.1043688939715</v>
      </c>
      <c r="V87" s="59">
        <f t="shared" si="101"/>
        <v>1445.8664796601861</v>
      </c>
      <c r="W87" s="59">
        <f t="shared" si="102"/>
        <v>0</v>
      </c>
      <c r="X87" s="59">
        <v>17060305</v>
      </c>
      <c r="Y87" s="59">
        <f t="shared" si="122"/>
        <v>625.75475364719364</v>
      </c>
      <c r="Z87" s="59">
        <f t="shared" si="122"/>
        <v>1042.9245894119897</v>
      </c>
      <c r="AA87" s="72">
        <f t="shared" si="122"/>
        <v>13.03655736764987</v>
      </c>
      <c r="AC87" s="65">
        <v>17060307</v>
      </c>
      <c r="AD87" s="50">
        <f>Input!S88</f>
        <v>0</v>
      </c>
      <c r="AE87" s="50">
        <f>Input!T88</f>
        <v>0</v>
      </c>
      <c r="AF87" s="58">
        <f t="shared" si="112"/>
        <v>0</v>
      </c>
      <c r="AG87" s="58">
        <v>0</v>
      </c>
      <c r="AH87" s="50">
        <f>Input!U88</f>
        <v>0</v>
      </c>
      <c r="AI87" s="50">
        <f>Input!V88</f>
        <v>0</v>
      </c>
      <c r="AJ87" s="58">
        <v>0</v>
      </c>
      <c r="AK87" s="50">
        <f>Input!W88</f>
        <v>0</v>
      </c>
      <c r="AL87" s="50">
        <f>Input!X88</f>
        <v>0</v>
      </c>
      <c r="AM87" s="66">
        <v>0</v>
      </c>
      <c r="AO87" s="65">
        <f t="shared" si="104"/>
        <v>0</v>
      </c>
      <c r="AP87" s="58">
        <f t="shared" si="105"/>
        <v>0</v>
      </c>
      <c r="AQ87" s="66">
        <f t="shared" si="106"/>
        <v>0</v>
      </c>
      <c r="AS87" s="111">
        <f t="shared" si="107"/>
        <v>0</v>
      </c>
    </row>
    <row r="88" spans="13:45" ht="15" thickBot="1" x14ac:dyDescent="0.35">
      <c r="M88" s="65" t="s">
        <v>324</v>
      </c>
      <c r="N88" s="59">
        <v>17040204</v>
      </c>
      <c r="O88" s="59">
        <f t="shared" ref="O88:O89" si="126">$O$86</f>
        <v>13242</v>
      </c>
      <c r="P88" s="72">
        <f>Input!P89</f>
        <v>2953</v>
      </c>
      <c r="R88" s="76">
        <f t="shared" si="123"/>
        <v>0.17665916516909</v>
      </c>
      <c r="S88" s="59">
        <f t="shared" si="124"/>
        <v>0.19496581440941022</v>
      </c>
      <c r="T88" s="59">
        <f t="shared" si="125"/>
        <v>0</v>
      </c>
      <c r="U88" s="59">
        <f t="shared" si="100"/>
        <v>521.67451474432278</v>
      </c>
      <c r="V88" s="59">
        <f t="shared" si="101"/>
        <v>575.73404995098838</v>
      </c>
      <c r="W88" s="59">
        <f t="shared" si="102"/>
        <v>0</v>
      </c>
      <c r="X88" s="59">
        <v>17060306</v>
      </c>
      <c r="Y88" s="59">
        <f>SUM(U72,U104,U119,U127,U140)</f>
        <v>10545.252105739317</v>
      </c>
      <c r="Z88" s="59">
        <f>SUM(V72,V104,V119,V127,V140)</f>
        <v>1919.104470376813</v>
      </c>
      <c r="AA88" s="72">
        <f>SUM(W72,W104,W119,W127,W140)</f>
        <v>4889.6597059932437</v>
      </c>
      <c r="AC88" s="67">
        <v>17060308</v>
      </c>
      <c r="AD88" s="133">
        <f>Input!S89</f>
        <v>0.18</v>
      </c>
      <c r="AE88" s="133">
        <f>Input!T89</f>
        <v>0</v>
      </c>
      <c r="AF88" s="68">
        <f t="shared" si="112"/>
        <v>0.18</v>
      </c>
      <c r="AG88" s="68">
        <f>AF88/AD88</f>
        <v>1</v>
      </c>
      <c r="AH88" s="133">
        <f>Input!U89</f>
        <v>0.06</v>
      </c>
      <c r="AI88" s="133">
        <f>Input!V89</f>
        <v>0.01</v>
      </c>
      <c r="AJ88" s="68">
        <f>AI88/AH88</f>
        <v>0.16666666666666669</v>
      </c>
      <c r="AK88" s="133">
        <f>Input!W89</f>
        <v>0</v>
      </c>
      <c r="AL88" s="133">
        <f>Input!X89</f>
        <v>0</v>
      </c>
      <c r="AM88" s="69">
        <v>0</v>
      </c>
      <c r="AO88" s="67">
        <f t="shared" si="104"/>
        <v>103.65589358652811</v>
      </c>
      <c r="AP88" s="68">
        <f t="shared" si="105"/>
        <v>5.1680288825192084</v>
      </c>
      <c r="AQ88" s="69">
        <f t="shared" si="106"/>
        <v>0</v>
      </c>
      <c r="AS88" s="112">
        <f t="shared" si="107"/>
        <v>108.82392246904732</v>
      </c>
    </row>
    <row r="89" spans="13:45" ht="15" thickTop="1" x14ac:dyDescent="0.3">
      <c r="M89" s="65" t="s">
        <v>324</v>
      </c>
      <c r="N89" s="59">
        <v>17040214</v>
      </c>
      <c r="O89" s="59">
        <f t="shared" si="126"/>
        <v>13242</v>
      </c>
      <c r="P89" s="72">
        <f>Input!P90</f>
        <v>28</v>
      </c>
      <c r="R89" s="76">
        <f t="shared" si="123"/>
        <v>0.17665916516909</v>
      </c>
      <c r="S89" s="59">
        <f t="shared" si="124"/>
        <v>0.19496581440941022</v>
      </c>
      <c r="T89" s="59">
        <f t="shared" si="125"/>
        <v>0</v>
      </c>
      <c r="U89" s="59">
        <f t="shared" si="100"/>
        <v>4.9464566247345196</v>
      </c>
      <c r="V89" s="59">
        <f t="shared" si="101"/>
        <v>5.4590428034634861</v>
      </c>
      <c r="W89" s="59">
        <f t="shared" si="102"/>
        <v>0</v>
      </c>
      <c r="X89" s="59">
        <v>17060307</v>
      </c>
      <c r="Y89" s="59">
        <v>0</v>
      </c>
      <c r="Z89" s="59">
        <v>0</v>
      </c>
      <c r="AA89" s="72">
        <v>0</v>
      </c>
    </row>
    <row r="90" spans="13:45" ht="15" thickBot="1" x14ac:dyDescent="0.35">
      <c r="M90" s="65" t="s">
        <v>325</v>
      </c>
      <c r="N90" s="59">
        <v>17050114</v>
      </c>
      <c r="O90" s="59">
        <f>SUM(P90:P91)</f>
        <v>16719</v>
      </c>
      <c r="P90" s="72">
        <f>Input!P91</f>
        <v>354</v>
      </c>
      <c r="R90" s="76">
        <f>$I$25</f>
        <v>6.335070361949241E-2</v>
      </c>
      <c r="S90" s="59">
        <f>$J$25</f>
        <v>7.9876974128925207E-2</v>
      </c>
      <c r="T90" s="59">
        <f>$K$25</f>
        <v>1.5149081300313401E-2</v>
      </c>
      <c r="U90" s="59">
        <f t="shared" si="100"/>
        <v>22.426149081300313</v>
      </c>
      <c r="V90" s="59">
        <f t="shared" si="101"/>
        <v>28.276448841639525</v>
      </c>
      <c r="W90" s="59">
        <f t="shared" si="102"/>
        <v>5.3627747803109438</v>
      </c>
      <c r="X90" s="73">
        <v>17060308</v>
      </c>
      <c r="Y90" s="73">
        <f>U73</f>
        <v>103.65589358652811</v>
      </c>
      <c r="Z90" s="73">
        <f>V73</f>
        <v>31.008173295115249</v>
      </c>
      <c r="AA90" s="74">
        <f>W73</f>
        <v>9.7454258927505073</v>
      </c>
    </row>
    <row r="91" spans="13:45" ht="15" thickTop="1" x14ac:dyDescent="0.3">
      <c r="M91" s="65" t="s">
        <v>325</v>
      </c>
      <c r="N91" s="59">
        <v>17050122</v>
      </c>
      <c r="O91" s="59">
        <f>O90</f>
        <v>16719</v>
      </c>
      <c r="P91" s="72">
        <f>Input!P92</f>
        <v>16365</v>
      </c>
      <c r="R91" s="76">
        <f>$I$25</f>
        <v>6.335070361949241E-2</v>
      </c>
      <c r="S91" s="59">
        <f>$J$25</f>
        <v>7.9876974128925207E-2</v>
      </c>
      <c r="T91" s="59">
        <f>$K$25</f>
        <v>1.5149081300313401E-2</v>
      </c>
      <c r="U91" s="59">
        <f t="shared" si="100"/>
        <v>1036.7342647329933</v>
      </c>
      <c r="V91" s="59">
        <f t="shared" si="101"/>
        <v>1307.186681619861</v>
      </c>
      <c r="W91" s="72">
        <f t="shared" si="102"/>
        <v>247.9147154796288</v>
      </c>
      <c r="X91" s="130"/>
      <c r="Y91" s="130"/>
      <c r="Z91" s="130"/>
      <c r="AA91" s="130"/>
    </row>
    <row r="92" spans="13:45" x14ac:dyDescent="0.3">
      <c r="M92" s="65" t="s">
        <v>326</v>
      </c>
      <c r="N92" s="59">
        <v>17040212</v>
      </c>
      <c r="O92" s="59">
        <f>SUM(P92:P94)</f>
        <v>15500</v>
      </c>
      <c r="P92" s="72">
        <f>Input!P93</f>
        <v>8707</v>
      </c>
      <c r="R92" s="76">
        <f>$I$26</f>
        <v>0.13870302883618008</v>
      </c>
      <c r="S92" s="59">
        <f>$J$26</f>
        <v>8.5236498167484964E-2</v>
      </c>
      <c r="T92" s="59">
        <f>$K$26</f>
        <v>0.17744689163958233</v>
      </c>
      <c r="U92" s="59">
        <f t="shared" si="100"/>
        <v>1207.6872720766198</v>
      </c>
      <c r="V92" s="59">
        <f t="shared" si="101"/>
        <v>742.15418954429163</v>
      </c>
      <c r="W92" s="72">
        <f t="shared" si="102"/>
        <v>1545.0300855058433</v>
      </c>
      <c r="X92" s="130"/>
      <c r="Y92" s="130"/>
      <c r="Z92" s="130"/>
      <c r="AA92" s="130"/>
    </row>
    <row r="93" spans="13:45" x14ac:dyDescent="0.3">
      <c r="M93" s="65" t="s">
        <v>326</v>
      </c>
      <c r="N93" s="59">
        <v>17040219</v>
      </c>
      <c r="O93" s="59">
        <f>$O$92</f>
        <v>15500</v>
      </c>
      <c r="P93" s="72">
        <f>Input!P94</f>
        <v>2432</v>
      </c>
      <c r="R93" s="76">
        <f t="shared" ref="R93:R94" si="127">$I$26</f>
        <v>0.13870302883618008</v>
      </c>
      <c r="S93" s="59">
        <f t="shared" ref="S93:S94" si="128">$J$26</f>
        <v>8.5236498167484964E-2</v>
      </c>
      <c r="T93" s="59">
        <f t="shared" ref="T93:T94" si="129">$K$26</f>
        <v>0.17744689163958233</v>
      </c>
      <c r="U93" s="59">
        <f t="shared" si="100"/>
        <v>337.32576612958997</v>
      </c>
      <c r="V93" s="59">
        <f t="shared" si="101"/>
        <v>207.29516354332344</v>
      </c>
      <c r="W93" s="72">
        <f t="shared" si="102"/>
        <v>431.55084046746424</v>
      </c>
      <c r="X93" s="130"/>
      <c r="Y93" s="130"/>
      <c r="Z93" s="130"/>
      <c r="AA93" s="130"/>
    </row>
    <row r="94" spans="13:45" x14ac:dyDescent="0.3">
      <c r="M94" s="65" t="s">
        <v>326</v>
      </c>
      <c r="N94" s="59">
        <v>17040221</v>
      </c>
      <c r="O94" s="59">
        <f>$O$92</f>
        <v>15500</v>
      </c>
      <c r="P94" s="72">
        <f>Input!P95</f>
        <v>4361</v>
      </c>
      <c r="R94" s="76">
        <f t="shared" si="127"/>
        <v>0.13870302883618008</v>
      </c>
      <c r="S94" s="59">
        <f t="shared" si="128"/>
        <v>8.5236498167484964E-2</v>
      </c>
      <c r="T94" s="59">
        <f t="shared" si="129"/>
        <v>0.17744689163958233</v>
      </c>
      <c r="U94" s="59">
        <f t="shared" si="100"/>
        <v>604.88390875458128</v>
      </c>
      <c r="V94" s="59">
        <f t="shared" si="101"/>
        <v>371.71636850840196</v>
      </c>
      <c r="W94" s="72">
        <f t="shared" si="102"/>
        <v>773.84589444021856</v>
      </c>
      <c r="X94" s="130"/>
      <c r="Y94" s="130"/>
      <c r="Z94" s="130"/>
      <c r="AA94" s="130"/>
    </row>
    <row r="95" spans="13:45" x14ac:dyDescent="0.3">
      <c r="M95" s="65" t="s">
        <v>327</v>
      </c>
      <c r="N95" s="59">
        <v>17060101</v>
      </c>
      <c r="O95" s="59">
        <f>SUM(P95:P104)</f>
        <v>16285</v>
      </c>
      <c r="P95" s="72">
        <f>Input!P96</f>
        <v>21</v>
      </c>
      <c r="R95" s="76">
        <f>$I$27</f>
        <v>6.8530802064088667E-2</v>
      </c>
      <c r="S95" s="59">
        <f>$J$27</f>
        <v>0.11421800344014781</v>
      </c>
      <c r="T95" s="59">
        <f>$K$27</f>
        <v>1.4277250430018474E-3</v>
      </c>
      <c r="U95" s="59">
        <f t="shared" si="100"/>
        <v>1.4391468433458621</v>
      </c>
      <c r="V95" s="59">
        <f t="shared" si="101"/>
        <v>2.398578072243104</v>
      </c>
      <c r="W95" s="72">
        <f t="shared" si="102"/>
        <v>2.9982225903038798E-2</v>
      </c>
      <c r="X95" s="130"/>
      <c r="Y95" s="130"/>
      <c r="Z95" s="130"/>
      <c r="AA95" s="130"/>
    </row>
    <row r="96" spans="13:45" x14ac:dyDescent="0.3">
      <c r="M96" s="65" t="s">
        <v>327</v>
      </c>
      <c r="N96" s="59">
        <v>17060207</v>
      </c>
      <c r="O96" s="59">
        <f>$O$95</f>
        <v>16285</v>
      </c>
      <c r="P96" s="72">
        <f>Input!P97</f>
        <v>45</v>
      </c>
      <c r="R96" s="76">
        <f t="shared" ref="R96:R104" si="130">$I$27</f>
        <v>6.8530802064088667E-2</v>
      </c>
      <c r="S96" s="59">
        <f t="shared" ref="S96:S104" si="131">$J$27</f>
        <v>0.11421800344014781</v>
      </c>
      <c r="T96" s="59">
        <f t="shared" ref="T96:T104" si="132">$K$27</f>
        <v>1.4277250430018474E-3</v>
      </c>
      <c r="U96" s="59">
        <f t="shared" si="100"/>
        <v>3.08388609288399</v>
      </c>
      <c r="V96" s="59">
        <f t="shared" si="101"/>
        <v>5.1398101548066508</v>
      </c>
      <c r="W96" s="72">
        <f t="shared" si="102"/>
        <v>6.4247626935083138E-2</v>
      </c>
      <c r="X96" s="130"/>
      <c r="Y96" s="130"/>
      <c r="Z96" s="130"/>
      <c r="AA96" s="130"/>
    </row>
    <row r="97" spans="13:27" x14ac:dyDescent="0.3">
      <c r="M97" s="65" t="s">
        <v>327</v>
      </c>
      <c r="N97" s="59">
        <v>17060208</v>
      </c>
      <c r="O97" s="59">
        <f t="shared" ref="O97:O104" si="133">$O$95</f>
        <v>16285</v>
      </c>
      <c r="P97" s="72">
        <f>Input!P98</f>
        <v>19</v>
      </c>
      <c r="R97" s="76">
        <f t="shared" si="130"/>
        <v>6.8530802064088667E-2</v>
      </c>
      <c r="S97" s="59">
        <f t="shared" si="131"/>
        <v>0.11421800344014781</v>
      </c>
      <c r="T97" s="59">
        <f t="shared" si="132"/>
        <v>1.4277250430018474E-3</v>
      </c>
      <c r="U97" s="59">
        <f t="shared" si="100"/>
        <v>1.3020852392176847</v>
      </c>
      <c r="V97" s="59">
        <f t="shared" si="101"/>
        <v>2.1701420653628083</v>
      </c>
      <c r="W97" s="72">
        <f t="shared" si="102"/>
        <v>2.7126775817035102E-2</v>
      </c>
      <c r="X97" s="130"/>
      <c r="Y97" s="130"/>
      <c r="Z97" s="130"/>
      <c r="AA97" s="130"/>
    </row>
    <row r="98" spans="13:27" x14ac:dyDescent="0.3">
      <c r="M98" s="65" t="s">
        <v>327</v>
      </c>
      <c r="N98" s="59">
        <v>17060209</v>
      </c>
      <c r="O98" s="59">
        <f t="shared" si="133"/>
        <v>16285</v>
      </c>
      <c r="P98" s="72">
        <f>Input!P99</f>
        <v>1823</v>
      </c>
      <c r="R98" s="76">
        <f t="shared" si="130"/>
        <v>6.8530802064088667E-2</v>
      </c>
      <c r="S98" s="59">
        <f t="shared" si="131"/>
        <v>0.11421800344014781</v>
      </c>
      <c r="T98" s="59">
        <f t="shared" si="132"/>
        <v>1.4277250430018474E-3</v>
      </c>
      <c r="U98" s="59">
        <f t="shared" si="100"/>
        <v>124.93165216283364</v>
      </c>
      <c r="V98" s="59">
        <f t="shared" si="101"/>
        <v>208.21942027138945</v>
      </c>
      <c r="W98" s="72">
        <f t="shared" si="102"/>
        <v>2.6027427533923677</v>
      </c>
      <c r="X98" s="130"/>
      <c r="Y98" s="130"/>
      <c r="Z98" s="130"/>
      <c r="AA98" s="130"/>
    </row>
    <row r="99" spans="13:27" x14ac:dyDescent="0.3">
      <c r="M99" s="65" t="s">
        <v>327</v>
      </c>
      <c r="N99" s="59">
        <v>17060210</v>
      </c>
      <c r="O99" s="59">
        <f t="shared" si="133"/>
        <v>16285</v>
      </c>
      <c r="P99" s="72">
        <f>Input!P100</f>
        <v>748</v>
      </c>
      <c r="R99" s="76">
        <f t="shared" si="130"/>
        <v>6.8530802064088667E-2</v>
      </c>
      <c r="S99" s="59">
        <f t="shared" si="131"/>
        <v>0.11421800344014781</v>
      </c>
      <c r="T99" s="59">
        <f t="shared" si="132"/>
        <v>1.4277250430018474E-3</v>
      </c>
      <c r="U99" s="59">
        <f t="shared" si="100"/>
        <v>51.261039943938322</v>
      </c>
      <c r="V99" s="59">
        <f t="shared" si="101"/>
        <v>85.435066573230557</v>
      </c>
      <c r="W99" s="72">
        <f t="shared" si="102"/>
        <v>1.0679383321653819</v>
      </c>
      <c r="X99" s="130"/>
      <c r="Y99" s="130"/>
      <c r="Z99" s="130"/>
      <c r="AA99" s="130"/>
    </row>
    <row r="100" spans="13:27" x14ac:dyDescent="0.3">
      <c r="M100" s="65" t="s">
        <v>327</v>
      </c>
      <c r="N100" s="59">
        <v>17060302</v>
      </c>
      <c r="O100" s="59">
        <f t="shared" si="133"/>
        <v>16285</v>
      </c>
      <c r="P100" s="72">
        <f>Input!P101</f>
        <v>28</v>
      </c>
      <c r="R100" s="76">
        <f t="shared" si="130"/>
        <v>6.8530802064088667E-2</v>
      </c>
      <c r="S100" s="59">
        <f t="shared" si="131"/>
        <v>0.11421800344014781</v>
      </c>
      <c r="T100" s="59">
        <f t="shared" si="132"/>
        <v>1.4277250430018474E-3</v>
      </c>
      <c r="U100" s="59">
        <f t="shared" si="100"/>
        <v>1.9188624577944826</v>
      </c>
      <c r="V100" s="59">
        <f t="shared" si="101"/>
        <v>3.1981040963241387</v>
      </c>
      <c r="W100" s="72">
        <f t="shared" si="102"/>
        <v>3.9976301204051726E-2</v>
      </c>
      <c r="X100" s="130"/>
      <c r="Y100" s="130"/>
      <c r="Z100" s="130"/>
      <c r="AA100" s="130"/>
    </row>
    <row r="101" spans="13:27" x14ac:dyDescent="0.3">
      <c r="M101" s="65" t="s">
        <v>327</v>
      </c>
      <c r="N101" s="59">
        <v>17060303</v>
      </c>
      <c r="O101" s="59">
        <f t="shared" si="133"/>
        <v>16285</v>
      </c>
      <c r="P101" s="72">
        <f>Input!P102</f>
        <v>79</v>
      </c>
      <c r="R101" s="76">
        <f t="shared" si="130"/>
        <v>6.8530802064088667E-2</v>
      </c>
      <c r="S101" s="59">
        <f t="shared" si="131"/>
        <v>0.11421800344014781</v>
      </c>
      <c r="T101" s="59">
        <f t="shared" si="132"/>
        <v>1.4277250430018474E-3</v>
      </c>
      <c r="U101" s="59">
        <f t="shared" si="100"/>
        <v>5.4139333630630047</v>
      </c>
      <c r="V101" s="59">
        <f t="shared" si="101"/>
        <v>9.0232222717716759</v>
      </c>
      <c r="W101" s="72">
        <f t="shared" si="102"/>
        <v>0.11279027839714595</v>
      </c>
      <c r="X101" s="130"/>
      <c r="Y101" s="130"/>
      <c r="Z101" s="130"/>
      <c r="AA101" s="130"/>
    </row>
    <row r="102" spans="13:27" x14ac:dyDescent="0.3">
      <c r="M102" s="65" t="s">
        <v>327</v>
      </c>
      <c r="N102" s="59">
        <v>17060304</v>
      </c>
      <c r="O102" s="59">
        <f t="shared" si="133"/>
        <v>16285</v>
      </c>
      <c r="P102" s="72">
        <f>Input!P103</f>
        <v>1598</v>
      </c>
      <c r="R102" s="76">
        <f t="shared" si="130"/>
        <v>6.8530802064088667E-2</v>
      </c>
      <c r="S102" s="59">
        <f t="shared" si="131"/>
        <v>0.11421800344014781</v>
      </c>
      <c r="T102" s="59">
        <f t="shared" si="132"/>
        <v>1.4277250430018474E-3</v>
      </c>
      <c r="U102" s="59">
        <f t="shared" si="100"/>
        <v>109.51222169841368</v>
      </c>
      <c r="V102" s="59">
        <f t="shared" si="101"/>
        <v>182.5203694973562</v>
      </c>
      <c r="W102" s="72">
        <f t="shared" si="102"/>
        <v>2.2815046187169523</v>
      </c>
      <c r="X102" s="130"/>
      <c r="Y102" s="130"/>
      <c r="Z102" s="130"/>
      <c r="AA102" s="130"/>
    </row>
    <row r="103" spans="13:27" x14ac:dyDescent="0.3">
      <c r="M103" s="65" t="s">
        <v>327</v>
      </c>
      <c r="N103" s="59">
        <v>17060305</v>
      </c>
      <c r="O103" s="59">
        <f t="shared" si="133"/>
        <v>16285</v>
      </c>
      <c r="P103" s="72">
        <f>Input!P104</f>
        <v>9131</v>
      </c>
      <c r="R103" s="76">
        <f t="shared" si="130"/>
        <v>6.8530802064088667E-2</v>
      </c>
      <c r="S103" s="59">
        <f t="shared" si="131"/>
        <v>0.11421800344014781</v>
      </c>
      <c r="T103" s="59">
        <f t="shared" si="132"/>
        <v>1.4277250430018474E-3</v>
      </c>
      <c r="U103" s="59">
        <f t="shared" si="100"/>
        <v>625.75475364719364</v>
      </c>
      <c r="V103" s="59">
        <f t="shared" si="101"/>
        <v>1042.9245894119897</v>
      </c>
      <c r="W103" s="72">
        <f t="shared" si="102"/>
        <v>13.03655736764987</v>
      </c>
      <c r="X103" s="130"/>
      <c r="Y103" s="130"/>
      <c r="Z103" s="130"/>
      <c r="AA103" s="130"/>
    </row>
    <row r="104" spans="13:27" x14ac:dyDescent="0.3">
      <c r="M104" s="65" t="s">
        <v>327</v>
      </c>
      <c r="N104" s="59">
        <v>17060306</v>
      </c>
      <c r="O104" s="59">
        <f t="shared" si="133"/>
        <v>16285</v>
      </c>
      <c r="P104" s="72">
        <f>Input!P105</f>
        <v>2793</v>
      </c>
      <c r="R104" s="76">
        <f t="shared" si="130"/>
        <v>6.8530802064088667E-2</v>
      </c>
      <c r="S104" s="59">
        <f t="shared" si="131"/>
        <v>0.11421800344014781</v>
      </c>
      <c r="T104" s="59">
        <f t="shared" si="132"/>
        <v>1.4277250430018474E-3</v>
      </c>
      <c r="U104" s="59">
        <f t="shared" si="100"/>
        <v>191.40653016499965</v>
      </c>
      <c r="V104" s="59">
        <f t="shared" si="101"/>
        <v>319.01088360833285</v>
      </c>
      <c r="W104" s="72">
        <f t="shared" si="102"/>
        <v>3.9876360451041597</v>
      </c>
      <c r="X104" s="130"/>
      <c r="Y104" s="130"/>
      <c r="Z104" s="130"/>
      <c r="AA104" s="130"/>
    </row>
    <row r="105" spans="13:27" x14ac:dyDescent="0.3">
      <c r="M105" s="65" t="s">
        <v>328</v>
      </c>
      <c r="N105" s="59">
        <v>17040201</v>
      </c>
      <c r="O105" s="59">
        <f>SUM(P105:P108)</f>
        <v>26152</v>
      </c>
      <c r="P105" s="72">
        <f>Input!P106</f>
        <v>23927</v>
      </c>
      <c r="R105" s="76">
        <f>$I$28</f>
        <v>8.3599884151992598E-2</v>
      </c>
      <c r="S105" s="59">
        <f>$J$28</f>
        <v>0.25391517608897124</v>
      </c>
      <c r="T105" s="59">
        <f>$K$28</f>
        <v>4.5694346617238181E-2</v>
      </c>
      <c r="U105" s="59">
        <f t="shared" si="100"/>
        <v>2000.2944281047269</v>
      </c>
      <c r="V105" s="59">
        <f t="shared" si="101"/>
        <v>6075.4284182808151</v>
      </c>
      <c r="W105" s="72">
        <f t="shared" si="102"/>
        <v>1093.3286315106579</v>
      </c>
      <c r="X105" s="130"/>
      <c r="Y105" s="130"/>
      <c r="Z105" s="130"/>
      <c r="AA105" s="130"/>
    </row>
    <row r="106" spans="13:27" x14ac:dyDescent="0.3">
      <c r="M106" s="65" t="s">
        <v>328</v>
      </c>
      <c r="N106" s="59">
        <v>17040205</v>
      </c>
      <c r="O106" s="59">
        <f>$O$105</f>
        <v>26152</v>
      </c>
      <c r="P106" s="72">
        <f>Input!P107</f>
        <v>1</v>
      </c>
      <c r="R106" s="76">
        <f t="shared" ref="R106:R108" si="134">$I$28</f>
        <v>8.3599884151992598E-2</v>
      </c>
      <c r="S106" s="59">
        <f t="shared" ref="S106:S108" si="135">$J$28</f>
        <v>0.25391517608897124</v>
      </c>
      <c r="T106" s="59">
        <f t="shared" ref="T106:T108" si="136">$K$28</f>
        <v>4.5694346617238181E-2</v>
      </c>
      <c r="U106" s="59">
        <f t="shared" si="100"/>
        <v>8.3599884151992598E-2</v>
      </c>
      <c r="V106" s="59">
        <f t="shared" si="101"/>
        <v>0.25391517608897124</v>
      </c>
      <c r="W106" s="72">
        <f t="shared" si="102"/>
        <v>4.5694346617238181E-2</v>
      </c>
      <c r="X106" s="130"/>
      <c r="Y106" s="130"/>
      <c r="Z106" s="130"/>
      <c r="AA106" s="130"/>
    </row>
    <row r="107" spans="13:27" x14ac:dyDescent="0.3">
      <c r="M107" s="65" t="s">
        <v>328</v>
      </c>
      <c r="N107" s="59">
        <v>17040214</v>
      </c>
      <c r="O107" s="59">
        <f t="shared" ref="O107:O108" si="137">$O$105</f>
        <v>26152</v>
      </c>
      <c r="P107" s="72">
        <f>Input!P108</f>
        <v>1581</v>
      </c>
      <c r="R107" s="76">
        <f t="shared" si="134"/>
        <v>8.3599884151992598E-2</v>
      </c>
      <c r="S107" s="59">
        <f t="shared" si="135"/>
        <v>0.25391517608897124</v>
      </c>
      <c r="T107" s="59">
        <f t="shared" si="136"/>
        <v>4.5694346617238181E-2</v>
      </c>
      <c r="U107" s="59">
        <f t="shared" si="100"/>
        <v>132.1714168443003</v>
      </c>
      <c r="V107" s="59">
        <f t="shared" si="101"/>
        <v>401.43989339666354</v>
      </c>
      <c r="W107" s="72">
        <f t="shared" si="102"/>
        <v>72.242762001853563</v>
      </c>
      <c r="X107" s="130"/>
      <c r="Y107" s="130"/>
      <c r="Z107" s="130"/>
      <c r="AA107" s="130"/>
    </row>
    <row r="108" spans="13:27" x14ac:dyDescent="0.3">
      <c r="M108" s="65" t="s">
        <v>328</v>
      </c>
      <c r="N108" s="59">
        <v>17040215</v>
      </c>
      <c r="O108" s="59">
        <f t="shared" si="137"/>
        <v>26152</v>
      </c>
      <c r="P108" s="72">
        <f>Input!P109</f>
        <v>643</v>
      </c>
      <c r="R108" s="76">
        <f t="shared" si="134"/>
        <v>8.3599884151992598E-2</v>
      </c>
      <c r="S108" s="59">
        <f t="shared" si="135"/>
        <v>0.25391517608897124</v>
      </c>
      <c r="T108" s="59">
        <f t="shared" si="136"/>
        <v>4.5694346617238181E-2</v>
      </c>
      <c r="U108" s="59">
        <f t="shared" si="100"/>
        <v>53.754725509731237</v>
      </c>
      <c r="V108" s="59">
        <f t="shared" si="101"/>
        <v>163.26745822520851</v>
      </c>
      <c r="W108" s="72">
        <f t="shared" si="102"/>
        <v>29.381464874884152</v>
      </c>
      <c r="X108" s="130"/>
      <c r="Y108" s="130"/>
      <c r="Z108" s="130"/>
      <c r="AA108" s="130"/>
    </row>
    <row r="109" spans="13:27" x14ac:dyDescent="0.3">
      <c r="M109" s="65" t="s">
        <v>329</v>
      </c>
      <c r="N109" s="59">
        <v>17040209</v>
      </c>
      <c r="O109" s="59">
        <f>SUM(P109:P111)</f>
        <v>22374</v>
      </c>
      <c r="P109" s="72">
        <f>Input!P110</f>
        <v>30</v>
      </c>
      <c r="R109" s="76">
        <f>$I$29</f>
        <v>0.13865650779101743</v>
      </c>
      <c r="S109" s="59">
        <f>$J$29</f>
        <v>0.11811480293308889</v>
      </c>
      <c r="T109" s="59">
        <f>$K$29</f>
        <v>0.11811480293308889</v>
      </c>
      <c r="U109" s="59">
        <f t="shared" si="100"/>
        <v>4.1596952337305231</v>
      </c>
      <c r="V109" s="59">
        <f t="shared" si="101"/>
        <v>3.5434440879926665</v>
      </c>
      <c r="W109" s="72">
        <f t="shared" si="102"/>
        <v>3.5434440879926665</v>
      </c>
      <c r="X109" s="130"/>
      <c r="Y109" s="130"/>
      <c r="Z109" s="130"/>
      <c r="AA109" s="130"/>
    </row>
    <row r="110" spans="13:27" x14ac:dyDescent="0.3">
      <c r="M110" s="65" t="s">
        <v>329</v>
      </c>
      <c r="N110" s="59">
        <v>17040212</v>
      </c>
      <c r="O110" s="59">
        <f>$O$109</f>
        <v>22374</v>
      </c>
      <c r="P110" s="72">
        <f>Input!P111</f>
        <v>22314</v>
      </c>
      <c r="R110" s="76">
        <f t="shared" ref="R110:R111" si="138">$I$29</f>
        <v>0.13865650779101743</v>
      </c>
      <c r="S110" s="59">
        <f t="shared" ref="S110:S111" si="139">$J$29</f>
        <v>0.11811480293308889</v>
      </c>
      <c r="T110" s="59">
        <f t="shared" ref="T110:T111" si="140">$K$29</f>
        <v>0.11811480293308889</v>
      </c>
      <c r="U110" s="59">
        <f t="shared" si="100"/>
        <v>3093.9813148487628</v>
      </c>
      <c r="V110" s="59">
        <f t="shared" si="101"/>
        <v>2635.6137126489452</v>
      </c>
      <c r="W110" s="72">
        <f t="shared" si="102"/>
        <v>2635.6137126489452</v>
      </c>
      <c r="X110" s="130"/>
      <c r="Y110" s="130"/>
      <c r="Z110" s="130"/>
      <c r="AA110" s="130"/>
    </row>
    <row r="111" spans="13:27" x14ac:dyDescent="0.3">
      <c r="M111" s="65" t="s">
        <v>329</v>
      </c>
      <c r="N111" s="59">
        <v>17040221</v>
      </c>
      <c r="O111" s="59">
        <f>$O$109</f>
        <v>22374</v>
      </c>
      <c r="P111" s="72">
        <f>Input!P112</f>
        <v>30</v>
      </c>
      <c r="R111" s="76">
        <f t="shared" si="138"/>
        <v>0.13865650779101743</v>
      </c>
      <c r="S111" s="59">
        <f t="shared" si="139"/>
        <v>0.11811480293308889</v>
      </c>
      <c r="T111" s="59">
        <f t="shared" si="140"/>
        <v>0.11811480293308889</v>
      </c>
      <c r="U111" s="59">
        <f t="shared" si="100"/>
        <v>4.1596952337305231</v>
      </c>
      <c r="V111" s="59">
        <f t="shared" si="101"/>
        <v>3.5434440879926665</v>
      </c>
      <c r="W111" s="72">
        <f t="shared" si="102"/>
        <v>3.5434440879926665</v>
      </c>
      <c r="X111" s="130"/>
      <c r="Y111" s="130"/>
      <c r="Z111" s="130"/>
      <c r="AA111" s="130"/>
    </row>
    <row r="112" spans="13:27" x14ac:dyDescent="0.3">
      <c r="M112" s="65" t="s">
        <v>330</v>
      </c>
      <c r="N112" s="59">
        <v>17010214</v>
      </c>
      <c r="O112" s="59">
        <f>SUM(P112:P116)</f>
        <v>138497</v>
      </c>
      <c r="P112" s="72">
        <f>Input!P113</f>
        <v>4629</v>
      </c>
      <c r="R112" s="76">
        <f>$I$30</f>
        <v>0.2399648854842247</v>
      </c>
      <c r="S112" s="59">
        <f>$J$30</f>
        <v>4.880046683585549E-2</v>
      </c>
      <c r="T112" s="59">
        <f>$K$30</f>
        <v>7.8993561424945957E-3</v>
      </c>
      <c r="U112" s="59">
        <f t="shared" si="100"/>
        <v>1110.7974549064761</v>
      </c>
      <c r="V112" s="59">
        <f t="shared" si="101"/>
        <v>225.89736098317505</v>
      </c>
      <c r="W112" s="72">
        <f t="shared" si="102"/>
        <v>36.566119583607481</v>
      </c>
      <c r="X112" s="130"/>
      <c r="Y112" s="130"/>
      <c r="Z112" s="130"/>
      <c r="AA112" s="130"/>
    </row>
    <row r="113" spans="13:27" x14ac:dyDescent="0.3">
      <c r="M113" s="65" t="s">
        <v>330</v>
      </c>
      <c r="N113" s="59">
        <v>17010303</v>
      </c>
      <c r="O113" s="59">
        <f>$O$112</f>
        <v>138497</v>
      </c>
      <c r="P113" s="72">
        <f>Input!P114</f>
        <v>33933</v>
      </c>
      <c r="R113" s="76">
        <f t="shared" ref="R113:R116" si="141">$I$30</f>
        <v>0.2399648854842247</v>
      </c>
      <c r="S113" s="59">
        <f t="shared" ref="S113:S116" si="142">$J$30</f>
        <v>4.880046683585549E-2</v>
      </c>
      <c r="T113" s="59">
        <f t="shared" ref="T113:T116" si="143">$K$30</f>
        <v>7.8993561424945957E-3</v>
      </c>
      <c r="U113" s="59">
        <f t="shared" si="100"/>
        <v>8142.7284591361968</v>
      </c>
      <c r="V113" s="59">
        <f t="shared" si="101"/>
        <v>1655.9462411410843</v>
      </c>
      <c r="W113" s="72">
        <f t="shared" si="102"/>
        <v>268.04885198326912</v>
      </c>
      <c r="X113" s="130"/>
      <c r="Y113" s="130"/>
      <c r="Z113" s="130"/>
      <c r="AA113" s="130"/>
    </row>
    <row r="114" spans="13:27" x14ac:dyDescent="0.3">
      <c r="M114" s="65" t="s">
        <v>330</v>
      </c>
      <c r="N114" s="59">
        <v>17010304</v>
      </c>
      <c r="O114" s="59">
        <f t="shared" ref="O114:O116" si="144">$O$112</f>
        <v>138497</v>
      </c>
      <c r="P114" s="72">
        <f>Input!P115</f>
        <v>106</v>
      </c>
      <c r="R114" s="76">
        <f t="shared" si="141"/>
        <v>0.2399648854842247</v>
      </c>
      <c r="S114" s="59">
        <f t="shared" si="142"/>
        <v>4.880046683585549E-2</v>
      </c>
      <c r="T114" s="59">
        <f t="shared" si="143"/>
        <v>7.8993561424945957E-3</v>
      </c>
      <c r="U114" s="59">
        <f t="shared" si="100"/>
        <v>25.43627786132782</v>
      </c>
      <c r="V114" s="59">
        <f t="shared" si="101"/>
        <v>5.1728494846006816</v>
      </c>
      <c r="W114" s="72">
        <f t="shared" si="102"/>
        <v>0.83733175110442715</v>
      </c>
      <c r="X114" s="130"/>
      <c r="Y114" s="130"/>
      <c r="Z114" s="130"/>
      <c r="AA114" s="130"/>
    </row>
    <row r="115" spans="13:27" x14ac:dyDescent="0.3">
      <c r="M115" s="65" t="s">
        <v>330</v>
      </c>
      <c r="N115" s="59">
        <v>17010305</v>
      </c>
      <c r="O115" s="59">
        <f t="shared" si="144"/>
        <v>138497</v>
      </c>
      <c r="P115" s="72">
        <f>Input!P116</f>
        <v>99092</v>
      </c>
      <c r="R115" s="76">
        <f t="shared" si="141"/>
        <v>0.2399648854842247</v>
      </c>
      <c r="S115" s="59">
        <f t="shared" si="142"/>
        <v>4.880046683585549E-2</v>
      </c>
      <c r="T115" s="59">
        <f t="shared" si="143"/>
        <v>7.8993561424945957E-3</v>
      </c>
      <c r="U115" s="59">
        <f t="shared" si="100"/>
        <v>23778.600432402793</v>
      </c>
      <c r="V115" s="59">
        <f t="shared" si="101"/>
        <v>4835.7358596985923</v>
      </c>
      <c r="W115" s="72">
        <f t="shared" si="102"/>
        <v>782.76299887207449</v>
      </c>
      <c r="X115" s="130"/>
      <c r="Y115" s="130"/>
      <c r="Z115" s="130"/>
      <c r="AA115" s="130"/>
    </row>
    <row r="116" spans="13:27" x14ac:dyDescent="0.3">
      <c r="M116" s="65" t="s">
        <v>330</v>
      </c>
      <c r="N116" s="59">
        <v>17010306</v>
      </c>
      <c r="O116" s="59">
        <f t="shared" si="144"/>
        <v>138497</v>
      </c>
      <c r="P116" s="72">
        <f>Input!P117</f>
        <v>737</v>
      </c>
      <c r="R116" s="76">
        <f t="shared" si="141"/>
        <v>0.2399648854842247</v>
      </c>
      <c r="S116" s="59">
        <f t="shared" si="142"/>
        <v>4.880046683585549E-2</v>
      </c>
      <c r="T116" s="59">
        <f t="shared" si="143"/>
        <v>7.8993561424945957E-3</v>
      </c>
      <c r="U116" s="59">
        <f t="shared" si="100"/>
        <v>176.8541206018736</v>
      </c>
      <c r="V116" s="59">
        <f t="shared" si="101"/>
        <v>35.965944058025499</v>
      </c>
      <c r="W116" s="72">
        <f t="shared" si="102"/>
        <v>5.8218254770185167</v>
      </c>
      <c r="X116" s="130"/>
      <c r="Y116" s="130"/>
      <c r="Z116" s="130"/>
      <c r="AA116" s="130"/>
    </row>
    <row r="117" spans="13:27" x14ac:dyDescent="0.3">
      <c r="M117" s="65" t="s">
        <v>331</v>
      </c>
      <c r="N117" s="59">
        <v>17060108</v>
      </c>
      <c r="O117" s="59">
        <f>SUM(P117:P119)</f>
        <v>37244</v>
      </c>
      <c r="P117" s="72">
        <f>Input!P118</f>
        <v>31395</v>
      </c>
      <c r="R117" s="76">
        <f>$I$31</f>
        <v>0.15687829117935129</v>
      </c>
      <c r="S117" s="59">
        <f>$J$31</f>
        <v>6.3590583050066249E-2</v>
      </c>
      <c r="T117" s="59">
        <f>$K$31</f>
        <v>5.4875122428991192E-3</v>
      </c>
      <c r="U117" s="59">
        <f t="shared" si="100"/>
        <v>4925.193951575734</v>
      </c>
      <c r="V117" s="59">
        <f t="shared" si="101"/>
        <v>1996.4263548568299</v>
      </c>
      <c r="W117" s="72">
        <f t="shared" si="102"/>
        <v>172.28044686581785</v>
      </c>
      <c r="X117" s="130"/>
      <c r="Y117" s="130"/>
      <c r="Z117" s="130"/>
      <c r="AA117" s="130"/>
    </row>
    <row r="118" spans="13:27" x14ac:dyDescent="0.3">
      <c r="M118" s="65" t="s">
        <v>331</v>
      </c>
      <c r="N118" s="59">
        <v>17060109</v>
      </c>
      <c r="O118" s="59">
        <f>$O$117</f>
        <v>37244</v>
      </c>
      <c r="P118" s="72">
        <f>Input!P119</f>
        <v>31</v>
      </c>
      <c r="R118" s="76">
        <f t="shared" ref="R118:R119" si="145">$I$31</f>
        <v>0.15687829117935129</v>
      </c>
      <c r="S118" s="59">
        <f t="shared" ref="S118:S119" si="146">$J$31</f>
        <v>6.3590583050066249E-2</v>
      </c>
      <c r="T118" s="59">
        <f t="shared" ref="T118:T119" si="147">$K$31</f>
        <v>5.4875122428991192E-3</v>
      </c>
      <c r="U118" s="59">
        <f t="shared" si="100"/>
        <v>4.8632270265598896</v>
      </c>
      <c r="V118" s="59">
        <f t="shared" si="101"/>
        <v>1.9713080745520537</v>
      </c>
      <c r="W118" s="72">
        <f t="shared" si="102"/>
        <v>0.1701128795298727</v>
      </c>
      <c r="X118" s="130"/>
      <c r="Y118" s="130"/>
      <c r="Z118" s="130"/>
      <c r="AA118" s="130"/>
    </row>
    <row r="119" spans="13:27" x14ac:dyDescent="0.3">
      <c r="M119" s="65" t="s">
        <v>331</v>
      </c>
      <c r="N119" s="59">
        <v>17060306</v>
      </c>
      <c r="O119" s="59">
        <f>$O$117</f>
        <v>37244</v>
      </c>
      <c r="P119" s="72">
        <f>Input!P120</f>
        <v>5818</v>
      </c>
      <c r="R119" s="76">
        <f t="shared" si="145"/>
        <v>0.15687829117935129</v>
      </c>
      <c r="S119" s="59">
        <f t="shared" si="146"/>
        <v>6.3590583050066249E-2</v>
      </c>
      <c r="T119" s="59">
        <f t="shared" si="147"/>
        <v>5.4875122428991192E-3</v>
      </c>
      <c r="U119" s="59">
        <f t="shared" si="100"/>
        <v>912.71789808146582</v>
      </c>
      <c r="V119" s="59">
        <f t="shared" si="101"/>
        <v>369.97001218528544</v>
      </c>
      <c r="W119" s="72">
        <f t="shared" si="102"/>
        <v>31.926346229187075</v>
      </c>
      <c r="X119" s="130"/>
      <c r="Y119" s="130"/>
      <c r="Z119" s="130"/>
      <c r="AA119" s="130"/>
    </row>
    <row r="120" spans="13:27" x14ac:dyDescent="0.3">
      <c r="M120" s="65" t="s">
        <v>332</v>
      </c>
      <c r="N120" s="59">
        <v>17040216</v>
      </c>
      <c r="O120" s="59">
        <f>SUM(P120:P125)</f>
        <v>7936</v>
      </c>
      <c r="P120" s="72">
        <f>Input!P121</f>
        <v>12</v>
      </c>
      <c r="R120" s="76">
        <f>$I$32</f>
        <v>9.2092236692375776E-2</v>
      </c>
      <c r="S120" s="59">
        <f>$J$32</f>
        <v>9.9176254899481592E-2</v>
      </c>
      <c r="T120" s="59">
        <f>$K$32</f>
        <v>5.6672145656846626E-3</v>
      </c>
      <c r="U120" s="59">
        <f t="shared" si="100"/>
        <v>1.1051068403085094</v>
      </c>
      <c r="V120" s="59">
        <f t="shared" si="101"/>
        <v>1.1901150587937792</v>
      </c>
      <c r="W120" s="72">
        <f t="shared" si="102"/>
        <v>6.8006574788215951E-2</v>
      </c>
      <c r="X120" s="130"/>
      <c r="Y120" s="130"/>
      <c r="Z120" s="130"/>
      <c r="AA120" s="130"/>
    </row>
    <row r="121" spans="13:27" ht="14.4" customHeight="1" x14ac:dyDescent="0.3">
      <c r="M121" s="65" t="s">
        <v>332</v>
      </c>
      <c r="N121" s="59">
        <v>17060202</v>
      </c>
      <c r="O121" s="59">
        <f>$O$120</f>
        <v>7936</v>
      </c>
      <c r="P121" s="72">
        <f>Input!P122</f>
        <v>142</v>
      </c>
      <c r="R121" s="76">
        <f t="shared" ref="R121:R125" si="148">$I$32</f>
        <v>9.2092236692375776E-2</v>
      </c>
      <c r="S121" s="59">
        <f t="shared" ref="S121:S125" si="149">$J$32</f>
        <v>9.9176254899481592E-2</v>
      </c>
      <c r="T121" s="59">
        <f t="shared" ref="T121:T125" si="150">$K$32</f>
        <v>5.6672145656846626E-3</v>
      </c>
      <c r="U121" s="59">
        <f t="shared" si="100"/>
        <v>13.07709761031736</v>
      </c>
      <c r="V121" s="59">
        <f t="shared" si="101"/>
        <v>14.083028195726387</v>
      </c>
      <c r="W121" s="72">
        <f t="shared" si="102"/>
        <v>0.80474446832722213</v>
      </c>
      <c r="X121" s="130"/>
      <c r="Y121" s="130"/>
      <c r="Z121" s="130"/>
      <c r="AA121" s="130"/>
    </row>
    <row r="122" spans="13:27" ht="14.4" customHeight="1" x14ac:dyDescent="0.3">
      <c r="M122" s="65" t="s">
        <v>332</v>
      </c>
      <c r="N122" s="59">
        <v>17060203</v>
      </c>
      <c r="O122" s="59">
        <f t="shared" ref="O122:O125" si="151">$O$120</f>
        <v>7936</v>
      </c>
      <c r="P122" s="72">
        <f>Input!P123</f>
        <v>5895</v>
      </c>
      <c r="R122" s="76">
        <f t="shared" si="148"/>
        <v>9.2092236692375776E-2</v>
      </c>
      <c r="S122" s="59">
        <f t="shared" si="149"/>
        <v>9.9176254899481592E-2</v>
      </c>
      <c r="T122" s="59">
        <f t="shared" si="150"/>
        <v>5.6672145656846626E-3</v>
      </c>
      <c r="U122" s="59">
        <f t="shared" si="100"/>
        <v>542.88373530155525</v>
      </c>
      <c r="V122" s="59">
        <f t="shared" si="101"/>
        <v>584.64402263244403</v>
      </c>
      <c r="W122" s="72">
        <f t="shared" si="102"/>
        <v>33.408229864711089</v>
      </c>
      <c r="X122" s="130"/>
      <c r="Y122" s="130"/>
      <c r="Z122" s="130"/>
      <c r="AA122" s="130"/>
    </row>
    <row r="123" spans="13:27" ht="14.4" customHeight="1" x14ac:dyDescent="0.3">
      <c r="M123" s="65" t="s">
        <v>332</v>
      </c>
      <c r="N123" s="59">
        <v>17060204</v>
      </c>
      <c r="O123" s="59">
        <f t="shared" si="151"/>
        <v>7936</v>
      </c>
      <c r="P123" s="72">
        <f>Input!P124</f>
        <v>1881</v>
      </c>
      <c r="R123" s="76">
        <f t="shared" si="148"/>
        <v>9.2092236692375776E-2</v>
      </c>
      <c r="S123" s="59">
        <f t="shared" si="149"/>
        <v>9.9176254899481592E-2</v>
      </c>
      <c r="T123" s="59">
        <f t="shared" si="150"/>
        <v>5.6672145656846626E-3</v>
      </c>
      <c r="U123" s="59">
        <f t="shared" si="100"/>
        <v>173.22549721835884</v>
      </c>
      <c r="V123" s="59">
        <f t="shared" si="101"/>
        <v>186.55053546592487</v>
      </c>
      <c r="W123" s="72">
        <f t="shared" si="102"/>
        <v>10.660030598052851</v>
      </c>
      <c r="X123" s="130"/>
      <c r="Y123" s="130"/>
      <c r="Z123" s="130"/>
      <c r="AA123" s="130"/>
    </row>
    <row r="124" spans="13:27" ht="14.4" customHeight="1" x14ac:dyDescent="0.3">
      <c r="M124" s="65" t="s">
        <v>332</v>
      </c>
      <c r="N124" s="59">
        <v>17060206</v>
      </c>
      <c r="O124" s="59">
        <f t="shared" si="151"/>
        <v>7936</v>
      </c>
      <c r="P124" s="72">
        <f>Input!P125</f>
        <v>4</v>
      </c>
      <c r="R124" s="76">
        <f t="shared" si="148"/>
        <v>9.2092236692375776E-2</v>
      </c>
      <c r="S124" s="59">
        <f t="shared" si="149"/>
        <v>9.9176254899481592E-2</v>
      </c>
      <c r="T124" s="59">
        <f t="shared" si="150"/>
        <v>5.6672145656846626E-3</v>
      </c>
      <c r="U124" s="59">
        <f t="shared" si="100"/>
        <v>0.3683689467695031</v>
      </c>
      <c r="V124" s="59">
        <f t="shared" si="101"/>
        <v>0.39670501959792637</v>
      </c>
      <c r="W124" s="72">
        <f t="shared" si="102"/>
        <v>2.266885826273865E-2</v>
      </c>
      <c r="X124" s="130"/>
      <c r="Y124" s="130"/>
      <c r="Z124" s="130"/>
      <c r="AA124" s="130"/>
    </row>
    <row r="125" spans="13:27" ht="14.4" customHeight="1" x14ac:dyDescent="0.3">
      <c r="M125" s="65" t="s">
        <v>332</v>
      </c>
      <c r="N125" s="59">
        <v>17060207</v>
      </c>
      <c r="O125" s="59">
        <f t="shared" si="151"/>
        <v>7936</v>
      </c>
      <c r="P125" s="72">
        <f>Input!P126</f>
        <v>2</v>
      </c>
      <c r="R125" s="76">
        <f t="shared" si="148"/>
        <v>9.2092236692375776E-2</v>
      </c>
      <c r="S125" s="59">
        <f t="shared" si="149"/>
        <v>9.9176254899481592E-2</v>
      </c>
      <c r="T125" s="59">
        <f t="shared" si="150"/>
        <v>5.6672145656846626E-3</v>
      </c>
      <c r="U125" s="59">
        <f t="shared" si="100"/>
        <v>0.18418447338475155</v>
      </c>
      <c r="V125" s="59">
        <f t="shared" si="101"/>
        <v>0.19835250979896318</v>
      </c>
      <c r="W125" s="72">
        <f t="shared" si="102"/>
        <v>1.1334429131369325E-2</v>
      </c>
      <c r="X125" s="130"/>
      <c r="Y125" s="130"/>
      <c r="Z125" s="130"/>
      <c r="AA125" s="130"/>
    </row>
    <row r="126" spans="13:27" ht="14.4" customHeight="1" x14ac:dyDescent="0.3">
      <c r="M126" s="65" t="s">
        <v>333</v>
      </c>
      <c r="N126" s="59">
        <v>17060209</v>
      </c>
      <c r="O126" s="59">
        <f>SUM(P126:P127)</f>
        <v>3804</v>
      </c>
      <c r="P126" s="72">
        <f>Input!P127</f>
        <v>13</v>
      </c>
      <c r="R126" s="76">
        <f>$I$33</f>
        <v>0.10159653333333334</v>
      </c>
      <c r="S126" s="59">
        <f>$J$33</f>
        <v>0.11952533333333334</v>
      </c>
      <c r="T126" s="59">
        <f>$K$33</f>
        <v>1.1952533333333333E-2</v>
      </c>
      <c r="U126" s="59">
        <f t="shared" si="100"/>
        <v>1.3207549333333333</v>
      </c>
      <c r="V126" s="59">
        <f t="shared" si="101"/>
        <v>1.5538293333333335</v>
      </c>
      <c r="W126" s="72">
        <f t="shared" si="102"/>
        <v>0.15538293333333333</v>
      </c>
      <c r="X126" s="130"/>
      <c r="Y126" s="130"/>
      <c r="Z126" s="130"/>
      <c r="AA126" s="130"/>
    </row>
    <row r="127" spans="13:27" ht="14.4" customHeight="1" x14ac:dyDescent="0.3">
      <c r="M127" s="65" t="s">
        <v>333</v>
      </c>
      <c r="N127" s="59">
        <v>17060306</v>
      </c>
      <c r="O127" s="59">
        <f>O126</f>
        <v>3804</v>
      </c>
      <c r="P127" s="72">
        <f>Input!P128</f>
        <v>3791</v>
      </c>
      <c r="R127" s="76">
        <f>$I$33</f>
        <v>0.10159653333333334</v>
      </c>
      <c r="S127" s="59">
        <f>$J$33</f>
        <v>0.11952533333333334</v>
      </c>
      <c r="T127" s="59">
        <f>$K$33</f>
        <v>1.1952533333333333E-2</v>
      </c>
      <c r="U127" s="59">
        <f t="shared" si="100"/>
        <v>385.15245786666668</v>
      </c>
      <c r="V127" s="59">
        <f t="shared" si="101"/>
        <v>453.12053866666673</v>
      </c>
      <c r="W127" s="72">
        <f t="shared" si="102"/>
        <v>45.312053866666666</v>
      </c>
      <c r="X127" s="130"/>
      <c r="Y127" s="130"/>
      <c r="Z127" s="130"/>
      <c r="AA127" s="130"/>
    </row>
    <row r="128" spans="13:27" x14ac:dyDescent="0.3">
      <c r="M128" s="65" t="s">
        <v>334</v>
      </c>
      <c r="N128" s="59">
        <v>17040209</v>
      </c>
      <c r="O128" s="59">
        <f>SUM(P128:P131)</f>
        <v>5208</v>
      </c>
      <c r="P128" s="72">
        <f>Input!P129</f>
        <v>105</v>
      </c>
      <c r="R128" s="76">
        <f>$I$34</f>
        <v>0.20216743674367435</v>
      </c>
      <c r="S128" s="59">
        <f>$J$34</f>
        <v>0.17011650165016501</v>
      </c>
      <c r="T128" s="59">
        <f>$K$34</f>
        <v>0.37721485148514849</v>
      </c>
      <c r="U128" s="59">
        <f t="shared" si="100"/>
        <v>21.227580858085808</v>
      </c>
      <c r="V128" s="59">
        <f t="shared" si="101"/>
        <v>17.862232673267325</v>
      </c>
      <c r="W128" s="72">
        <f t="shared" si="102"/>
        <v>39.607559405940592</v>
      </c>
      <c r="X128" s="130"/>
      <c r="Y128" s="130"/>
      <c r="Z128" s="130"/>
      <c r="AA128" s="130"/>
    </row>
    <row r="129" spans="13:27" x14ac:dyDescent="0.3">
      <c r="M129" s="65" t="s">
        <v>334</v>
      </c>
      <c r="N129" s="59">
        <v>17040212</v>
      </c>
      <c r="O129" s="59">
        <f>$O$128</f>
        <v>5208</v>
      </c>
      <c r="P129" s="72">
        <f>Input!P130</f>
        <v>72</v>
      </c>
      <c r="R129" s="76">
        <f t="shared" ref="R129:R131" si="152">$I$34</f>
        <v>0.20216743674367435</v>
      </c>
      <c r="S129" s="59">
        <f t="shared" ref="S129:S131" si="153">$J$34</f>
        <v>0.17011650165016501</v>
      </c>
      <c r="T129" s="59">
        <f t="shared" ref="T129:T131" si="154">$K$34</f>
        <v>0.37721485148514849</v>
      </c>
      <c r="U129" s="59">
        <f t="shared" si="100"/>
        <v>14.556055445544553</v>
      </c>
      <c r="V129" s="59">
        <f t="shared" si="101"/>
        <v>12.248388118811881</v>
      </c>
      <c r="W129" s="72">
        <f t="shared" si="102"/>
        <v>27.159469306930692</v>
      </c>
      <c r="X129" s="130"/>
      <c r="Y129" s="130"/>
      <c r="Z129" s="130"/>
      <c r="AA129" s="130"/>
    </row>
    <row r="130" spans="13:27" x14ac:dyDescent="0.3">
      <c r="M130" s="65" t="s">
        <v>334</v>
      </c>
      <c r="N130" s="59">
        <v>17040219</v>
      </c>
      <c r="O130" s="59">
        <f t="shared" ref="O130:O131" si="155">$O$128</f>
        <v>5208</v>
      </c>
      <c r="P130" s="72">
        <f>Input!P131</f>
        <v>1233</v>
      </c>
      <c r="R130" s="76">
        <f t="shared" si="152"/>
        <v>0.20216743674367435</v>
      </c>
      <c r="S130" s="59">
        <f t="shared" si="153"/>
        <v>0.17011650165016501</v>
      </c>
      <c r="T130" s="59">
        <f t="shared" si="154"/>
        <v>0.37721485148514849</v>
      </c>
      <c r="U130" s="59">
        <f t="shared" si="100"/>
        <v>249.27244950495049</v>
      </c>
      <c r="V130" s="59">
        <f t="shared" si="101"/>
        <v>209.75364653465346</v>
      </c>
      <c r="W130" s="72">
        <f t="shared" si="102"/>
        <v>465.10591188118809</v>
      </c>
      <c r="X130" s="130"/>
      <c r="Y130" s="130"/>
      <c r="Z130" s="130"/>
      <c r="AA130" s="130"/>
    </row>
    <row r="131" spans="13:27" x14ac:dyDescent="0.3">
      <c r="M131" s="65" t="s">
        <v>334</v>
      </c>
      <c r="N131" s="59">
        <v>17040221</v>
      </c>
      <c r="O131" s="59">
        <f t="shared" si="155"/>
        <v>5208</v>
      </c>
      <c r="P131" s="72">
        <f>Input!P132</f>
        <v>3798</v>
      </c>
      <c r="R131" s="76">
        <f t="shared" si="152"/>
        <v>0.20216743674367435</v>
      </c>
      <c r="S131" s="59">
        <f t="shared" si="153"/>
        <v>0.17011650165016501</v>
      </c>
      <c r="T131" s="59">
        <f t="shared" si="154"/>
        <v>0.37721485148514849</v>
      </c>
      <c r="U131" s="59">
        <f t="shared" si="100"/>
        <v>767.83192475247517</v>
      </c>
      <c r="V131" s="59">
        <f t="shared" si="101"/>
        <v>646.10247326732667</v>
      </c>
      <c r="W131" s="72">
        <f t="shared" si="102"/>
        <v>1432.6620059405939</v>
      </c>
      <c r="X131" s="130"/>
      <c r="Y131" s="130"/>
      <c r="Z131" s="130"/>
      <c r="AA131" s="130"/>
    </row>
    <row r="132" spans="13:27" x14ac:dyDescent="0.3">
      <c r="M132" s="65" t="s">
        <v>335</v>
      </c>
      <c r="N132" s="59">
        <v>17040201</v>
      </c>
      <c r="O132" s="59">
        <f>SUM(P132:P134)</f>
        <v>37530</v>
      </c>
      <c r="P132" s="72">
        <f>Input!P133</f>
        <v>205</v>
      </c>
      <c r="R132" s="76">
        <f>$I$35</f>
        <v>0.17147399515738498</v>
      </c>
      <c r="S132" s="59">
        <f>$J$35</f>
        <v>0.14289499596448749</v>
      </c>
      <c r="T132" s="59">
        <f>$K$35</f>
        <v>6.5116707021791773E-2</v>
      </c>
      <c r="U132" s="59">
        <f t="shared" ref="U132:U175" si="156">R132*P132</f>
        <v>35.152169007263922</v>
      </c>
      <c r="V132" s="59">
        <f t="shared" ref="V132:V175" si="157">S132*P132</f>
        <v>29.293474172719936</v>
      </c>
      <c r="W132" s="72">
        <f t="shared" ref="W132:W175" si="158">T132*P132</f>
        <v>13.348924939467313</v>
      </c>
      <c r="X132" s="130"/>
      <c r="Y132" s="130"/>
      <c r="Z132" s="130"/>
      <c r="AA132" s="130"/>
    </row>
    <row r="133" spans="13:27" x14ac:dyDescent="0.3">
      <c r="M133" s="65" t="s">
        <v>335</v>
      </c>
      <c r="N133" s="59">
        <v>17040203</v>
      </c>
      <c r="O133" s="59">
        <f>$O$132</f>
        <v>37530</v>
      </c>
      <c r="P133" s="72">
        <f>Input!P134</f>
        <v>22780</v>
      </c>
      <c r="R133" s="76">
        <f t="shared" ref="R133:R134" si="159">$I$35</f>
        <v>0.17147399515738498</v>
      </c>
      <c r="S133" s="59">
        <f t="shared" ref="S133:S134" si="160">$J$35</f>
        <v>0.14289499596448749</v>
      </c>
      <c r="T133" s="59">
        <f t="shared" ref="T133:T134" si="161">$K$35</f>
        <v>6.5116707021791773E-2</v>
      </c>
      <c r="U133" s="59">
        <f t="shared" si="156"/>
        <v>3906.17760968523</v>
      </c>
      <c r="V133" s="59">
        <f t="shared" si="157"/>
        <v>3255.1480080710248</v>
      </c>
      <c r="W133" s="72">
        <f t="shared" si="158"/>
        <v>1483.3585859564166</v>
      </c>
      <c r="X133" s="130"/>
      <c r="Y133" s="130"/>
      <c r="Z133" s="130"/>
      <c r="AA133" s="130"/>
    </row>
    <row r="134" spans="13:27" x14ac:dyDescent="0.3">
      <c r="M134" s="65" t="s">
        <v>335</v>
      </c>
      <c r="N134" s="59">
        <v>17040204</v>
      </c>
      <c r="O134" s="59">
        <f>$O$132</f>
        <v>37530</v>
      </c>
      <c r="P134" s="72">
        <f>Input!P135</f>
        <v>14545</v>
      </c>
      <c r="R134" s="76">
        <f t="shared" si="159"/>
        <v>0.17147399515738498</v>
      </c>
      <c r="S134" s="59">
        <f t="shared" si="160"/>
        <v>0.14289499596448749</v>
      </c>
      <c r="T134" s="59">
        <f t="shared" si="161"/>
        <v>6.5116707021791773E-2</v>
      </c>
      <c r="U134" s="59">
        <f t="shared" si="156"/>
        <v>2494.0892595641644</v>
      </c>
      <c r="V134" s="59">
        <f t="shared" si="157"/>
        <v>2078.4077163034704</v>
      </c>
      <c r="W134" s="72">
        <f t="shared" si="158"/>
        <v>947.12250363196131</v>
      </c>
      <c r="X134" s="130"/>
      <c r="Y134" s="130"/>
      <c r="Z134" s="130"/>
      <c r="AA134" s="130"/>
    </row>
    <row r="135" spans="13:27" x14ac:dyDescent="0.3">
      <c r="M135" s="65" t="s">
        <v>355</v>
      </c>
      <c r="N135" s="59">
        <v>17040209</v>
      </c>
      <c r="O135" s="59">
        <f>SUM(P135:P136)</f>
        <v>20069</v>
      </c>
      <c r="P135" s="72">
        <f>Input!P136</f>
        <v>20015</v>
      </c>
      <c r="R135" s="76">
        <f>$I$36</f>
        <v>0.11550846744504048</v>
      </c>
      <c r="S135" s="59">
        <f>$J$36</f>
        <v>8.3095377090564831E-2</v>
      </c>
      <c r="T135" s="59">
        <f>$K$36</f>
        <v>0.19801451562006941</v>
      </c>
      <c r="U135" s="59">
        <f t="shared" si="156"/>
        <v>2311.9019759124853</v>
      </c>
      <c r="V135" s="59">
        <f t="shared" si="157"/>
        <v>1663.1539724676552</v>
      </c>
      <c r="W135" s="72">
        <f t="shared" si="158"/>
        <v>3963.2605301356894</v>
      </c>
      <c r="X135" s="130"/>
      <c r="Y135" s="130"/>
      <c r="Z135" s="130"/>
      <c r="AA135" s="130"/>
    </row>
    <row r="136" spans="13:27" x14ac:dyDescent="0.3">
      <c r="M136" s="65" t="s">
        <v>355</v>
      </c>
      <c r="N136" s="59">
        <v>17040212</v>
      </c>
      <c r="O136" s="59">
        <f>O135</f>
        <v>20069</v>
      </c>
      <c r="P136" s="72">
        <f>Input!P137</f>
        <v>54</v>
      </c>
      <c r="R136" s="76">
        <f>$I$36</f>
        <v>0.11550846744504048</v>
      </c>
      <c r="S136" s="59">
        <f>$J$36</f>
        <v>8.3095377090564831E-2</v>
      </c>
      <c r="T136" s="59">
        <f>$K$36</f>
        <v>0.19801451562006941</v>
      </c>
      <c r="U136" s="59">
        <f t="shared" si="156"/>
        <v>6.2374572420321863</v>
      </c>
      <c r="V136" s="59">
        <f t="shared" si="157"/>
        <v>4.4871503628905005</v>
      </c>
      <c r="W136" s="72">
        <f t="shared" si="158"/>
        <v>10.692783843483749</v>
      </c>
      <c r="X136" s="130"/>
      <c r="Y136" s="130"/>
      <c r="Z136" s="130"/>
      <c r="AA136" s="130"/>
    </row>
    <row r="137" spans="13:27" x14ac:dyDescent="0.3">
      <c r="M137" s="65" t="s">
        <v>336</v>
      </c>
      <c r="N137" s="59">
        <v>17060103</v>
      </c>
      <c r="O137" s="59">
        <f>SUM(P137:P140)</f>
        <v>39265</v>
      </c>
      <c r="P137" s="72">
        <f>Input!P138</f>
        <v>13754</v>
      </c>
      <c r="R137" s="76">
        <f>$I$37</f>
        <v>0.30664387967625428</v>
      </c>
      <c r="S137" s="59">
        <f>$J$37</f>
        <v>1.5657153779230708E-2</v>
      </c>
      <c r="T137" s="59">
        <f>$K$37</f>
        <v>0.18463624739658854</v>
      </c>
      <c r="U137" s="59">
        <f t="shared" si="156"/>
        <v>4217.5799210672012</v>
      </c>
      <c r="V137" s="59">
        <f t="shared" si="157"/>
        <v>215.34849307953917</v>
      </c>
      <c r="W137" s="72">
        <f t="shared" si="158"/>
        <v>2539.4869466926789</v>
      </c>
      <c r="X137" s="130"/>
      <c r="Y137" s="130"/>
      <c r="Z137" s="130"/>
      <c r="AA137" s="130"/>
    </row>
    <row r="138" spans="13:27" x14ac:dyDescent="0.3">
      <c r="M138" s="65" t="s">
        <v>336</v>
      </c>
      <c r="N138" s="59">
        <v>17060108</v>
      </c>
      <c r="O138" s="59">
        <f>$O$137</f>
        <v>39265</v>
      </c>
      <c r="P138" s="72">
        <f>Input!P139</f>
        <v>92</v>
      </c>
      <c r="R138" s="76">
        <f t="shared" ref="R138:R140" si="162">$I$37</f>
        <v>0.30664387967625428</v>
      </c>
      <c r="S138" s="59">
        <f t="shared" ref="S138:S140" si="163">$J$37</f>
        <v>1.5657153779230708E-2</v>
      </c>
      <c r="T138" s="59">
        <f t="shared" ref="T138:T140" si="164">$K$37</f>
        <v>0.18463624739658854</v>
      </c>
      <c r="U138" s="59">
        <f t="shared" si="156"/>
        <v>28.211236930215392</v>
      </c>
      <c r="V138" s="59">
        <f t="shared" si="157"/>
        <v>1.4404581476892251</v>
      </c>
      <c r="W138" s="72">
        <f t="shared" si="158"/>
        <v>16.986534760486148</v>
      </c>
      <c r="X138" s="130"/>
      <c r="Y138" s="130"/>
      <c r="Z138" s="130"/>
      <c r="AA138" s="130"/>
    </row>
    <row r="139" spans="13:27" x14ac:dyDescent="0.3">
      <c r="M139" s="65" t="s">
        <v>336</v>
      </c>
      <c r="N139" s="59">
        <v>17060209</v>
      </c>
      <c r="O139" s="59">
        <f t="shared" ref="O139:O140" si="165">$O$137</f>
        <v>39265</v>
      </c>
      <c r="P139" s="72">
        <f>Input!P140</f>
        <v>22</v>
      </c>
      <c r="R139" s="76">
        <f t="shared" si="162"/>
        <v>0.30664387967625428</v>
      </c>
      <c r="S139" s="59">
        <f t="shared" si="163"/>
        <v>1.5657153779230708E-2</v>
      </c>
      <c r="T139" s="59">
        <f t="shared" si="164"/>
        <v>0.18463624739658854</v>
      </c>
      <c r="U139" s="59">
        <f t="shared" si="156"/>
        <v>6.7461653528775942</v>
      </c>
      <c r="V139" s="59">
        <f t="shared" si="157"/>
        <v>0.34445738314307556</v>
      </c>
      <c r="W139" s="72">
        <f t="shared" si="158"/>
        <v>4.0619974427249481</v>
      </c>
      <c r="X139" s="130"/>
      <c r="Y139" s="130"/>
      <c r="Z139" s="130"/>
      <c r="AA139" s="130"/>
    </row>
    <row r="140" spans="13:27" x14ac:dyDescent="0.3">
      <c r="M140" s="65" t="s">
        <v>336</v>
      </c>
      <c r="N140" s="59">
        <v>17060306</v>
      </c>
      <c r="O140" s="59">
        <f t="shared" si="165"/>
        <v>39265</v>
      </c>
      <c r="P140" s="72">
        <f>Input!P141</f>
        <v>25397</v>
      </c>
      <c r="R140" s="76">
        <f t="shared" si="162"/>
        <v>0.30664387967625428</v>
      </c>
      <c r="S140" s="59">
        <f t="shared" si="163"/>
        <v>1.5657153779230708E-2</v>
      </c>
      <c r="T140" s="59">
        <f t="shared" si="164"/>
        <v>0.18463624739658854</v>
      </c>
      <c r="U140" s="59">
        <f t="shared" si="156"/>
        <v>7787.8346121378299</v>
      </c>
      <c r="V140" s="59">
        <f t="shared" si="157"/>
        <v>397.64473453112231</v>
      </c>
      <c r="W140" s="72">
        <f t="shared" si="158"/>
        <v>4689.2067751311588</v>
      </c>
      <c r="X140" s="130"/>
      <c r="Y140" s="130"/>
      <c r="Z140" s="130"/>
      <c r="AA140" s="130"/>
    </row>
    <row r="141" spans="13:27" x14ac:dyDescent="0.3">
      <c r="M141" s="65" t="s">
        <v>337</v>
      </c>
      <c r="N141" s="59">
        <v>16010202</v>
      </c>
      <c r="O141" s="59">
        <f>SUM(P141:P145)</f>
        <v>4286</v>
      </c>
      <c r="P141" s="72">
        <f>Input!P142</f>
        <v>3</v>
      </c>
      <c r="R141" s="76">
        <f>$I$38</f>
        <v>0.12778902352102636</v>
      </c>
      <c r="S141" s="59">
        <f>$J$38</f>
        <v>0.1171399382276075</v>
      </c>
      <c r="T141" s="59">
        <f>$K$38</f>
        <v>0</v>
      </c>
      <c r="U141" s="59">
        <f t="shared" si="156"/>
        <v>0.38336707056307906</v>
      </c>
      <c r="V141" s="59">
        <f t="shared" si="157"/>
        <v>0.35141981468282252</v>
      </c>
      <c r="W141" s="72">
        <f t="shared" si="158"/>
        <v>0</v>
      </c>
      <c r="X141" s="130"/>
      <c r="Y141" s="130"/>
      <c r="Z141" s="130"/>
      <c r="AA141" s="130"/>
    </row>
    <row r="142" spans="13:27" x14ac:dyDescent="0.3">
      <c r="M142" s="65" t="s">
        <v>337</v>
      </c>
      <c r="N142" s="59">
        <v>16010204</v>
      </c>
      <c r="O142" s="59">
        <f>$O$141</f>
        <v>4286</v>
      </c>
      <c r="P142" s="72">
        <f>Input!P143</f>
        <v>3867</v>
      </c>
      <c r="R142" s="76">
        <f t="shared" ref="R142:R145" si="166">$I$38</f>
        <v>0.12778902352102636</v>
      </c>
      <c r="S142" s="59">
        <f t="shared" ref="S142:S145" si="167">$J$38</f>
        <v>0.1171399382276075</v>
      </c>
      <c r="T142" s="59">
        <f t="shared" ref="T142:T145" si="168">$K$38</f>
        <v>0</v>
      </c>
      <c r="U142" s="59">
        <f t="shared" si="156"/>
        <v>494.16015395580894</v>
      </c>
      <c r="V142" s="59">
        <f t="shared" si="157"/>
        <v>452.98014112615823</v>
      </c>
      <c r="W142" s="72">
        <f t="shared" si="158"/>
        <v>0</v>
      </c>
      <c r="X142" s="130"/>
      <c r="Y142" s="130"/>
      <c r="Z142" s="130"/>
      <c r="AA142" s="130"/>
    </row>
    <row r="143" spans="13:27" x14ac:dyDescent="0.3">
      <c r="M143" s="65" t="s">
        <v>337</v>
      </c>
      <c r="N143" s="59">
        <v>16020309</v>
      </c>
      <c r="O143" s="59">
        <f t="shared" ref="O143:O145" si="169">$O$141</f>
        <v>4286</v>
      </c>
      <c r="P143" s="72">
        <f>Input!P144</f>
        <v>351</v>
      </c>
      <c r="R143" s="76">
        <f t="shared" si="166"/>
        <v>0.12778902352102636</v>
      </c>
      <c r="S143" s="59">
        <f t="shared" si="167"/>
        <v>0.1171399382276075</v>
      </c>
      <c r="T143" s="59">
        <f t="shared" si="168"/>
        <v>0</v>
      </c>
      <c r="U143" s="59">
        <f t="shared" si="156"/>
        <v>44.85394725588025</v>
      </c>
      <c r="V143" s="59">
        <f t="shared" si="157"/>
        <v>41.116118317890233</v>
      </c>
      <c r="W143" s="72">
        <f t="shared" si="158"/>
        <v>0</v>
      </c>
      <c r="X143" s="130"/>
      <c r="Y143" s="130"/>
      <c r="Z143" s="130"/>
      <c r="AA143" s="130"/>
    </row>
    <row r="144" spans="13:27" x14ac:dyDescent="0.3">
      <c r="M144" s="65" t="s">
        <v>337</v>
      </c>
      <c r="N144" s="59">
        <v>17040206</v>
      </c>
      <c r="O144" s="59">
        <f t="shared" si="169"/>
        <v>4286</v>
      </c>
      <c r="P144" s="72">
        <f>Input!P145</f>
        <v>4</v>
      </c>
      <c r="R144" s="76">
        <f t="shared" si="166"/>
        <v>0.12778902352102636</v>
      </c>
      <c r="S144" s="59">
        <f t="shared" si="167"/>
        <v>0.1171399382276075</v>
      </c>
      <c r="T144" s="59">
        <f t="shared" si="168"/>
        <v>0</v>
      </c>
      <c r="U144" s="59">
        <f t="shared" si="156"/>
        <v>0.51115609408410545</v>
      </c>
      <c r="V144" s="59">
        <f t="shared" si="157"/>
        <v>0.46855975291043001</v>
      </c>
      <c r="W144" s="72">
        <f t="shared" si="158"/>
        <v>0</v>
      </c>
      <c r="X144" s="130"/>
      <c r="Y144" s="130"/>
      <c r="Z144" s="130"/>
      <c r="AA144" s="130"/>
    </row>
    <row r="145" spans="13:27" x14ac:dyDescent="0.3">
      <c r="M145" s="65" t="s">
        <v>337</v>
      </c>
      <c r="N145" s="59">
        <v>17040208</v>
      </c>
      <c r="O145" s="59">
        <f t="shared" si="169"/>
        <v>4286</v>
      </c>
      <c r="P145" s="72">
        <f>Input!P146</f>
        <v>61</v>
      </c>
      <c r="R145" s="76">
        <f t="shared" si="166"/>
        <v>0.12778902352102636</v>
      </c>
      <c r="S145" s="59">
        <f t="shared" si="167"/>
        <v>0.1171399382276075</v>
      </c>
      <c r="T145" s="59">
        <f t="shared" si="168"/>
        <v>0</v>
      </c>
      <c r="U145" s="59">
        <f t="shared" si="156"/>
        <v>7.7951304347826085</v>
      </c>
      <c r="V145" s="59">
        <f t="shared" si="157"/>
        <v>7.1455362318840576</v>
      </c>
      <c r="W145" s="72">
        <f t="shared" si="158"/>
        <v>0</v>
      </c>
      <c r="X145" s="130"/>
      <c r="Y145" s="130"/>
      <c r="Z145" s="130"/>
      <c r="AA145" s="130"/>
    </row>
    <row r="146" spans="13:27" x14ac:dyDescent="0.3">
      <c r="M146" s="65" t="s">
        <v>338</v>
      </c>
      <c r="N146" s="59">
        <v>17050101</v>
      </c>
      <c r="O146" s="59">
        <f>SUM(P146:P151)</f>
        <v>11488</v>
      </c>
      <c r="P146" s="72">
        <f>Input!P147</f>
        <v>203</v>
      </c>
      <c r="R146" s="76">
        <f>$I$39</f>
        <v>7.2861555134109995E-2</v>
      </c>
      <c r="S146" s="59">
        <f>$J$39</f>
        <v>0.14774704235527861</v>
      </c>
      <c r="T146" s="59">
        <f>$K$39</f>
        <v>3.0358981305879159E-3</v>
      </c>
      <c r="U146" s="59">
        <f t="shared" si="156"/>
        <v>14.790895692224328</v>
      </c>
      <c r="V146" s="59">
        <f t="shared" si="157"/>
        <v>29.992649598121556</v>
      </c>
      <c r="W146" s="72">
        <f t="shared" si="158"/>
        <v>0.61628732050934698</v>
      </c>
      <c r="X146" s="130"/>
      <c r="Y146" s="130"/>
      <c r="Z146" s="130"/>
      <c r="AA146" s="130"/>
    </row>
    <row r="147" spans="13:27" x14ac:dyDescent="0.3">
      <c r="M147" s="65" t="s">
        <v>338</v>
      </c>
      <c r="N147" s="59">
        <v>17050102</v>
      </c>
      <c r="O147" s="59">
        <f>$O$146</f>
        <v>11488</v>
      </c>
      <c r="P147" s="72">
        <f>Input!P148</f>
        <v>670</v>
      </c>
      <c r="R147" s="76">
        <f t="shared" ref="R147:R151" si="170">$I$39</f>
        <v>7.2861555134109995E-2</v>
      </c>
      <c r="S147" s="59">
        <f t="shared" ref="S147:S151" si="171">$J$39</f>
        <v>0.14774704235527861</v>
      </c>
      <c r="T147" s="59">
        <f t="shared" ref="T147:T151" si="172">$K$39</f>
        <v>3.0358981305879159E-3</v>
      </c>
      <c r="U147" s="59">
        <f t="shared" si="156"/>
        <v>48.817241939853695</v>
      </c>
      <c r="V147" s="59">
        <f t="shared" si="157"/>
        <v>98.990518378036668</v>
      </c>
      <c r="W147" s="72">
        <f t="shared" si="158"/>
        <v>2.0340517474939035</v>
      </c>
      <c r="X147" s="130"/>
      <c r="Y147" s="130"/>
      <c r="Z147" s="130"/>
      <c r="AA147" s="130"/>
    </row>
    <row r="148" spans="13:27" x14ac:dyDescent="0.3">
      <c r="M148" s="65" t="s">
        <v>338</v>
      </c>
      <c r="N148" s="59">
        <v>17050103</v>
      </c>
      <c r="O148" s="59">
        <f t="shared" ref="O148:O151" si="173">$O$146</f>
        <v>11488</v>
      </c>
      <c r="P148" s="72">
        <f>Input!P149</f>
        <v>10135</v>
      </c>
      <c r="R148" s="76">
        <f t="shared" si="170"/>
        <v>7.2861555134109995E-2</v>
      </c>
      <c r="S148" s="59">
        <f t="shared" si="171"/>
        <v>0.14774704235527861</v>
      </c>
      <c r="T148" s="59">
        <f t="shared" si="172"/>
        <v>3.0358981305879159E-3</v>
      </c>
      <c r="U148" s="59">
        <f t="shared" si="156"/>
        <v>738.45186128420482</v>
      </c>
      <c r="V148" s="59">
        <f t="shared" si="157"/>
        <v>1497.4162742707488</v>
      </c>
      <c r="W148" s="72">
        <f t="shared" si="158"/>
        <v>30.768827553508526</v>
      </c>
      <c r="X148" s="130"/>
      <c r="Y148" s="130"/>
      <c r="Z148" s="130"/>
      <c r="AA148" s="130"/>
    </row>
    <row r="149" spans="13:27" x14ac:dyDescent="0.3">
      <c r="M149" s="65" t="s">
        <v>338</v>
      </c>
      <c r="N149" s="59">
        <v>17050104</v>
      </c>
      <c r="O149" s="59">
        <f t="shared" si="173"/>
        <v>11488</v>
      </c>
      <c r="P149" s="72">
        <f>Input!P150</f>
        <v>381</v>
      </c>
      <c r="R149" s="76">
        <f t="shared" si="170"/>
        <v>7.2861555134109995E-2</v>
      </c>
      <c r="S149" s="59">
        <f t="shared" si="171"/>
        <v>0.14774704235527861</v>
      </c>
      <c r="T149" s="59">
        <f t="shared" si="172"/>
        <v>3.0358981305879159E-3</v>
      </c>
      <c r="U149" s="59">
        <f t="shared" si="156"/>
        <v>27.76025250609591</v>
      </c>
      <c r="V149" s="59">
        <f t="shared" si="157"/>
        <v>56.29162313736115</v>
      </c>
      <c r="W149" s="72">
        <f t="shared" si="158"/>
        <v>1.1566771877539959</v>
      </c>
      <c r="X149" s="130"/>
      <c r="Y149" s="130"/>
      <c r="Z149" s="130"/>
      <c r="AA149" s="130"/>
    </row>
    <row r="150" spans="13:27" x14ac:dyDescent="0.3">
      <c r="M150" s="65" t="s">
        <v>338</v>
      </c>
      <c r="N150" s="59">
        <v>17050107</v>
      </c>
      <c r="O150" s="59">
        <f t="shared" si="173"/>
        <v>11488</v>
      </c>
      <c r="P150" s="72">
        <f>Input!P151</f>
        <v>21</v>
      </c>
      <c r="R150" s="76">
        <f t="shared" si="170"/>
        <v>7.2861555134109995E-2</v>
      </c>
      <c r="S150" s="59">
        <f t="shared" si="171"/>
        <v>0.14774704235527861</v>
      </c>
      <c r="T150" s="59">
        <f t="shared" si="172"/>
        <v>3.0358981305879159E-3</v>
      </c>
      <c r="U150" s="59">
        <f t="shared" si="156"/>
        <v>1.5300926578163099</v>
      </c>
      <c r="V150" s="59">
        <f t="shared" si="157"/>
        <v>3.1026878894608507</v>
      </c>
      <c r="W150" s="72">
        <f t="shared" si="158"/>
        <v>6.3753860742346236E-2</v>
      </c>
      <c r="X150" s="130"/>
      <c r="Y150" s="130"/>
      <c r="Z150" s="130"/>
      <c r="AA150" s="130"/>
    </row>
    <row r="151" spans="13:27" x14ac:dyDescent="0.3">
      <c r="M151" s="65" t="s">
        <v>338</v>
      </c>
      <c r="N151" s="59">
        <v>17050108</v>
      </c>
      <c r="O151" s="59">
        <f t="shared" si="173"/>
        <v>11488</v>
      </c>
      <c r="P151" s="72">
        <f>Input!P152</f>
        <v>78</v>
      </c>
      <c r="R151" s="76">
        <f t="shared" si="170"/>
        <v>7.2861555134109995E-2</v>
      </c>
      <c r="S151" s="59">
        <f t="shared" si="171"/>
        <v>0.14774704235527861</v>
      </c>
      <c r="T151" s="59">
        <f t="shared" si="172"/>
        <v>3.0358981305879159E-3</v>
      </c>
      <c r="U151" s="59">
        <f t="shared" si="156"/>
        <v>5.6832013004605795</v>
      </c>
      <c r="V151" s="59">
        <f t="shared" si="157"/>
        <v>11.524269303711732</v>
      </c>
      <c r="W151" s="72">
        <f t="shared" si="158"/>
        <v>0.23680005418585745</v>
      </c>
      <c r="X151" s="130"/>
      <c r="Y151" s="130"/>
      <c r="Z151" s="130"/>
      <c r="AA151" s="130"/>
    </row>
    <row r="152" spans="13:27" x14ac:dyDescent="0.3">
      <c r="M152" s="65" t="s">
        <v>339</v>
      </c>
      <c r="N152" s="59">
        <v>17050114</v>
      </c>
      <c r="O152" s="59">
        <f>SUM(P152:P154)</f>
        <v>22623</v>
      </c>
      <c r="P152" s="72">
        <f>Input!P153</f>
        <v>525</v>
      </c>
      <c r="R152" s="76">
        <f>$I$40</f>
        <v>0.1302436815785917</v>
      </c>
      <c r="S152" s="59">
        <f>$J$40</f>
        <v>7.4208609271523174E-2</v>
      </c>
      <c r="T152" s="59">
        <f>$K$40</f>
        <v>4.4424201468666935E-2</v>
      </c>
      <c r="U152" s="59">
        <f t="shared" si="156"/>
        <v>68.377932828760649</v>
      </c>
      <c r="V152" s="59">
        <f t="shared" si="157"/>
        <v>38.959519867549666</v>
      </c>
      <c r="W152" s="72">
        <f t="shared" si="158"/>
        <v>23.322705771050142</v>
      </c>
      <c r="X152" s="130"/>
      <c r="Y152" s="130"/>
      <c r="Z152" s="130"/>
      <c r="AA152" s="130"/>
    </row>
    <row r="153" spans="13:27" x14ac:dyDescent="0.3">
      <c r="M153" s="65" t="s">
        <v>339</v>
      </c>
      <c r="N153" s="59">
        <v>17050115</v>
      </c>
      <c r="O153" s="59">
        <f>$O$152</f>
        <v>22623</v>
      </c>
      <c r="P153" s="72">
        <f>Input!P154</f>
        <v>9656</v>
      </c>
      <c r="R153" s="76">
        <f t="shared" ref="R153:R154" si="174">$I$40</f>
        <v>0.1302436815785917</v>
      </c>
      <c r="S153" s="59">
        <f t="shared" ref="S153:S154" si="175">$J$40</f>
        <v>7.4208609271523174E-2</v>
      </c>
      <c r="T153" s="59">
        <f t="shared" ref="T153:T154" si="176">$K$40</f>
        <v>4.4424201468666935E-2</v>
      </c>
      <c r="U153" s="59">
        <f t="shared" si="156"/>
        <v>1257.6329893228815</v>
      </c>
      <c r="V153" s="59">
        <f t="shared" si="157"/>
        <v>716.55833112582775</v>
      </c>
      <c r="W153" s="72">
        <f t="shared" si="158"/>
        <v>428.96008938144792</v>
      </c>
      <c r="X153" s="130"/>
      <c r="Y153" s="130"/>
      <c r="Z153" s="130"/>
      <c r="AA153" s="130"/>
    </row>
    <row r="154" spans="13:27" x14ac:dyDescent="0.3">
      <c r="M154" s="65" t="s">
        <v>339</v>
      </c>
      <c r="N154" s="59">
        <v>17050122</v>
      </c>
      <c r="O154" s="59">
        <f>$O$152</f>
        <v>22623</v>
      </c>
      <c r="P154" s="72">
        <f>Input!P155</f>
        <v>12442</v>
      </c>
      <c r="R154" s="76">
        <f t="shared" si="174"/>
        <v>0.1302436815785917</v>
      </c>
      <c r="S154" s="59">
        <f t="shared" si="175"/>
        <v>7.4208609271523174E-2</v>
      </c>
      <c r="T154" s="59">
        <f t="shared" si="176"/>
        <v>4.4424201468666935E-2</v>
      </c>
      <c r="U154" s="59">
        <f t="shared" si="156"/>
        <v>1620.4918862008381</v>
      </c>
      <c r="V154" s="59">
        <f t="shared" si="157"/>
        <v>923.30351655629136</v>
      </c>
      <c r="W154" s="72">
        <f t="shared" si="158"/>
        <v>552.72591467315397</v>
      </c>
      <c r="X154" s="130"/>
      <c r="Y154" s="130"/>
      <c r="Z154" s="130"/>
      <c r="AA154" s="130"/>
    </row>
    <row r="155" spans="13:27" x14ac:dyDescent="0.3">
      <c r="M155" s="65" t="s">
        <v>340</v>
      </c>
      <c r="N155" s="59">
        <v>17040206</v>
      </c>
      <c r="O155" s="59">
        <f>SUM(P155:P157)</f>
        <v>7817</v>
      </c>
      <c r="P155" s="72">
        <f>Input!P156</f>
        <v>3819</v>
      </c>
      <c r="R155" s="76">
        <f>$I$41</f>
        <v>0.14597646072488069</v>
      </c>
      <c r="S155" s="59">
        <f>$J$41</f>
        <v>9.5390558493486391E-2</v>
      </c>
      <c r="T155" s="59">
        <f>$K$41</f>
        <v>0.24136701921836706</v>
      </c>
      <c r="U155" s="59">
        <f t="shared" si="156"/>
        <v>557.48410350831932</v>
      </c>
      <c r="V155" s="59">
        <f t="shared" si="157"/>
        <v>364.29654288662454</v>
      </c>
      <c r="W155" s="72">
        <f t="shared" si="158"/>
        <v>921.7806463949438</v>
      </c>
      <c r="X155" s="130"/>
      <c r="Y155" s="130"/>
      <c r="Z155" s="130"/>
      <c r="AA155" s="130"/>
    </row>
    <row r="156" spans="13:27" x14ac:dyDescent="0.3">
      <c r="M156" s="65" t="s">
        <v>340</v>
      </c>
      <c r="N156" s="59">
        <v>17040208</v>
      </c>
      <c r="O156" s="59">
        <f>$O$155</f>
        <v>7817</v>
      </c>
      <c r="P156" s="72">
        <f>Input!P157</f>
        <v>475</v>
      </c>
      <c r="R156" s="76">
        <f t="shared" ref="R156:R157" si="177">$I$41</f>
        <v>0.14597646072488069</v>
      </c>
      <c r="S156" s="59">
        <f t="shared" ref="S156:S157" si="178">$J$41</f>
        <v>9.5390558493486391E-2</v>
      </c>
      <c r="T156" s="59">
        <f t="shared" ref="T156:T157" si="179">$K$41</f>
        <v>0.24136701921836706</v>
      </c>
      <c r="U156" s="59">
        <f t="shared" si="156"/>
        <v>69.338818844318325</v>
      </c>
      <c r="V156" s="59">
        <f t="shared" si="157"/>
        <v>45.310515284406037</v>
      </c>
      <c r="W156" s="72">
        <f t="shared" si="158"/>
        <v>114.64933412872435</v>
      </c>
      <c r="X156" s="130"/>
      <c r="Y156" s="130"/>
      <c r="Z156" s="130"/>
      <c r="AA156" s="130"/>
    </row>
    <row r="157" spans="13:27" x14ac:dyDescent="0.3">
      <c r="M157" s="65" t="s">
        <v>340</v>
      </c>
      <c r="N157" s="59">
        <v>17040209</v>
      </c>
      <c r="O157" s="59">
        <f>$O$155</f>
        <v>7817</v>
      </c>
      <c r="P157" s="72">
        <f>Input!P158</f>
        <v>3523</v>
      </c>
      <c r="R157" s="76">
        <f t="shared" si="177"/>
        <v>0.14597646072488069</v>
      </c>
      <c r="S157" s="59">
        <f t="shared" si="178"/>
        <v>9.5390558493486391E-2</v>
      </c>
      <c r="T157" s="59">
        <f t="shared" si="179"/>
        <v>0.24136701921836706</v>
      </c>
      <c r="U157" s="59">
        <f t="shared" si="156"/>
        <v>514.27507113375464</v>
      </c>
      <c r="V157" s="59">
        <f t="shared" si="157"/>
        <v>336.06093757255258</v>
      </c>
      <c r="W157" s="72">
        <f t="shared" si="158"/>
        <v>850.33600870630721</v>
      </c>
      <c r="X157" s="130"/>
      <c r="Y157" s="130"/>
      <c r="Z157" s="130"/>
      <c r="AA157" s="130"/>
    </row>
    <row r="158" spans="13:27" x14ac:dyDescent="0.3">
      <c r="M158" s="65" t="s">
        <v>341</v>
      </c>
      <c r="N158" s="59">
        <v>17010301</v>
      </c>
      <c r="O158" s="59">
        <f>SUM(P158:P161)</f>
        <v>12765</v>
      </c>
      <c r="P158" s="72">
        <f>Input!P159</f>
        <v>481</v>
      </c>
      <c r="R158" s="76">
        <f>$I$42</f>
        <v>0.10731116515923082</v>
      </c>
      <c r="S158" s="59">
        <f>$J$42</f>
        <v>0.12775138709432241</v>
      </c>
      <c r="T158" s="59">
        <f>$K$42</f>
        <v>3.4067036558485973E-3</v>
      </c>
      <c r="U158" s="59">
        <f t="shared" si="156"/>
        <v>51.616670441590024</v>
      </c>
      <c r="V158" s="59">
        <f t="shared" si="157"/>
        <v>61.448417192369078</v>
      </c>
      <c r="W158" s="72">
        <f t="shared" si="158"/>
        <v>1.6386244584631753</v>
      </c>
      <c r="X158" s="130"/>
      <c r="Y158" s="130"/>
      <c r="Z158" s="130"/>
      <c r="AA158" s="130"/>
    </row>
    <row r="159" spans="13:27" x14ac:dyDescent="0.3">
      <c r="M159" s="65" t="s">
        <v>341</v>
      </c>
      <c r="N159" s="59">
        <v>17010302</v>
      </c>
      <c r="O159" s="59">
        <f>$O$158</f>
        <v>12765</v>
      </c>
      <c r="P159" s="72">
        <f>Input!P160</f>
        <v>11035</v>
      </c>
      <c r="R159" s="76">
        <f t="shared" ref="R159:R161" si="180">$I$42</f>
        <v>0.10731116515923082</v>
      </c>
      <c r="S159" s="59">
        <f t="shared" ref="S159:S161" si="181">$J$42</f>
        <v>0.12775138709432241</v>
      </c>
      <c r="T159" s="59">
        <f t="shared" ref="T159:T161" si="182">$K$42</f>
        <v>3.4067036558485973E-3</v>
      </c>
      <c r="U159" s="59">
        <f t="shared" si="156"/>
        <v>1184.1787075321122</v>
      </c>
      <c r="V159" s="59">
        <f t="shared" si="157"/>
        <v>1409.7365565858477</v>
      </c>
      <c r="W159" s="72">
        <f t="shared" si="158"/>
        <v>37.592974842289273</v>
      </c>
      <c r="X159" s="130"/>
      <c r="Y159" s="130"/>
      <c r="Z159" s="130"/>
      <c r="AA159" s="130"/>
    </row>
    <row r="160" spans="13:27" x14ac:dyDescent="0.3">
      <c r="M160" s="65" t="s">
        <v>341</v>
      </c>
      <c r="N160" s="59">
        <v>17010303</v>
      </c>
      <c r="O160" s="59">
        <f t="shared" ref="O160:O161" si="183">$O$158</f>
        <v>12765</v>
      </c>
      <c r="P160" s="72">
        <f>Input!P161</f>
        <v>903</v>
      </c>
      <c r="R160" s="76">
        <f t="shared" si="180"/>
        <v>0.10731116515923082</v>
      </c>
      <c r="S160" s="59">
        <f t="shared" si="181"/>
        <v>0.12775138709432241</v>
      </c>
      <c r="T160" s="59">
        <f t="shared" si="182"/>
        <v>3.4067036558485973E-3</v>
      </c>
      <c r="U160" s="59">
        <f t="shared" si="156"/>
        <v>96.901982138785428</v>
      </c>
      <c r="V160" s="59">
        <f t="shared" si="157"/>
        <v>115.35950254617313</v>
      </c>
      <c r="W160" s="72">
        <f t="shared" si="158"/>
        <v>3.0762534012312832</v>
      </c>
      <c r="X160" s="130"/>
      <c r="Y160" s="130"/>
      <c r="Z160" s="130"/>
      <c r="AA160" s="130"/>
    </row>
    <row r="161" spans="13:27" x14ac:dyDescent="0.3">
      <c r="M161" s="65" t="s">
        <v>341</v>
      </c>
      <c r="N161" s="59">
        <v>17010304</v>
      </c>
      <c r="O161" s="59">
        <f t="shared" si="183"/>
        <v>12765</v>
      </c>
      <c r="P161" s="72">
        <f>Input!P162</f>
        <v>346</v>
      </c>
      <c r="R161" s="76">
        <f t="shared" si="180"/>
        <v>0.10731116515923082</v>
      </c>
      <c r="S161" s="59">
        <f t="shared" si="181"/>
        <v>0.12775138709432241</v>
      </c>
      <c r="T161" s="59">
        <f t="shared" si="182"/>
        <v>3.4067036558485973E-3</v>
      </c>
      <c r="U161" s="59">
        <f t="shared" si="156"/>
        <v>37.129663145093865</v>
      </c>
      <c r="V161" s="59">
        <f t="shared" si="157"/>
        <v>44.201979934635553</v>
      </c>
      <c r="W161" s="72">
        <f t="shared" si="158"/>
        <v>1.1787194649236146</v>
      </c>
      <c r="X161" s="130"/>
      <c r="Y161" s="130"/>
      <c r="Z161" s="130"/>
      <c r="AA161" s="130"/>
    </row>
    <row r="162" spans="13:27" x14ac:dyDescent="0.3">
      <c r="M162" s="65" t="s">
        <v>342</v>
      </c>
      <c r="N162" s="59">
        <v>17040204</v>
      </c>
      <c r="O162" s="59">
        <f>P162</f>
        <v>10170</v>
      </c>
      <c r="P162" s="72">
        <f>Input!P163</f>
        <v>10170</v>
      </c>
      <c r="R162" s="76">
        <f>$I$43</f>
        <v>0.15907097897415293</v>
      </c>
      <c r="S162" s="59">
        <f>$J$43</f>
        <v>0.12005356903709656</v>
      </c>
      <c r="T162" s="59">
        <f>$K$43</f>
        <v>0</v>
      </c>
      <c r="U162" s="59">
        <f t="shared" si="156"/>
        <v>1617.7518561671352</v>
      </c>
      <c r="V162" s="59">
        <f t="shared" si="157"/>
        <v>1220.9447971072721</v>
      </c>
      <c r="W162" s="72">
        <f t="shared" si="158"/>
        <v>0</v>
      </c>
      <c r="X162" s="130"/>
      <c r="Y162" s="130"/>
      <c r="Z162" s="130"/>
      <c r="AA162" s="130"/>
    </row>
    <row r="163" spans="13:27" x14ac:dyDescent="0.3">
      <c r="M163" s="65" t="s">
        <v>343</v>
      </c>
      <c r="N163" s="59">
        <v>17040209</v>
      </c>
      <c r="O163" s="59">
        <f>SUM(P163:P166)</f>
        <v>77194</v>
      </c>
      <c r="P163" s="72">
        <f>Input!P164</f>
        <v>5</v>
      </c>
      <c r="R163" s="76">
        <f>$I$44</f>
        <v>0.22905262968351603</v>
      </c>
      <c r="S163" s="59">
        <f>$J$44</f>
        <v>7.95792434347945E-2</v>
      </c>
      <c r="T163" s="59">
        <f>$K$44</f>
        <v>7.5382366499085265E-2</v>
      </c>
      <c r="U163" s="59">
        <f t="shared" si="156"/>
        <v>1.1452631484175801</v>
      </c>
      <c r="V163" s="59">
        <f t="shared" si="157"/>
        <v>0.3978962171739725</v>
      </c>
      <c r="W163" s="72">
        <f t="shared" si="158"/>
        <v>0.37691183249542631</v>
      </c>
      <c r="X163" s="130"/>
      <c r="Y163" s="130"/>
      <c r="Z163" s="130"/>
      <c r="AA163" s="130"/>
    </row>
    <row r="164" spans="13:27" x14ac:dyDescent="0.3">
      <c r="M164" s="65" t="s">
        <v>343</v>
      </c>
      <c r="N164" s="59">
        <v>17040212</v>
      </c>
      <c r="O164" s="59">
        <f>$O$163</f>
        <v>77194</v>
      </c>
      <c r="P164" s="72">
        <f>Input!P165</f>
        <v>76289</v>
      </c>
      <c r="R164" s="76">
        <f t="shared" ref="R164:R166" si="184">$I$44</f>
        <v>0.22905262968351603</v>
      </c>
      <c r="S164" s="59">
        <f t="shared" ref="S164:S166" si="185">$J$44</f>
        <v>7.95792434347945E-2</v>
      </c>
      <c r="T164" s="59">
        <f t="shared" ref="T164:T166" si="186">$K$44</f>
        <v>7.5382366499085265E-2</v>
      </c>
      <c r="U164" s="59">
        <f t="shared" si="156"/>
        <v>17474.196065925753</v>
      </c>
      <c r="V164" s="59">
        <f t="shared" si="157"/>
        <v>6071.0209023970374</v>
      </c>
      <c r="W164" s="72">
        <f t="shared" si="158"/>
        <v>5750.845357848716</v>
      </c>
      <c r="X164" s="130"/>
      <c r="Y164" s="130"/>
      <c r="Z164" s="130"/>
      <c r="AA164" s="130"/>
    </row>
    <row r="165" spans="13:27" x14ac:dyDescent="0.3">
      <c r="M165" s="65" t="s">
        <v>343</v>
      </c>
      <c r="N165" s="59">
        <v>17040213</v>
      </c>
      <c r="O165" s="59">
        <f t="shared" ref="O165:O166" si="187">$O$163</f>
        <v>77194</v>
      </c>
      <c r="P165" s="72">
        <f>Input!P166</f>
        <v>882</v>
      </c>
      <c r="R165" s="76">
        <f t="shared" si="184"/>
        <v>0.22905262968351603</v>
      </c>
      <c r="S165" s="59">
        <f t="shared" si="185"/>
        <v>7.95792434347945E-2</v>
      </c>
      <c r="T165" s="59">
        <f t="shared" si="186"/>
        <v>7.5382366499085265E-2</v>
      </c>
      <c r="U165" s="59">
        <f t="shared" si="156"/>
        <v>202.02441938086113</v>
      </c>
      <c r="V165" s="59">
        <f t="shared" si="157"/>
        <v>70.188892709488755</v>
      </c>
      <c r="W165" s="72">
        <f t="shared" si="158"/>
        <v>66.4872472521932</v>
      </c>
      <c r="X165" s="130"/>
      <c r="Y165" s="130"/>
      <c r="Z165" s="130"/>
      <c r="AA165" s="130"/>
    </row>
    <row r="166" spans="13:27" x14ac:dyDescent="0.3">
      <c r="M166" s="65" t="s">
        <v>343</v>
      </c>
      <c r="N166" s="59">
        <v>17050101</v>
      </c>
      <c r="O166" s="59">
        <f t="shared" si="187"/>
        <v>77194</v>
      </c>
      <c r="P166" s="72">
        <f>Input!P167</f>
        <v>18</v>
      </c>
      <c r="R166" s="76">
        <f t="shared" si="184"/>
        <v>0.22905262968351603</v>
      </c>
      <c r="S166" s="59">
        <f t="shared" si="185"/>
        <v>7.95792434347945E-2</v>
      </c>
      <c r="T166" s="59">
        <f t="shared" si="186"/>
        <v>7.5382366499085265E-2</v>
      </c>
      <c r="U166" s="59">
        <f t="shared" si="156"/>
        <v>4.122947334303289</v>
      </c>
      <c r="V166" s="59">
        <f t="shared" si="157"/>
        <v>1.432426381826301</v>
      </c>
      <c r="W166" s="72">
        <f t="shared" si="158"/>
        <v>1.3568825969835348</v>
      </c>
      <c r="X166" s="130"/>
      <c r="Y166" s="130"/>
      <c r="Z166" s="130"/>
      <c r="AA166" s="130"/>
    </row>
    <row r="167" spans="13:27" x14ac:dyDescent="0.3">
      <c r="M167" s="65" t="s">
        <v>344</v>
      </c>
      <c r="N167" s="59">
        <v>17050121</v>
      </c>
      <c r="O167" s="59">
        <f>SUM(P167:P171)</f>
        <v>9862</v>
      </c>
      <c r="P167" s="72">
        <f>Input!P168</f>
        <v>2</v>
      </c>
      <c r="R167" s="76">
        <f>$I$45</f>
        <v>0.16676452232357178</v>
      </c>
      <c r="S167" s="59">
        <f>$J$45</f>
        <v>4.0346255400864131E-2</v>
      </c>
      <c r="T167" s="59">
        <f>$K$45</f>
        <v>6.7243759001440239E-3</v>
      </c>
      <c r="U167" s="59">
        <f t="shared" si="156"/>
        <v>0.33352904464714356</v>
      </c>
      <c r="V167" s="59">
        <f t="shared" si="157"/>
        <v>8.0692510801728262E-2</v>
      </c>
      <c r="W167" s="72">
        <f t="shared" si="158"/>
        <v>1.3448751800288048E-2</v>
      </c>
      <c r="X167" s="130"/>
      <c r="Y167" s="130"/>
      <c r="Z167" s="130"/>
      <c r="AA167" s="130"/>
    </row>
    <row r="168" spans="13:27" x14ac:dyDescent="0.3">
      <c r="M168" s="65" t="s">
        <v>344</v>
      </c>
      <c r="N168" s="59">
        <v>17050122</v>
      </c>
      <c r="O168" s="59">
        <f>$O$167</f>
        <v>9862</v>
      </c>
      <c r="P168" s="72">
        <f>Input!P169</f>
        <v>27</v>
      </c>
      <c r="R168" s="76">
        <f t="shared" ref="R168:R171" si="188">$I$45</f>
        <v>0.16676452232357178</v>
      </c>
      <c r="S168" s="59">
        <f t="shared" ref="S168:S171" si="189">$J$45</f>
        <v>4.0346255400864131E-2</v>
      </c>
      <c r="T168" s="59">
        <f t="shared" ref="T168:T171" si="190">$K$45</f>
        <v>6.7243759001440239E-3</v>
      </c>
      <c r="U168" s="59">
        <f t="shared" si="156"/>
        <v>4.5026421027364378</v>
      </c>
      <c r="V168" s="59">
        <f t="shared" si="157"/>
        <v>1.0893488958233315</v>
      </c>
      <c r="W168" s="72">
        <f t="shared" si="158"/>
        <v>0.18155814930388864</v>
      </c>
      <c r="X168" s="130"/>
      <c r="Y168" s="130"/>
      <c r="Z168" s="130"/>
      <c r="AA168" s="130"/>
    </row>
    <row r="169" spans="13:27" x14ac:dyDescent="0.3">
      <c r="M169" s="65" t="s">
        <v>344</v>
      </c>
      <c r="N169" s="59">
        <v>17050123</v>
      </c>
      <c r="O169" s="59">
        <f t="shared" ref="O169:O171" si="191">$O$167</f>
        <v>9862</v>
      </c>
      <c r="P169" s="72">
        <f>Input!P170</f>
        <v>9786</v>
      </c>
      <c r="R169" s="76">
        <f t="shared" si="188"/>
        <v>0.16676452232357178</v>
      </c>
      <c r="S169" s="59">
        <f t="shared" si="189"/>
        <v>4.0346255400864131E-2</v>
      </c>
      <c r="T169" s="59">
        <f t="shared" si="190"/>
        <v>6.7243759001440239E-3</v>
      </c>
      <c r="U169" s="59">
        <f t="shared" si="156"/>
        <v>1631.9576154584734</v>
      </c>
      <c r="V169" s="59">
        <f t="shared" si="157"/>
        <v>394.82845535285639</v>
      </c>
      <c r="W169" s="72">
        <f t="shared" si="158"/>
        <v>65.804742558809423</v>
      </c>
      <c r="X169" s="130"/>
      <c r="Y169" s="130"/>
      <c r="Z169" s="130"/>
      <c r="AA169" s="130"/>
    </row>
    <row r="170" spans="13:27" x14ac:dyDescent="0.3">
      <c r="M170" s="65" t="s">
        <v>344</v>
      </c>
      <c r="N170" s="59">
        <v>17060205</v>
      </c>
      <c r="O170" s="59">
        <f t="shared" si="191"/>
        <v>9862</v>
      </c>
      <c r="P170" s="72">
        <f>Input!P171</f>
        <v>2</v>
      </c>
      <c r="R170" s="76">
        <f t="shared" si="188"/>
        <v>0.16676452232357178</v>
      </c>
      <c r="S170" s="59">
        <f t="shared" si="189"/>
        <v>4.0346255400864131E-2</v>
      </c>
      <c r="T170" s="59">
        <f t="shared" si="190"/>
        <v>6.7243759001440239E-3</v>
      </c>
      <c r="U170" s="59">
        <f t="shared" si="156"/>
        <v>0.33352904464714356</v>
      </c>
      <c r="V170" s="59">
        <f t="shared" si="157"/>
        <v>8.0692510801728262E-2</v>
      </c>
      <c r="W170" s="72">
        <f t="shared" si="158"/>
        <v>1.3448751800288048E-2</v>
      </c>
      <c r="X170" s="130"/>
      <c r="Y170" s="130"/>
      <c r="Z170" s="130"/>
      <c r="AA170" s="130"/>
    </row>
    <row r="171" spans="13:27" x14ac:dyDescent="0.3">
      <c r="M171" s="65" t="s">
        <v>344</v>
      </c>
      <c r="N171" s="59">
        <v>17060208</v>
      </c>
      <c r="O171" s="59">
        <f t="shared" si="191"/>
        <v>9862</v>
      </c>
      <c r="P171" s="72">
        <f>Input!P172</f>
        <v>45</v>
      </c>
      <c r="R171" s="76">
        <f t="shared" si="188"/>
        <v>0.16676452232357178</v>
      </c>
      <c r="S171" s="59">
        <f t="shared" si="189"/>
        <v>4.0346255400864131E-2</v>
      </c>
      <c r="T171" s="59">
        <f t="shared" si="190"/>
        <v>6.7243759001440239E-3</v>
      </c>
      <c r="U171" s="59">
        <f t="shared" si="156"/>
        <v>7.50440350456073</v>
      </c>
      <c r="V171" s="59">
        <f t="shared" si="157"/>
        <v>1.8155814930388858</v>
      </c>
      <c r="W171" s="72">
        <f t="shared" si="158"/>
        <v>0.3025969155064811</v>
      </c>
      <c r="X171" s="130"/>
      <c r="Y171" s="130"/>
      <c r="Z171" s="130"/>
      <c r="AA171" s="130"/>
    </row>
    <row r="172" spans="13:27" x14ac:dyDescent="0.3">
      <c r="M172" s="65" t="s">
        <v>345</v>
      </c>
      <c r="N172" s="59">
        <v>17050115</v>
      </c>
      <c r="O172" s="59">
        <f>SUM(P172:P175)</f>
        <v>10198</v>
      </c>
      <c r="P172" s="72">
        <f>Input!P173</f>
        <v>562</v>
      </c>
      <c r="R172" s="76">
        <f>$I$46</f>
        <v>9.2103040205981368E-2</v>
      </c>
      <c r="S172" s="59">
        <f>$J$46</f>
        <v>7.2128886908298676E-2</v>
      </c>
      <c r="T172" s="59">
        <f>$K$46</f>
        <v>5.2154733610615962E-2</v>
      </c>
      <c r="U172" s="59">
        <f t="shared" si="156"/>
        <v>51.761908595761525</v>
      </c>
      <c r="V172" s="59">
        <f t="shared" si="157"/>
        <v>40.536434442463857</v>
      </c>
      <c r="W172" s="72">
        <f t="shared" si="158"/>
        <v>29.310960289166172</v>
      </c>
      <c r="X172" s="130"/>
      <c r="Y172" s="130"/>
      <c r="Z172" s="130"/>
      <c r="AA172" s="130"/>
    </row>
    <row r="173" spans="13:27" x14ac:dyDescent="0.3">
      <c r="M173" s="65" t="s">
        <v>345</v>
      </c>
      <c r="N173" s="59">
        <v>17050122</v>
      </c>
      <c r="O173" s="59">
        <f>$O$172</f>
        <v>10198</v>
      </c>
      <c r="P173" s="72">
        <f>Input!P174</f>
        <v>4</v>
      </c>
      <c r="R173" s="76">
        <f t="shared" ref="R173:R175" si="192">$I$46</f>
        <v>9.2103040205981368E-2</v>
      </c>
      <c r="S173" s="59">
        <f t="shared" ref="S173:S175" si="193">$J$46</f>
        <v>7.2128886908298676E-2</v>
      </c>
      <c r="T173" s="59">
        <f t="shared" ref="T173:T175" si="194">$K$46</f>
        <v>5.2154733610615962E-2</v>
      </c>
      <c r="U173" s="59">
        <f t="shared" si="156"/>
        <v>0.36841216082392547</v>
      </c>
      <c r="V173" s="59">
        <f t="shared" si="157"/>
        <v>0.2885155476331947</v>
      </c>
      <c r="W173" s="72">
        <f t="shared" si="158"/>
        <v>0.20861893444246385</v>
      </c>
      <c r="X173" s="130"/>
      <c r="Y173" s="130"/>
      <c r="Z173" s="130"/>
      <c r="AA173" s="130"/>
    </row>
    <row r="174" spans="13:27" x14ac:dyDescent="0.3">
      <c r="M174" s="65" t="s">
        <v>345</v>
      </c>
      <c r="N174" s="59">
        <v>17050124</v>
      </c>
      <c r="O174" s="59">
        <f t="shared" ref="O174:O175" si="195">$O$172</f>
        <v>10198</v>
      </c>
      <c r="P174" s="72">
        <f>Input!P175</f>
        <v>4506</v>
      </c>
      <c r="R174" s="76">
        <f t="shared" si="192"/>
        <v>9.2103040205981368E-2</v>
      </c>
      <c r="S174" s="59">
        <f t="shared" si="193"/>
        <v>7.2128886908298676E-2</v>
      </c>
      <c r="T174" s="59">
        <f t="shared" si="194"/>
        <v>5.2154733610615962E-2</v>
      </c>
      <c r="U174" s="59">
        <f t="shared" si="156"/>
        <v>415.01629916815205</v>
      </c>
      <c r="V174" s="59">
        <f t="shared" si="157"/>
        <v>325.01276440879383</v>
      </c>
      <c r="W174" s="72">
        <f t="shared" si="158"/>
        <v>235.00922964943553</v>
      </c>
      <c r="X174" s="130"/>
      <c r="Y174" s="130"/>
      <c r="Z174" s="130"/>
      <c r="AA174" s="130"/>
    </row>
    <row r="175" spans="13:27" ht="15" thickBot="1" x14ac:dyDescent="0.35">
      <c r="M175" s="67" t="s">
        <v>345</v>
      </c>
      <c r="N175" s="73">
        <v>17050201</v>
      </c>
      <c r="O175" s="73">
        <f t="shared" si="195"/>
        <v>10198</v>
      </c>
      <c r="P175" s="74">
        <f>Input!P176</f>
        <v>5126</v>
      </c>
      <c r="R175" s="77">
        <f t="shared" si="192"/>
        <v>9.2103040205981368E-2</v>
      </c>
      <c r="S175" s="73">
        <f t="shared" si="193"/>
        <v>7.2128886908298676E-2</v>
      </c>
      <c r="T175" s="73">
        <f t="shared" si="194"/>
        <v>5.2154733610615962E-2</v>
      </c>
      <c r="U175" s="73">
        <f t="shared" si="156"/>
        <v>472.12018409586051</v>
      </c>
      <c r="V175" s="73">
        <f t="shared" si="157"/>
        <v>369.73267429193902</v>
      </c>
      <c r="W175" s="74">
        <f t="shared" si="158"/>
        <v>267.34516448801742</v>
      </c>
      <c r="X175" s="130"/>
      <c r="Y175" s="130"/>
      <c r="Z175" s="130"/>
      <c r="AA175" s="130"/>
    </row>
    <row r="176" spans="13:27" ht="15" thickTop="1" x14ac:dyDescent="0.3">
      <c r="N176" s="31"/>
      <c r="O176" s="31"/>
      <c r="P176" s="31"/>
      <c r="R176" s="31"/>
      <c r="S176" s="31"/>
      <c r="T176" s="31"/>
      <c r="U176" s="31"/>
      <c r="V176" s="31"/>
      <c r="W176" s="31"/>
      <c r="X176" s="31"/>
      <c r="Y176" s="31"/>
      <c r="Z176" s="31"/>
      <c r="AA176" s="31"/>
    </row>
  </sheetData>
  <mergeCells count="5">
    <mergeCell ref="A1:K1"/>
    <mergeCell ref="M1:P1"/>
    <mergeCell ref="R1:AA1"/>
    <mergeCell ref="AC1:AM1"/>
    <mergeCell ref="AO1:AQ1"/>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88"/>
  <sheetViews>
    <sheetView workbookViewId="0">
      <selection activeCell="B3" sqref="B3"/>
    </sheetView>
  </sheetViews>
  <sheetFormatPr defaultRowHeight="14.4" x14ac:dyDescent="0.3"/>
  <cols>
    <col min="1" max="1" width="9" bestFit="1" customWidth="1"/>
    <col min="2" max="2" width="18.6640625" bestFit="1" customWidth="1"/>
  </cols>
  <sheetData>
    <row r="1" spans="1:2" ht="16.8" thickTop="1" thickBot="1" x14ac:dyDescent="0.35">
      <c r="A1" s="136" t="s">
        <v>3</v>
      </c>
      <c r="B1" s="137" t="s">
        <v>425</v>
      </c>
    </row>
    <row r="2" spans="1:2" ht="15" thickTop="1" x14ac:dyDescent="0.3">
      <c r="A2" s="56">
        <v>16010102</v>
      </c>
      <c r="B2" s="64">
        <v>22903.7575</v>
      </c>
    </row>
    <row r="3" spans="1:2" x14ac:dyDescent="0.3">
      <c r="A3" s="65">
        <v>16010201</v>
      </c>
      <c r="B3" s="66">
        <v>133922.3175</v>
      </c>
    </row>
    <row r="4" spans="1:2" x14ac:dyDescent="0.3">
      <c r="A4" s="65">
        <v>16010202</v>
      </c>
      <c r="B4" s="66">
        <v>339093.25</v>
      </c>
    </row>
    <row r="5" spans="1:2" x14ac:dyDescent="0.3">
      <c r="A5" s="65">
        <v>16010203</v>
      </c>
      <c r="B5" s="66">
        <v>0</v>
      </c>
    </row>
    <row r="6" spans="1:2" x14ac:dyDescent="0.3">
      <c r="A6" s="65">
        <v>16010204</v>
      </c>
      <c r="B6" s="66">
        <v>92717.167499999996</v>
      </c>
    </row>
    <row r="7" spans="1:2" x14ac:dyDescent="0.3">
      <c r="A7" s="65">
        <v>16020309</v>
      </c>
      <c r="B7" s="66">
        <v>40022.237500000003</v>
      </c>
    </row>
    <row r="8" spans="1:2" x14ac:dyDescent="0.3">
      <c r="A8" s="65">
        <v>17010101</v>
      </c>
      <c r="B8" s="66">
        <v>0</v>
      </c>
    </row>
    <row r="9" spans="1:2" x14ac:dyDescent="0.3">
      <c r="A9" s="65">
        <v>17010104</v>
      </c>
      <c r="B9" s="66">
        <v>22917.932000000001</v>
      </c>
    </row>
    <row r="10" spans="1:2" x14ac:dyDescent="0.3">
      <c r="A10" s="65">
        <v>17010105</v>
      </c>
      <c r="B10" s="66">
        <v>155.02000000000001</v>
      </c>
    </row>
    <row r="11" spans="1:2" x14ac:dyDescent="0.3">
      <c r="A11" s="65">
        <v>17010213</v>
      </c>
      <c r="B11" s="66">
        <v>409.11399999999998</v>
      </c>
    </row>
    <row r="12" spans="1:2" x14ac:dyDescent="0.3">
      <c r="A12" s="65">
        <v>17010214</v>
      </c>
      <c r="B12" s="66">
        <v>3327.5320000000002</v>
      </c>
    </row>
    <row r="13" spans="1:2" x14ac:dyDescent="0.3">
      <c r="A13" s="65">
        <v>17010215</v>
      </c>
      <c r="B13" s="66">
        <v>319.51600000000002</v>
      </c>
    </row>
    <row r="14" spans="1:2" x14ac:dyDescent="0.3">
      <c r="A14" s="65">
        <v>17010216</v>
      </c>
      <c r="B14" s="66">
        <v>17.425999999999998</v>
      </c>
    </row>
    <row r="15" spans="1:2" x14ac:dyDescent="0.3">
      <c r="A15" s="65">
        <v>17010301</v>
      </c>
      <c r="B15" s="66">
        <v>60.322000000000003</v>
      </c>
    </row>
    <row r="16" spans="1:2" x14ac:dyDescent="0.3">
      <c r="A16" s="65">
        <v>17010302</v>
      </c>
      <c r="B16" s="66">
        <v>100.726</v>
      </c>
    </row>
    <row r="17" spans="1:2" x14ac:dyDescent="0.3">
      <c r="A17" s="65">
        <v>17010303</v>
      </c>
      <c r="B17" s="66">
        <v>804.98199999999997</v>
      </c>
    </row>
    <row r="18" spans="1:2" x14ac:dyDescent="0.3">
      <c r="A18" s="65">
        <v>17010304</v>
      </c>
      <c r="B18" s="66">
        <v>648.18200000000002</v>
      </c>
    </row>
    <row r="19" spans="1:2" x14ac:dyDescent="0.3">
      <c r="A19" s="65">
        <v>17010305</v>
      </c>
      <c r="B19" s="66">
        <v>19712.202000000001</v>
      </c>
    </row>
    <row r="20" spans="1:2" x14ac:dyDescent="0.3">
      <c r="A20" s="65">
        <v>17010306</v>
      </c>
      <c r="B20" s="66">
        <v>2101.0279999999998</v>
      </c>
    </row>
    <row r="21" spans="1:2" x14ac:dyDescent="0.3">
      <c r="A21" s="65">
        <v>17010308</v>
      </c>
      <c r="B21" s="66">
        <v>33.804000000000002</v>
      </c>
    </row>
    <row r="22" spans="1:2" x14ac:dyDescent="0.3">
      <c r="A22" s="65">
        <v>17040104</v>
      </c>
      <c r="B22" s="66">
        <v>17680.615000000002</v>
      </c>
    </row>
    <row r="23" spans="1:2" x14ac:dyDescent="0.3">
      <c r="A23" s="65">
        <v>17040105</v>
      </c>
      <c r="B23" s="66">
        <v>2505.5625</v>
      </c>
    </row>
    <row r="24" spans="1:2" x14ac:dyDescent="0.3">
      <c r="A24" s="65">
        <v>17040201</v>
      </c>
      <c r="B24" s="66">
        <v>498956.91800000001</v>
      </c>
    </row>
    <row r="25" spans="1:2" x14ac:dyDescent="0.3">
      <c r="A25" s="65">
        <v>17040202</v>
      </c>
      <c r="B25" s="66">
        <v>30310.390500000001</v>
      </c>
    </row>
    <row r="26" spans="1:2" x14ac:dyDescent="0.3">
      <c r="A26" s="65">
        <v>17040203</v>
      </c>
      <c r="B26" s="66">
        <v>257971.16250000001</v>
      </c>
    </row>
    <row r="27" spans="1:2" x14ac:dyDescent="0.3">
      <c r="A27" s="65">
        <v>17040204</v>
      </c>
      <c r="B27" s="66">
        <v>444903.755</v>
      </c>
    </row>
    <row r="28" spans="1:2" x14ac:dyDescent="0.3">
      <c r="A28" s="65">
        <v>17040205</v>
      </c>
      <c r="B28" s="66">
        <v>66043.001499999998</v>
      </c>
    </row>
    <row r="29" spans="1:2" x14ac:dyDescent="0.3">
      <c r="A29" s="65">
        <v>17040206</v>
      </c>
      <c r="B29" s="66">
        <v>1119173.0220000001</v>
      </c>
    </row>
    <row r="30" spans="1:2" x14ac:dyDescent="0.3">
      <c r="A30" s="65">
        <v>17040207</v>
      </c>
      <c r="B30" s="66">
        <v>218815.71950000001</v>
      </c>
    </row>
    <row r="31" spans="1:2" x14ac:dyDescent="0.3">
      <c r="A31" s="65">
        <v>17040208</v>
      </c>
      <c r="B31" s="66">
        <v>320987.538</v>
      </c>
    </row>
    <row r="32" spans="1:2" x14ac:dyDescent="0.3">
      <c r="A32" s="65">
        <v>17040209</v>
      </c>
      <c r="B32" s="66">
        <v>1138954.186</v>
      </c>
    </row>
    <row r="33" spans="1:2" x14ac:dyDescent="0.3">
      <c r="A33" s="65">
        <v>17040210</v>
      </c>
      <c r="B33" s="66">
        <v>243311.38200000001</v>
      </c>
    </row>
    <row r="34" spans="1:2" x14ac:dyDescent="0.3">
      <c r="A34" s="65">
        <v>17040211</v>
      </c>
      <c r="B34" s="66">
        <v>367486.43400000001</v>
      </c>
    </row>
    <row r="35" spans="1:2" x14ac:dyDescent="0.3">
      <c r="A35" s="65">
        <v>17040212</v>
      </c>
      <c r="B35" s="66">
        <v>1744389.8540000001</v>
      </c>
    </row>
    <row r="36" spans="1:2" x14ac:dyDescent="0.3">
      <c r="A36" s="65">
        <v>17040213</v>
      </c>
      <c r="B36" s="66">
        <v>96731.479500000001</v>
      </c>
    </row>
    <row r="37" spans="1:2" x14ac:dyDescent="0.3">
      <c r="A37" s="65">
        <v>17040214</v>
      </c>
      <c r="B37" s="66">
        <v>239686.86749999999</v>
      </c>
    </row>
    <row r="38" spans="1:2" x14ac:dyDescent="0.3">
      <c r="A38" s="65">
        <v>17040215</v>
      </c>
      <c r="B38" s="66">
        <v>202073.092</v>
      </c>
    </row>
    <row r="39" spans="1:2" x14ac:dyDescent="0.3">
      <c r="A39" s="65">
        <v>17040216</v>
      </c>
      <c r="B39" s="66">
        <v>1867.81</v>
      </c>
    </row>
    <row r="40" spans="1:2" x14ac:dyDescent="0.3">
      <c r="A40" s="65">
        <v>17040217</v>
      </c>
      <c r="B40" s="66">
        <v>71112.177500000005</v>
      </c>
    </row>
    <row r="41" spans="1:2" x14ac:dyDescent="0.3">
      <c r="A41" s="65">
        <v>17040218</v>
      </c>
      <c r="B41" s="66">
        <v>157355.74249999999</v>
      </c>
    </row>
    <row r="42" spans="1:2" x14ac:dyDescent="0.3">
      <c r="A42" s="65">
        <v>17040219</v>
      </c>
      <c r="B42" s="66">
        <v>182656.31049999999</v>
      </c>
    </row>
    <row r="43" spans="1:2" x14ac:dyDescent="0.3">
      <c r="A43" s="65">
        <v>17040220</v>
      </c>
      <c r="B43" s="66">
        <v>74287.9375</v>
      </c>
    </row>
    <row r="44" spans="1:2" x14ac:dyDescent="0.3">
      <c r="A44" s="65">
        <v>17040221</v>
      </c>
      <c r="B44" s="66">
        <v>227041.389</v>
      </c>
    </row>
    <row r="45" spans="1:2" x14ac:dyDescent="0.3">
      <c r="A45" s="65">
        <v>17050101</v>
      </c>
      <c r="B45" s="66">
        <v>104039.23050000001</v>
      </c>
    </row>
    <row r="46" spans="1:2" x14ac:dyDescent="0.3">
      <c r="A46" s="65">
        <v>17050102</v>
      </c>
      <c r="B46" s="66">
        <v>75037.595499999996</v>
      </c>
    </row>
    <row r="47" spans="1:2" x14ac:dyDescent="0.3">
      <c r="A47" s="65">
        <v>17050103</v>
      </c>
      <c r="B47" s="66">
        <v>734610.32649999997</v>
      </c>
    </row>
    <row r="48" spans="1:2" x14ac:dyDescent="0.3">
      <c r="A48" s="65">
        <v>17050104</v>
      </c>
      <c r="B48" s="66">
        <v>2624.07</v>
      </c>
    </row>
    <row r="49" spans="1:2" x14ac:dyDescent="0.3">
      <c r="A49" s="65">
        <v>17050105</v>
      </c>
      <c r="B49" s="66">
        <v>11.1075</v>
      </c>
    </row>
    <row r="50" spans="1:2" x14ac:dyDescent="0.3">
      <c r="A50" s="65">
        <v>17050106</v>
      </c>
      <c r="B50" s="66">
        <v>0</v>
      </c>
    </row>
    <row r="51" spans="1:2" x14ac:dyDescent="0.3">
      <c r="A51" s="65">
        <v>17050107</v>
      </c>
      <c r="B51" s="66">
        <v>159.17500000000001</v>
      </c>
    </row>
    <row r="52" spans="1:2" x14ac:dyDescent="0.3">
      <c r="A52" s="65">
        <v>17050108</v>
      </c>
      <c r="B52" s="66">
        <v>3387.37</v>
      </c>
    </row>
    <row r="53" spans="1:2" x14ac:dyDescent="0.3">
      <c r="A53" s="65">
        <v>17050111</v>
      </c>
      <c r="B53" s="66">
        <v>0.55500000000000005</v>
      </c>
    </row>
    <row r="54" spans="1:2" x14ac:dyDescent="0.3">
      <c r="A54" s="65">
        <v>17050112</v>
      </c>
      <c r="B54" s="66">
        <v>317.80599999999998</v>
      </c>
    </row>
    <row r="55" spans="1:2" x14ac:dyDescent="0.3">
      <c r="A55" s="65">
        <v>17050113</v>
      </c>
      <c r="B55" s="66">
        <v>10660.013499999999</v>
      </c>
    </row>
    <row r="56" spans="1:2" x14ac:dyDescent="0.3">
      <c r="A56" s="65">
        <v>17050114</v>
      </c>
      <c r="B56" s="66">
        <v>887357.27249999996</v>
      </c>
    </row>
    <row r="57" spans="1:2" x14ac:dyDescent="0.3">
      <c r="A57" s="65">
        <v>17050115</v>
      </c>
      <c r="B57" s="66">
        <v>107986.7285</v>
      </c>
    </row>
    <row r="58" spans="1:2" x14ac:dyDescent="0.3">
      <c r="A58" s="65">
        <v>17050120</v>
      </c>
      <c r="B58" s="66">
        <v>503.98399999999998</v>
      </c>
    </row>
    <row r="59" spans="1:2" x14ac:dyDescent="0.3">
      <c r="A59" s="65">
        <v>17050121</v>
      </c>
      <c r="B59" s="66">
        <v>888.21500000000003</v>
      </c>
    </row>
    <row r="60" spans="1:2" x14ac:dyDescent="0.3">
      <c r="A60" s="65">
        <v>17050122</v>
      </c>
      <c r="B60" s="66">
        <v>312708.1495</v>
      </c>
    </row>
    <row r="61" spans="1:2" x14ac:dyDescent="0.3">
      <c r="A61" s="65">
        <v>17050123</v>
      </c>
      <c r="B61" s="66">
        <v>23266.897000000001</v>
      </c>
    </row>
    <row r="62" spans="1:2" x14ac:dyDescent="0.3">
      <c r="A62" s="65">
        <v>17050124</v>
      </c>
      <c r="B62" s="66">
        <v>132073.114</v>
      </c>
    </row>
    <row r="63" spans="1:2" x14ac:dyDescent="0.3">
      <c r="A63" s="65">
        <v>17050201</v>
      </c>
      <c r="B63" s="66">
        <v>35889.904000000002</v>
      </c>
    </row>
    <row r="64" spans="1:2" x14ac:dyDescent="0.3">
      <c r="A64" s="65">
        <v>17060101</v>
      </c>
      <c r="B64" s="66">
        <v>8.0860000000000003</v>
      </c>
    </row>
    <row r="65" spans="1:2" x14ac:dyDescent="0.3">
      <c r="A65" s="65">
        <v>17060103</v>
      </c>
      <c r="B65" s="66">
        <v>823.84500000000003</v>
      </c>
    </row>
    <row r="66" spans="1:2" x14ac:dyDescent="0.3">
      <c r="A66" s="65">
        <v>17060106</v>
      </c>
      <c r="B66" s="66">
        <v>0</v>
      </c>
    </row>
    <row r="67" spans="1:2" x14ac:dyDescent="0.3">
      <c r="A67" s="65">
        <v>17060107</v>
      </c>
      <c r="B67" s="66">
        <v>0</v>
      </c>
    </row>
    <row r="68" spans="1:2" x14ac:dyDescent="0.3">
      <c r="A68" s="65">
        <v>17060108</v>
      </c>
      <c r="B68" s="66">
        <v>2898.19</v>
      </c>
    </row>
    <row r="69" spans="1:2" x14ac:dyDescent="0.3">
      <c r="A69" s="65">
        <v>17060109</v>
      </c>
      <c r="B69" s="66">
        <v>0</v>
      </c>
    </row>
    <row r="70" spans="1:2" x14ac:dyDescent="0.3">
      <c r="A70" s="65">
        <v>17060201</v>
      </c>
      <c r="B70" s="66">
        <v>36017.616000000002</v>
      </c>
    </row>
    <row r="71" spans="1:2" x14ac:dyDescent="0.3">
      <c r="A71" s="65">
        <v>17060202</v>
      </c>
      <c r="B71" s="66">
        <v>33762.957499999997</v>
      </c>
    </row>
    <row r="72" spans="1:2" x14ac:dyDescent="0.3">
      <c r="A72" s="65">
        <v>17060203</v>
      </c>
      <c r="B72" s="66">
        <v>32855.262499999997</v>
      </c>
    </row>
    <row r="73" spans="1:2" x14ac:dyDescent="0.3">
      <c r="A73" s="65">
        <v>17060204</v>
      </c>
      <c r="B73" s="66">
        <v>76258.559999999998</v>
      </c>
    </row>
    <row r="74" spans="1:2" x14ac:dyDescent="0.3">
      <c r="A74" s="65">
        <v>17060205</v>
      </c>
      <c r="B74" s="66">
        <v>55.857999999999997</v>
      </c>
    </row>
    <row r="75" spans="1:2" x14ac:dyDescent="0.3">
      <c r="A75" s="65">
        <v>17060206</v>
      </c>
      <c r="B75" s="66">
        <v>44.52</v>
      </c>
    </row>
    <row r="76" spans="1:2" x14ac:dyDescent="0.3">
      <c r="A76" s="65">
        <v>17060207</v>
      </c>
      <c r="B76" s="66">
        <v>4.17</v>
      </c>
    </row>
    <row r="77" spans="1:2" x14ac:dyDescent="0.3">
      <c r="A77" s="65">
        <v>17060208</v>
      </c>
      <c r="B77" s="66">
        <v>83.55</v>
      </c>
    </row>
    <row r="78" spans="1:2" x14ac:dyDescent="0.3">
      <c r="A78" s="65">
        <v>17060209</v>
      </c>
      <c r="B78" s="66">
        <v>1384.287</v>
      </c>
    </row>
    <row r="79" spans="1:2" x14ac:dyDescent="0.3">
      <c r="A79" s="65">
        <v>17060210</v>
      </c>
      <c r="B79" s="66">
        <v>24571.995999999999</v>
      </c>
    </row>
    <row r="80" spans="1:2" x14ac:dyDescent="0.3">
      <c r="A80" s="65">
        <v>17060301</v>
      </c>
      <c r="B80" s="66">
        <v>0</v>
      </c>
    </row>
    <row r="81" spans="1:2" x14ac:dyDescent="0.3">
      <c r="A81" s="65">
        <v>17060302</v>
      </c>
      <c r="B81" s="66">
        <v>0.44400000000000001</v>
      </c>
    </row>
    <row r="82" spans="1:2" x14ac:dyDescent="0.3">
      <c r="A82" s="65">
        <v>17060303</v>
      </c>
      <c r="B82" s="66">
        <v>0</v>
      </c>
    </row>
    <row r="83" spans="1:2" x14ac:dyDescent="0.3">
      <c r="A83" s="65">
        <v>17060304</v>
      </c>
      <c r="B83" s="66">
        <v>87.99</v>
      </c>
    </row>
    <row r="84" spans="1:2" x14ac:dyDescent="0.3">
      <c r="A84" s="65">
        <v>17060305</v>
      </c>
      <c r="B84" s="66">
        <v>1060.616</v>
      </c>
    </row>
    <row r="85" spans="1:2" x14ac:dyDescent="0.3">
      <c r="A85" s="65">
        <v>17060306</v>
      </c>
      <c r="B85" s="66">
        <v>4875.75</v>
      </c>
    </row>
    <row r="86" spans="1:2" x14ac:dyDescent="0.3">
      <c r="A86" s="65">
        <v>17060307</v>
      </c>
      <c r="B86" s="66">
        <v>0</v>
      </c>
    </row>
    <row r="87" spans="1:2" ht="15" thickBot="1" x14ac:dyDescent="0.35">
      <c r="A87" s="67">
        <v>17060308</v>
      </c>
      <c r="B87" s="69">
        <v>7.6775000000000002</v>
      </c>
    </row>
    <row r="88" spans="1:2" ht="15" thickTop="1" x14ac:dyDescent="0.3"/>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Input</vt:lpstr>
      <vt:lpstr>Output</vt:lpstr>
      <vt:lpstr>Document Sources and Data</vt:lpstr>
      <vt:lpstr>GIS Sources and Data</vt:lpstr>
      <vt:lpstr>Physical Supply by HUC 8 Detail</vt:lpstr>
      <vt:lpstr>Physical Supply by HUC 8</vt:lpstr>
      <vt:lpstr>Water Use Current Details</vt:lpstr>
      <vt:lpstr>Water Use Current M&amp;I</vt:lpstr>
      <vt:lpstr>Current Water Use Agriculture</vt:lpstr>
      <vt:lpstr>Water Use Current Thermo</vt:lpstr>
      <vt:lpstr>Current Groundwater Details</vt:lpstr>
      <vt:lpstr>Current Groundwater</vt:lpstr>
      <vt:lpstr>Water Use Future Details</vt:lpstr>
      <vt:lpstr>Water Use Future M&amp;I</vt:lpstr>
      <vt:lpstr>Water Use Future Agriculture</vt:lpstr>
      <vt:lpstr>Recharge Details</vt:lpstr>
      <vt:lpstr>Recharge</vt:lpstr>
      <vt:lpstr>Storage Details</vt:lpstr>
      <vt:lpstr>Storage</vt:lpstr>
      <vt:lpstr>Species Details</vt:lpstr>
      <vt:lpstr>Species</vt:lpstr>
      <vt:lpstr>Available Water Details</vt:lpstr>
    </vt:vector>
  </TitlesOfParts>
  <Company>Sandia National Laboratories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Barbie Moreland</dc:creator>
  <cp:lastModifiedBy>Barbie Moreland</cp:lastModifiedBy>
  <dcterms:created xsi:type="dcterms:W3CDTF">2012-08-13T20:23:37Z</dcterms:created>
  <dcterms:modified xsi:type="dcterms:W3CDTF">2013-04-08T16:11:52Z</dcterms:modified>
</cp:coreProperties>
</file>