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0" yWindow="24" windowWidth="19140" windowHeight="11640" tabRatio="908" firstSheet="11" activeTab="21"/>
  </bookViews>
  <sheets>
    <sheet name="Input" sheetId="17" r:id="rId1"/>
    <sheet name="Output" sheetId="18" r:id="rId2"/>
    <sheet name="Document Sources and Data" sheetId="9" r:id="rId3"/>
    <sheet name="GIS Sources and Data" sheetId="2" r:id="rId4"/>
    <sheet name="Physical Supply by HUC 8 Detail" sheetId="3" r:id="rId5"/>
    <sheet name="Physical Supply by HUC 8" sheetId="4" r:id="rId6"/>
    <sheet name="Water Use Current Detail" sheetId="5" r:id="rId7"/>
    <sheet name="Water Use Current M&amp;I" sheetId="15" r:id="rId8"/>
    <sheet name="Water Use Current Agriculture" sheetId="20" r:id="rId9"/>
    <sheet name="Water Use Current Thermo" sheetId="12" r:id="rId10"/>
    <sheet name="Current Groundwater Details" sheetId="6" r:id="rId11"/>
    <sheet name="Current Groundwater Pumping" sheetId="14" r:id="rId12"/>
    <sheet name="Water Use Future Details" sheetId="7" r:id="rId13"/>
    <sheet name="Water Use Future M&amp;I" sheetId="16" r:id="rId14"/>
    <sheet name="Water Use Future Agriculture" sheetId="21" r:id="rId15"/>
    <sheet name="Recharge Details" sheetId="8" r:id="rId16"/>
    <sheet name="Recharge" sheetId="1" r:id="rId17"/>
    <sheet name="Storage Details" sheetId="10" r:id="rId18"/>
    <sheet name="Storage" sheetId="11" r:id="rId19"/>
    <sheet name="Species_Details" sheetId="19" r:id="rId20"/>
    <sheet name="Species" sheetId="13" r:id="rId21"/>
    <sheet name="Metrics" sheetId="22" r:id="rId22"/>
  </sheets>
  <calcPr calcId="145621"/>
</workbook>
</file>

<file path=xl/calcChain.xml><?xml version="1.0" encoding="utf-8"?>
<calcChain xmlns="http://schemas.openxmlformats.org/spreadsheetml/2006/main">
  <c r="M6" i="18" l="1"/>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5" i="18"/>
  <c r="M5" i="20"/>
  <c r="M6" i="20"/>
  <c r="M7" i="20"/>
  <c r="M8" i="20"/>
  <c r="M9" i="20"/>
  <c r="M10" i="20"/>
  <c r="N10" i="20" s="1"/>
  <c r="M11" i="20"/>
  <c r="N11" i="20" s="1"/>
  <c r="R36" i="20" s="1"/>
  <c r="M12" i="20"/>
  <c r="M13" i="20"/>
  <c r="M14" i="20"/>
  <c r="N14" i="20" s="1"/>
  <c r="M15" i="20"/>
  <c r="M16" i="20"/>
  <c r="M17" i="20"/>
  <c r="M18" i="20"/>
  <c r="M19" i="20"/>
  <c r="M20" i="20"/>
  <c r="M21" i="20"/>
  <c r="M22" i="20"/>
  <c r="M23" i="20"/>
  <c r="M24" i="20"/>
  <c r="M25" i="20"/>
  <c r="M26" i="20"/>
  <c r="N26" i="20" s="1"/>
  <c r="M27" i="20"/>
  <c r="M28" i="20"/>
  <c r="M29" i="20"/>
  <c r="M30" i="20"/>
  <c r="M31" i="20"/>
  <c r="N31" i="20" s="1"/>
  <c r="M32" i="20"/>
  <c r="M33" i="20"/>
  <c r="M34" i="20"/>
  <c r="M35" i="20"/>
  <c r="N35" i="20" s="1"/>
  <c r="R109" i="20" s="1"/>
  <c r="M36" i="20"/>
  <c r="M37" i="20"/>
  <c r="M38" i="20"/>
  <c r="N38" i="20" s="1"/>
  <c r="M39" i="20"/>
  <c r="N39" i="20" s="1"/>
  <c r="R126" i="20" s="1"/>
  <c r="M40" i="20"/>
  <c r="M41" i="20"/>
  <c r="M42" i="20"/>
  <c r="M43" i="20"/>
  <c r="N43" i="20" s="1"/>
  <c r="M44" i="20"/>
  <c r="M45" i="20"/>
  <c r="M46" i="20"/>
  <c r="N46" i="20" s="1"/>
  <c r="M47" i="20"/>
  <c r="N47" i="20" s="1"/>
  <c r="R153" i="20" s="1"/>
  <c r="U104" i="20" s="1"/>
  <c r="M48" i="20"/>
  <c r="M49" i="20"/>
  <c r="M50" i="20"/>
  <c r="M51" i="20"/>
  <c r="N51" i="20" s="1"/>
  <c r="M52" i="20"/>
  <c r="M53" i="20"/>
  <c r="M54" i="20"/>
  <c r="M55" i="20"/>
  <c r="M56" i="20"/>
  <c r="M57" i="20"/>
  <c r="M4" i="20"/>
  <c r="N4" i="20" s="1"/>
  <c r="J5" i="20"/>
  <c r="N5" i="20" s="1"/>
  <c r="J6" i="20"/>
  <c r="J7" i="20"/>
  <c r="J8" i="20"/>
  <c r="N8" i="20" s="1"/>
  <c r="J9" i="20"/>
  <c r="J10" i="20"/>
  <c r="J11" i="20"/>
  <c r="J12" i="20"/>
  <c r="J13" i="20"/>
  <c r="J14" i="20"/>
  <c r="J15" i="20"/>
  <c r="J16" i="20"/>
  <c r="J17" i="20"/>
  <c r="N17" i="20" s="1"/>
  <c r="J18" i="20"/>
  <c r="J19" i="20"/>
  <c r="J20" i="20"/>
  <c r="N20" i="20" s="1"/>
  <c r="J21" i="20"/>
  <c r="N21" i="20" s="1"/>
  <c r="J22" i="20"/>
  <c r="J23" i="20"/>
  <c r="J24" i="20"/>
  <c r="N24" i="20" s="1"/>
  <c r="J25" i="20"/>
  <c r="J26" i="20"/>
  <c r="J27" i="20"/>
  <c r="J28" i="20"/>
  <c r="N28" i="20" s="1"/>
  <c r="J29" i="20"/>
  <c r="N29" i="20" s="1"/>
  <c r="J30" i="20"/>
  <c r="J31" i="20"/>
  <c r="J32" i="20"/>
  <c r="N32" i="20" s="1"/>
  <c r="J33" i="20"/>
  <c r="N33" i="20" s="1"/>
  <c r="J34" i="20"/>
  <c r="J35" i="20"/>
  <c r="J36" i="20"/>
  <c r="N36" i="20" s="1"/>
  <c r="J37" i="20"/>
  <c r="J38" i="20"/>
  <c r="J39" i="20"/>
  <c r="J40" i="20"/>
  <c r="N40" i="20" s="1"/>
  <c r="J41" i="20"/>
  <c r="J42" i="20"/>
  <c r="J43" i="20"/>
  <c r="J44" i="20"/>
  <c r="J45" i="20"/>
  <c r="J46" i="20"/>
  <c r="J47" i="20"/>
  <c r="J48" i="20"/>
  <c r="J49" i="20"/>
  <c r="N49" i="20" s="1"/>
  <c r="J50" i="20"/>
  <c r="J51" i="20"/>
  <c r="J52" i="20"/>
  <c r="N52" i="20" s="1"/>
  <c r="J53" i="20"/>
  <c r="N53" i="20" s="1"/>
  <c r="J54" i="20"/>
  <c r="J55" i="20"/>
  <c r="J56" i="20"/>
  <c r="N56" i="20" s="1"/>
  <c r="J57" i="20"/>
  <c r="J4" i="20"/>
  <c r="E5" i="20"/>
  <c r="E6" i="20"/>
  <c r="E7" i="20"/>
  <c r="E8" i="20"/>
  <c r="E9" i="20"/>
  <c r="E10" i="20"/>
  <c r="E11" i="20"/>
  <c r="E12" i="20"/>
  <c r="E13" i="20"/>
  <c r="E14" i="20"/>
  <c r="E15" i="20"/>
  <c r="E16" i="20"/>
  <c r="E17" i="20"/>
  <c r="E18" i="20"/>
  <c r="E19" i="20"/>
  <c r="E20" i="20"/>
  <c r="E21" i="20"/>
  <c r="E22" i="20"/>
  <c r="E23" i="20"/>
  <c r="E24" i="20"/>
  <c r="E25" i="20"/>
  <c r="E26" i="20"/>
  <c r="R26" i="20" s="1"/>
  <c r="U66" i="20" s="1"/>
  <c r="E27" i="20"/>
  <c r="E28" i="20"/>
  <c r="E29" i="20"/>
  <c r="E30" i="20"/>
  <c r="R30" i="20" s="1"/>
  <c r="E31" i="20"/>
  <c r="E32" i="20"/>
  <c r="E33" i="20"/>
  <c r="E34" i="20"/>
  <c r="E35" i="20"/>
  <c r="R35" i="20" s="1"/>
  <c r="E36" i="20"/>
  <c r="E37" i="20"/>
  <c r="E38" i="20"/>
  <c r="E39" i="20"/>
  <c r="E40" i="20"/>
  <c r="E41" i="20"/>
  <c r="E42" i="20"/>
  <c r="E43" i="20"/>
  <c r="R43" i="20" s="1"/>
  <c r="E44" i="20"/>
  <c r="E45" i="20"/>
  <c r="E46" i="20"/>
  <c r="E47" i="20"/>
  <c r="E48" i="20"/>
  <c r="E49" i="20"/>
  <c r="E50" i="20"/>
  <c r="E51" i="20"/>
  <c r="E52" i="20"/>
  <c r="E53" i="20"/>
  <c r="E54" i="20"/>
  <c r="E55" i="20"/>
  <c r="E56" i="20"/>
  <c r="E57" i="20"/>
  <c r="E58" i="20"/>
  <c r="E59" i="20"/>
  <c r="E60" i="20"/>
  <c r="E61" i="20"/>
  <c r="E62" i="20"/>
  <c r="E63" i="20"/>
  <c r="R63" i="20" s="1"/>
  <c r="E64" i="20"/>
  <c r="E65" i="20"/>
  <c r="E66" i="20"/>
  <c r="E67" i="20"/>
  <c r="E68" i="20"/>
  <c r="E69" i="20"/>
  <c r="E70" i="20"/>
  <c r="E71" i="20"/>
  <c r="E72" i="20"/>
  <c r="E73" i="20"/>
  <c r="E74" i="20"/>
  <c r="E75" i="20"/>
  <c r="E76" i="20"/>
  <c r="E77" i="20"/>
  <c r="E78" i="20"/>
  <c r="E79" i="20"/>
  <c r="E80" i="20"/>
  <c r="E81" i="20"/>
  <c r="E82" i="20"/>
  <c r="E83" i="20"/>
  <c r="E84" i="20"/>
  <c r="E85" i="20"/>
  <c r="E86" i="20"/>
  <c r="R86" i="20" s="1"/>
  <c r="E87" i="20"/>
  <c r="E88" i="20"/>
  <c r="E89" i="20"/>
  <c r="E90" i="20"/>
  <c r="E91" i="20"/>
  <c r="E92" i="20"/>
  <c r="E93" i="20"/>
  <c r="E94" i="20"/>
  <c r="E95" i="20"/>
  <c r="R95" i="20" s="1"/>
  <c r="E96" i="20"/>
  <c r="E97" i="20"/>
  <c r="E98" i="20"/>
  <c r="E99" i="20"/>
  <c r="E100" i="20"/>
  <c r="E101" i="20"/>
  <c r="E102" i="20"/>
  <c r="E103" i="20"/>
  <c r="E104" i="20"/>
  <c r="E105" i="20"/>
  <c r="E106" i="20"/>
  <c r="E107" i="20"/>
  <c r="E108" i="20"/>
  <c r="E109" i="20"/>
  <c r="E110" i="20"/>
  <c r="E111" i="20"/>
  <c r="E112" i="20"/>
  <c r="E113" i="20"/>
  <c r="E114" i="20"/>
  <c r="E115" i="20"/>
  <c r="E116" i="20"/>
  <c r="E117" i="20"/>
  <c r="E118" i="20"/>
  <c r="R118" i="20" s="1"/>
  <c r="E119" i="20"/>
  <c r="R119" i="20" s="1"/>
  <c r="E120" i="20"/>
  <c r="E121" i="20"/>
  <c r="E122" i="20"/>
  <c r="R122" i="20" s="1"/>
  <c r="E123" i="20"/>
  <c r="R123" i="20" s="1"/>
  <c r="E124" i="20"/>
  <c r="E125" i="20"/>
  <c r="E126" i="20"/>
  <c r="E127" i="20"/>
  <c r="E128" i="20"/>
  <c r="E129" i="20"/>
  <c r="E130" i="20"/>
  <c r="E131" i="20"/>
  <c r="R131" i="20" s="1"/>
  <c r="U75" i="20" s="1"/>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R163" i="20" s="1"/>
  <c r="E164" i="20"/>
  <c r="E165" i="20"/>
  <c r="E166" i="20"/>
  <c r="E167" i="20"/>
  <c r="R167" i="20" s="1"/>
  <c r="E168" i="20"/>
  <c r="E169" i="20"/>
  <c r="E170" i="20"/>
  <c r="E171" i="20"/>
  <c r="E172" i="20"/>
  <c r="E173" i="20"/>
  <c r="E174" i="20"/>
  <c r="E175" i="20"/>
  <c r="E176" i="20"/>
  <c r="E177" i="20"/>
  <c r="E178" i="20"/>
  <c r="E179" i="20"/>
  <c r="E180" i="20"/>
  <c r="E181" i="20"/>
  <c r="E182" i="20"/>
  <c r="E183" i="20"/>
  <c r="E184" i="20"/>
  <c r="E185" i="20"/>
  <c r="E186" i="20"/>
  <c r="E4" i="20"/>
  <c r="R23" i="20" l="1"/>
  <c r="R169" i="20"/>
  <c r="R165" i="20"/>
  <c r="U19" i="20" s="1"/>
  <c r="R157" i="20"/>
  <c r="R145" i="20"/>
  <c r="R125" i="20"/>
  <c r="R93" i="20"/>
  <c r="U8" i="20" s="1"/>
  <c r="R85" i="20"/>
  <c r="N57" i="20"/>
  <c r="N41" i="20"/>
  <c r="N25" i="20"/>
  <c r="R77" i="20" s="1"/>
  <c r="U25" i="20" s="1"/>
  <c r="N9" i="20"/>
  <c r="R90" i="20"/>
  <c r="U87" i="20" s="1"/>
  <c r="R166" i="20"/>
  <c r="R31" i="20"/>
  <c r="R168" i="20"/>
  <c r="U22" i="20" s="1"/>
  <c r="R164" i="20"/>
  <c r="R156" i="20"/>
  <c r="R148" i="20"/>
  <c r="R128" i="20"/>
  <c r="U72" i="20" s="1"/>
  <c r="R24" i="20"/>
  <c r="R129" i="20"/>
  <c r="U73" i="20" s="1"/>
  <c r="R120" i="20"/>
  <c r="R103" i="20"/>
  <c r="N55" i="20"/>
  <c r="R176" i="20" s="1"/>
  <c r="U49" i="20" s="1"/>
  <c r="R94" i="20"/>
  <c r="R174" i="20"/>
  <c r="R75" i="20"/>
  <c r="U11" i="20" s="1"/>
  <c r="R101" i="20"/>
  <c r="R162" i="20"/>
  <c r="R51" i="20"/>
  <c r="U101" i="20" s="1"/>
  <c r="R161" i="20"/>
  <c r="R79" i="20"/>
  <c r="N50" i="20"/>
  <c r="R159" i="20" s="1"/>
  <c r="R138" i="20"/>
  <c r="R158" i="20"/>
  <c r="N45" i="20"/>
  <c r="R142" i="20" s="1"/>
  <c r="U53" i="20" s="1"/>
  <c r="R91" i="20"/>
  <c r="U89" i="20" s="1"/>
  <c r="R87" i="20"/>
  <c r="R28" i="20"/>
  <c r="U82" i="20" s="1"/>
  <c r="R88" i="20"/>
  <c r="R180" i="20"/>
  <c r="R127" i="20"/>
  <c r="R130" i="20"/>
  <c r="R124" i="20"/>
  <c r="N13" i="20"/>
  <c r="R42" i="20"/>
  <c r="R41" i="20"/>
  <c r="R146" i="20"/>
  <c r="R121" i="20"/>
  <c r="U45" i="20" s="1"/>
  <c r="R116" i="20"/>
  <c r="N37" i="20"/>
  <c r="R115" i="20" s="1"/>
  <c r="N12" i="20"/>
  <c r="R34" i="20"/>
  <c r="U23" i="20" s="1"/>
  <c r="R33" i="20"/>
  <c r="R32" i="20"/>
  <c r="R185" i="20"/>
  <c r="R29" i="20"/>
  <c r="R10" i="20"/>
  <c r="U69" i="20" s="1"/>
  <c r="N27" i="20"/>
  <c r="R27" i="20"/>
  <c r="R25" i="20"/>
  <c r="R80" i="20"/>
  <c r="R113" i="20"/>
  <c r="R65" i="20"/>
  <c r="N7" i="20"/>
  <c r="R21" i="20" s="1"/>
  <c r="R78" i="20"/>
  <c r="R62" i="20"/>
  <c r="U20" i="20" s="1"/>
  <c r="R74" i="20"/>
  <c r="R76" i="20"/>
  <c r="N23" i="20"/>
  <c r="R183" i="20"/>
  <c r="U64" i="20" s="1"/>
  <c r="R184" i="20"/>
  <c r="R181" i="20"/>
  <c r="R186" i="20"/>
  <c r="R182" i="20"/>
  <c r="U63" i="20" s="1"/>
  <c r="N54" i="20"/>
  <c r="N42" i="20"/>
  <c r="R133" i="20"/>
  <c r="R132" i="20"/>
  <c r="U47" i="20"/>
  <c r="N48" i="20"/>
  <c r="R151" i="20"/>
  <c r="R152" i="20"/>
  <c r="R149" i="20"/>
  <c r="U77" i="20" s="1"/>
  <c r="R147" i="20"/>
  <c r="R150" i="20"/>
  <c r="N44" i="20"/>
  <c r="N19" i="20"/>
  <c r="R61" i="20"/>
  <c r="R64" i="20"/>
  <c r="U35" i="20" s="1"/>
  <c r="N18" i="20"/>
  <c r="R53" i="20"/>
  <c r="R52" i="20"/>
  <c r="U102" i="20" s="1"/>
  <c r="R50" i="20"/>
  <c r="U99" i="20" s="1"/>
  <c r="R112" i="20"/>
  <c r="U59" i="20" s="1"/>
  <c r="R111" i="20"/>
  <c r="U58" i="20" s="1"/>
  <c r="N16" i="20"/>
  <c r="R110" i="20"/>
  <c r="N34" i="20"/>
  <c r="U16" i="20"/>
  <c r="R102" i="20"/>
  <c r="U30" i="20" s="1"/>
  <c r="R100" i="20"/>
  <c r="R96" i="20"/>
  <c r="R92" i="20"/>
  <c r="N30" i="20"/>
  <c r="R89" i="20"/>
  <c r="U86" i="20" s="1"/>
  <c r="N15" i="20"/>
  <c r="N22" i="20"/>
  <c r="N6" i="20"/>
  <c r="R6" i="20"/>
  <c r="R9" i="20"/>
  <c r="R12" i="20"/>
  <c r="R8" i="20"/>
  <c r="U67" i="20" s="1"/>
  <c r="R13" i="20"/>
  <c r="R11" i="20"/>
  <c r="U70" i="20" s="1"/>
  <c r="R7" i="20"/>
  <c r="U65" i="20" s="1"/>
  <c r="R14" i="20"/>
  <c r="R5" i="20"/>
  <c r="U7" i="20" s="1"/>
  <c r="R4" i="20"/>
  <c r="U6" i="20" s="1"/>
  <c r="P29" i="18"/>
  <c r="P30" i="18"/>
  <c r="P31" i="18"/>
  <c r="P32" i="18"/>
  <c r="P33" i="18"/>
  <c r="P34" i="18"/>
  <c r="P35" i="18"/>
  <c r="P36" i="18"/>
  <c r="P37" i="18"/>
  <c r="P38" i="18"/>
  <c r="P39" i="18"/>
  <c r="P40" i="18"/>
  <c r="P41" i="18"/>
  <c r="P42" i="18"/>
  <c r="P43" i="18"/>
  <c r="P44" i="18"/>
  <c r="P45" i="18"/>
  <c r="P46" i="18"/>
  <c r="P47" i="18"/>
  <c r="P48" i="18"/>
  <c r="P49" i="18"/>
  <c r="P50" i="18"/>
  <c r="P51" i="18"/>
  <c r="P52" i="18"/>
  <c r="P53" i="18"/>
  <c r="P54"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97" i="18"/>
  <c r="P98" i="18"/>
  <c r="P99" i="18"/>
  <c r="P100" i="18"/>
  <c r="P101" i="18"/>
  <c r="P102" i="18"/>
  <c r="P103" i="18"/>
  <c r="P104" i="18"/>
  <c r="P105" i="18"/>
  <c r="P6" i="18"/>
  <c r="P7" i="18"/>
  <c r="P8" i="18"/>
  <c r="P9" i="18"/>
  <c r="P10" i="18"/>
  <c r="P11" i="18"/>
  <c r="P12" i="18"/>
  <c r="P13" i="18"/>
  <c r="P14" i="18"/>
  <c r="P15" i="18"/>
  <c r="P16" i="18"/>
  <c r="P17" i="18"/>
  <c r="P18" i="18"/>
  <c r="P19" i="18"/>
  <c r="P20" i="18"/>
  <c r="P21" i="18"/>
  <c r="P22" i="18"/>
  <c r="P23" i="18"/>
  <c r="P24" i="18"/>
  <c r="P25" i="18"/>
  <c r="P26" i="18"/>
  <c r="P27" i="18"/>
  <c r="P28" i="18"/>
  <c r="P5" i="18"/>
  <c r="H8" i="18"/>
  <c r="H32" i="18"/>
  <c r="H44" i="18"/>
  <c r="H86" i="18"/>
  <c r="H87" i="18"/>
  <c r="H91" i="18"/>
  <c r="H92" i="18"/>
  <c r="H93" i="18"/>
  <c r="H94" i="18"/>
  <c r="H95" i="18"/>
  <c r="H96" i="18"/>
  <c r="H97" i="18"/>
  <c r="H100" i="18"/>
  <c r="H101" i="18"/>
  <c r="H102" i="18"/>
  <c r="H103" i="18"/>
  <c r="H104" i="18"/>
  <c r="H105" i="18"/>
  <c r="H7" i="18"/>
  <c r="H6" i="18"/>
  <c r="H5" i="18"/>
  <c r="AR102" i="4"/>
  <c r="AR101" i="4"/>
  <c r="AR100" i="4"/>
  <c r="AR99" i="4"/>
  <c r="AR98" i="4"/>
  <c r="AR97" i="4"/>
  <c r="AR96" i="4"/>
  <c r="AR95" i="4"/>
  <c r="AR94" i="4"/>
  <c r="AR93" i="4"/>
  <c r="AR92" i="4"/>
  <c r="AR91" i="4"/>
  <c r="AR90" i="4"/>
  <c r="AR87" i="4"/>
  <c r="AR86" i="4"/>
  <c r="AR85" i="4"/>
  <c r="AR84" i="4"/>
  <c r="AR82" i="4"/>
  <c r="AR80" i="4"/>
  <c r="AR79" i="4"/>
  <c r="AR78" i="4"/>
  <c r="AR77" i="4"/>
  <c r="AR76" i="4"/>
  <c r="AR74" i="4"/>
  <c r="AR73" i="4"/>
  <c r="AR72" i="4"/>
  <c r="AR71" i="4"/>
  <c r="G74" i="18" s="1"/>
  <c r="AR70" i="4"/>
  <c r="AR69" i="4"/>
  <c r="AR68" i="4"/>
  <c r="AR67" i="4"/>
  <c r="G70" i="18" s="1"/>
  <c r="AR66" i="4"/>
  <c r="AR64" i="4"/>
  <c r="AR63" i="4"/>
  <c r="AR62" i="4"/>
  <c r="AR61" i="4"/>
  <c r="AR60" i="4"/>
  <c r="AR59" i="4"/>
  <c r="AR58" i="4"/>
  <c r="AR57" i="4"/>
  <c r="AR56" i="4"/>
  <c r="AR54" i="4"/>
  <c r="AR53" i="4"/>
  <c r="AR52" i="4"/>
  <c r="AR51" i="4"/>
  <c r="AR50" i="4"/>
  <c r="AR49" i="4"/>
  <c r="AR48" i="4"/>
  <c r="AR47" i="4"/>
  <c r="AR46" i="4"/>
  <c r="AR45" i="4"/>
  <c r="AR44" i="4"/>
  <c r="AR43" i="4"/>
  <c r="AR41" i="4"/>
  <c r="AR40" i="4"/>
  <c r="AR39" i="4"/>
  <c r="AR38" i="4"/>
  <c r="AR37" i="4"/>
  <c r="AR36" i="4"/>
  <c r="AR34" i="4"/>
  <c r="AR33" i="4"/>
  <c r="AR32" i="4"/>
  <c r="G35" i="18" s="1"/>
  <c r="AR31" i="4"/>
  <c r="AR30" i="4"/>
  <c r="AR29" i="4"/>
  <c r="AR28" i="4"/>
  <c r="G31" i="18" s="1"/>
  <c r="AR27" i="4"/>
  <c r="G30" i="18" s="1"/>
  <c r="AR26" i="4"/>
  <c r="AR25" i="4"/>
  <c r="AR24" i="4"/>
  <c r="AR22" i="4"/>
  <c r="AR21" i="4"/>
  <c r="AR20" i="4"/>
  <c r="AR19" i="4"/>
  <c r="AR18" i="4"/>
  <c r="AR17" i="4"/>
  <c r="AR16" i="4"/>
  <c r="AR15" i="4"/>
  <c r="AR14" i="4"/>
  <c r="AR13" i="4"/>
  <c r="AR12" i="4"/>
  <c r="AR11" i="4"/>
  <c r="AR10" i="4"/>
  <c r="AR9" i="4"/>
  <c r="AR8" i="4"/>
  <c r="AR7" i="4"/>
  <c r="AR6" i="4"/>
  <c r="AR5" i="4"/>
  <c r="AR4" i="4"/>
  <c r="AR3" i="4"/>
  <c r="AR2" i="4"/>
  <c r="AD102" i="4"/>
  <c r="AD101" i="4"/>
  <c r="AD100" i="4"/>
  <c r="AD99" i="4"/>
  <c r="AD98" i="4"/>
  <c r="AD97" i="4"/>
  <c r="AD96" i="4"/>
  <c r="AD95" i="4"/>
  <c r="AD94" i="4"/>
  <c r="AD93" i="4"/>
  <c r="AD92" i="4"/>
  <c r="AD91" i="4"/>
  <c r="AD90" i="4"/>
  <c r="AD87" i="4"/>
  <c r="AD86" i="4"/>
  <c r="AD85" i="4"/>
  <c r="AD84" i="4"/>
  <c r="AD82" i="4"/>
  <c r="AD80" i="4"/>
  <c r="AD79" i="4"/>
  <c r="AD78" i="4"/>
  <c r="F81" i="18" s="1"/>
  <c r="AD77" i="4"/>
  <c r="AD76" i="4"/>
  <c r="AD74" i="4"/>
  <c r="AD73" i="4"/>
  <c r="AD72" i="4"/>
  <c r="AD71" i="4"/>
  <c r="AD70" i="4"/>
  <c r="AD69" i="4"/>
  <c r="AD68" i="4"/>
  <c r="AD67" i="4"/>
  <c r="AD66" i="4"/>
  <c r="AD64" i="4"/>
  <c r="AD63" i="4"/>
  <c r="AD62" i="4"/>
  <c r="F65" i="18" s="1"/>
  <c r="AD61" i="4"/>
  <c r="AD60" i="4"/>
  <c r="AD59" i="4"/>
  <c r="AD58" i="4"/>
  <c r="F61" i="18" s="1"/>
  <c r="AD57" i="4"/>
  <c r="AD56" i="4"/>
  <c r="AD54" i="4"/>
  <c r="AD53" i="4"/>
  <c r="AD52" i="4"/>
  <c r="AD51" i="4"/>
  <c r="AD50" i="4"/>
  <c r="AD49" i="4"/>
  <c r="AD48" i="4"/>
  <c r="AD47" i="4"/>
  <c r="AD46" i="4"/>
  <c r="AD45" i="4"/>
  <c r="AD44" i="4"/>
  <c r="AD43" i="4"/>
  <c r="AD41" i="4"/>
  <c r="AD40" i="4"/>
  <c r="AD39" i="4"/>
  <c r="AD38" i="4"/>
  <c r="AD37" i="4"/>
  <c r="AD36" i="4"/>
  <c r="AD34" i="4"/>
  <c r="AD33" i="4"/>
  <c r="AD32" i="4"/>
  <c r="AD31" i="4"/>
  <c r="AD30" i="4"/>
  <c r="AD29" i="4"/>
  <c r="AD28" i="4"/>
  <c r="AD27" i="4"/>
  <c r="AD26" i="4"/>
  <c r="AD25" i="4"/>
  <c r="AD24" i="4"/>
  <c r="AD22" i="4"/>
  <c r="AD21" i="4"/>
  <c r="AD20" i="4"/>
  <c r="AD19" i="4"/>
  <c r="AD18" i="4"/>
  <c r="AD17" i="4"/>
  <c r="AD16" i="4"/>
  <c r="AD15" i="4"/>
  <c r="AD14" i="4"/>
  <c r="AD13" i="4"/>
  <c r="AD12" i="4"/>
  <c r="AD11" i="4"/>
  <c r="AD10" i="4"/>
  <c r="AD9" i="4"/>
  <c r="AD8" i="4"/>
  <c r="AD7" i="4"/>
  <c r="AD6" i="4"/>
  <c r="AD5" i="4"/>
  <c r="AD4" i="4"/>
  <c r="AD3" i="4"/>
  <c r="AD2" i="4"/>
  <c r="AB102" i="4"/>
  <c r="AB101" i="4"/>
  <c r="AB100" i="4"/>
  <c r="AB99" i="4"/>
  <c r="E102" i="18" s="1"/>
  <c r="AB98" i="4"/>
  <c r="AB97" i="4"/>
  <c r="AB96" i="4"/>
  <c r="AB95" i="4"/>
  <c r="E98" i="18" s="1"/>
  <c r="AB94" i="4"/>
  <c r="AB93" i="4"/>
  <c r="AB92" i="4"/>
  <c r="AB91" i="4"/>
  <c r="E94" i="18" s="1"/>
  <c r="AB90" i="4"/>
  <c r="AB87" i="4"/>
  <c r="AB86" i="4"/>
  <c r="AB85" i="4"/>
  <c r="AB84" i="4"/>
  <c r="AB82" i="4"/>
  <c r="AB80" i="4"/>
  <c r="AB79" i="4"/>
  <c r="AB78" i="4"/>
  <c r="AB77" i="4"/>
  <c r="AB76" i="4"/>
  <c r="AB74" i="4"/>
  <c r="AB73" i="4"/>
  <c r="AB72" i="4"/>
  <c r="AB71" i="4"/>
  <c r="AB70" i="4"/>
  <c r="AB69" i="4"/>
  <c r="AB68" i="4"/>
  <c r="AB67" i="4"/>
  <c r="AB66" i="4"/>
  <c r="AB64" i="4"/>
  <c r="AB63" i="4"/>
  <c r="AB62" i="4"/>
  <c r="AB61" i="4"/>
  <c r="AB60" i="4"/>
  <c r="AB59" i="4"/>
  <c r="AB58" i="4"/>
  <c r="AB57" i="4"/>
  <c r="AB56" i="4"/>
  <c r="AB54" i="4"/>
  <c r="AB53" i="4"/>
  <c r="AB52" i="4"/>
  <c r="AB51" i="4"/>
  <c r="AB50" i="4"/>
  <c r="AB49" i="4"/>
  <c r="AB48" i="4"/>
  <c r="AB47" i="4"/>
  <c r="AB46" i="4"/>
  <c r="AB45" i="4"/>
  <c r="AB44" i="4"/>
  <c r="AB43" i="4"/>
  <c r="AB41" i="4"/>
  <c r="AB40" i="4"/>
  <c r="AB39" i="4"/>
  <c r="AB38" i="4"/>
  <c r="AB37" i="4"/>
  <c r="AB36" i="4"/>
  <c r="AB34" i="4"/>
  <c r="AB33" i="4"/>
  <c r="AB32" i="4"/>
  <c r="AB31" i="4"/>
  <c r="AB30" i="4"/>
  <c r="AB29" i="4"/>
  <c r="AB28" i="4"/>
  <c r="AB27" i="4"/>
  <c r="AB26" i="4"/>
  <c r="AB25" i="4"/>
  <c r="AB24" i="4"/>
  <c r="AB22" i="4"/>
  <c r="AB21" i="4"/>
  <c r="AB20" i="4"/>
  <c r="AB19" i="4"/>
  <c r="AB18" i="4"/>
  <c r="AB17" i="4"/>
  <c r="AB16" i="4"/>
  <c r="AB15" i="4"/>
  <c r="AB14" i="4"/>
  <c r="AB13" i="4"/>
  <c r="AB12" i="4"/>
  <c r="AB11" i="4"/>
  <c r="AB10" i="4"/>
  <c r="AB9" i="4"/>
  <c r="AB8" i="4"/>
  <c r="AB7" i="4"/>
  <c r="AB6" i="4"/>
  <c r="AB5" i="4"/>
  <c r="AB4" i="4"/>
  <c r="AB3" i="4"/>
  <c r="AB2" i="4"/>
  <c r="Z102" i="4"/>
  <c r="Z101" i="4"/>
  <c r="Z100" i="4"/>
  <c r="Z99" i="4"/>
  <c r="Z98" i="4"/>
  <c r="Z97" i="4"/>
  <c r="Z96" i="4"/>
  <c r="Z95" i="4"/>
  <c r="Z94" i="4"/>
  <c r="Z93" i="4"/>
  <c r="Z92" i="4"/>
  <c r="Z91" i="4"/>
  <c r="Z90" i="4"/>
  <c r="Z87" i="4"/>
  <c r="Z86" i="4"/>
  <c r="Z85" i="4"/>
  <c r="Z84" i="4"/>
  <c r="Z82" i="4"/>
  <c r="Z80" i="4"/>
  <c r="Z79" i="4"/>
  <c r="Z78" i="4"/>
  <c r="Z77" i="4"/>
  <c r="Z76" i="4"/>
  <c r="Z74" i="4"/>
  <c r="Z73" i="4"/>
  <c r="Z72" i="4"/>
  <c r="Z71" i="4"/>
  <c r="Z70" i="4"/>
  <c r="Z69" i="4"/>
  <c r="Z68" i="4"/>
  <c r="Z67" i="4"/>
  <c r="Z66" i="4"/>
  <c r="Z64" i="4"/>
  <c r="Z63" i="4"/>
  <c r="Z62" i="4"/>
  <c r="Z61" i="4"/>
  <c r="Z60" i="4"/>
  <c r="Z59" i="4"/>
  <c r="Z58" i="4"/>
  <c r="Z57" i="4"/>
  <c r="Z56" i="4"/>
  <c r="Z54" i="4"/>
  <c r="Z53" i="4"/>
  <c r="Z52" i="4"/>
  <c r="Z51" i="4"/>
  <c r="Z50" i="4"/>
  <c r="Z49" i="4"/>
  <c r="Z48" i="4"/>
  <c r="Z47" i="4"/>
  <c r="Z46" i="4"/>
  <c r="Z45" i="4"/>
  <c r="Z44" i="4"/>
  <c r="Z43" i="4"/>
  <c r="Z41" i="4"/>
  <c r="Z40" i="4"/>
  <c r="Z39" i="4"/>
  <c r="Z38" i="4"/>
  <c r="Z37" i="4"/>
  <c r="Z36" i="4"/>
  <c r="Z34" i="4"/>
  <c r="Z33" i="4"/>
  <c r="Z32" i="4"/>
  <c r="Z31" i="4"/>
  <c r="Z30" i="4"/>
  <c r="Z29" i="4"/>
  <c r="Z28" i="4"/>
  <c r="Z27" i="4"/>
  <c r="Z26" i="4"/>
  <c r="Z25" i="4"/>
  <c r="Z24" i="4"/>
  <c r="Z22" i="4"/>
  <c r="Z21" i="4"/>
  <c r="Z20" i="4"/>
  <c r="Z19" i="4"/>
  <c r="Z18" i="4"/>
  <c r="Z17" i="4"/>
  <c r="D20" i="18" s="1"/>
  <c r="Z16" i="4"/>
  <c r="Z15" i="4"/>
  <c r="Z14" i="4"/>
  <c r="Z13" i="4"/>
  <c r="Z12" i="4"/>
  <c r="Z11" i="4"/>
  <c r="Z10" i="4"/>
  <c r="Z9" i="4"/>
  <c r="D12" i="18" s="1"/>
  <c r="Z8" i="4"/>
  <c r="Z7" i="4"/>
  <c r="Z6" i="4"/>
  <c r="Z5" i="4"/>
  <c r="Z4" i="4"/>
  <c r="Z3" i="4"/>
  <c r="Z2" i="4"/>
  <c r="X102" i="4"/>
  <c r="X101" i="4"/>
  <c r="X100" i="4"/>
  <c r="C103" i="18" s="1"/>
  <c r="X99" i="4"/>
  <c r="X98" i="4"/>
  <c r="X97" i="4"/>
  <c r="X96" i="4"/>
  <c r="C99" i="18" s="1"/>
  <c r="X95" i="4"/>
  <c r="X94" i="4"/>
  <c r="X93" i="4"/>
  <c r="X92" i="4"/>
  <c r="X91" i="4"/>
  <c r="X90" i="4"/>
  <c r="X87" i="4"/>
  <c r="X86" i="4"/>
  <c r="X85" i="4"/>
  <c r="C88" i="18" s="1"/>
  <c r="X84" i="4"/>
  <c r="X82" i="4"/>
  <c r="X80" i="4"/>
  <c r="X79" i="4"/>
  <c r="X78" i="4"/>
  <c r="X77" i="4"/>
  <c r="X76" i="4"/>
  <c r="X74" i="4"/>
  <c r="X73" i="4"/>
  <c r="X72" i="4"/>
  <c r="X71" i="4"/>
  <c r="X70" i="4"/>
  <c r="X69" i="4"/>
  <c r="X68" i="4"/>
  <c r="X67" i="4"/>
  <c r="X66" i="4"/>
  <c r="X64" i="4"/>
  <c r="X63" i="4"/>
  <c r="X62" i="4"/>
  <c r="X61" i="4"/>
  <c r="X60" i="4"/>
  <c r="X59" i="4"/>
  <c r="X58" i="4"/>
  <c r="X57" i="4"/>
  <c r="X56" i="4"/>
  <c r="X54" i="4"/>
  <c r="X53" i="4"/>
  <c r="X52" i="4"/>
  <c r="X51" i="4"/>
  <c r="X50" i="4"/>
  <c r="X49" i="4"/>
  <c r="X48" i="4"/>
  <c r="X47" i="4"/>
  <c r="X46" i="4"/>
  <c r="X45" i="4"/>
  <c r="X44" i="4"/>
  <c r="X43" i="4"/>
  <c r="X41" i="4"/>
  <c r="X40" i="4"/>
  <c r="X39" i="4"/>
  <c r="X38" i="4"/>
  <c r="X37" i="4"/>
  <c r="X36" i="4"/>
  <c r="X34" i="4"/>
  <c r="C37" i="18" s="1"/>
  <c r="X33" i="4"/>
  <c r="X32" i="4"/>
  <c r="X31" i="4"/>
  <c r="X30" i="4"/>
  <c r="C33" i="18" s="1"/>
  <c r="X29" i="4"/>
  <c r="X28" i="4"/>
  <c r="X27" i="4"/>
  <c r="X26" i="4"/>
  <c r="C29" i="18" s="1"/>
  <c r="X25" i="4"/>
  <c r="X24" i="4"/>
  <c r="X3" i="4"/>
  <c r="X4" i="4"/>
  <c r="X5" i="4"/>
  <c r="C8" i="18" s="1"/>
  <c r="X6" i="4"/>
  <c r="C9" i="18" s="1"/>
  <c r="X7" i="4"/>
  <c r="X8" i="4"/>
  <c r="X9" i="4"/>
  <c r="C12" i="18" s="1"/>
  <c r="X10" i="4"/>
  <c r="C13" i="18" s="1"/>
  <c r="X11" i="4"/>
  <c r="X12" i="4"/>
  <c r="X13" i="4"/>
  <c r="C16" i="18" s="1"/>
  <c r="X14" i="4"/>
  <c r="C17" i="18" s="1"/>
  <c r="X15" i="4"/>
  <c r="X16" i="4"/>
  <c r="X17" i="4"/>
  <c r="C20" i="18" s="1"/>
  <c r="X18" i="4"/>
  <c r="C21" i="18" s="1"/>
  <c r="X19" i="4"/>
  <c r="X20" i="4"/>
  <c r="X21" i="4"/>
  <c r="C24" i="18" s="1"/>
  <c r="X22" i="4"/>
  <c r="C25" i="18" s="1"/>
  <c r="X2" i="4"/>
  <c r="C97" i="18"/>
  <c r="D97" i="18"/>
  <c r="E97" i="18"/>
  <c r="F97" i="18"/>
  <c r="G97" i="18"/>
  <c r="C98" i="18"/>
  <c r="D98" i="18"/>
  <c r="F98" i="18"/>
  <c r="G98" i="18"/>
  <c r="D99" i="18"/>
  <c r="E99" i="18"/>
  <c r="F99" i="18"/>
  <c r="G99" i="18"/>
  <c r="C100" i="18"/>
  <c r="D100" i="18"/>
  <c r="E100" i="18"/>
  <c r="F100" i="18"/>
  <c r="G100" i="18"/>
  <c r="C101" i="18"/>
  <c r="D101" i="18"/>
  <c r="E101" i="18"/>
  <c r="F101" i="18"/>
  <c r="G101" i="18"/>
  <c r="C102" i="18"/>
  <c r="D102" i="18"/>
  <c r="F102" i="18"/>
  <c r="G102" i="18"/>
  <c r="D103" i="18"/>
  <c r="E103" i="18"/>
  <c r="F103" i="18"/>
  <c r="G103" i="18"/>
  <c r="C104" i="18"/>
  <c r="D104" i="18"/>
  <c r="E104" i="18"/>
  <c r="F104" i="18"/>
  <c r="G104" i="18"/>
  <c r="C105" i="18"/>
  <c r="D105" i="18"/>
  <c r="E105" i="18"/>
  <c r="F105" i="18"/>
  <c r="G105" i="18"/>
  <c r="C6" i="18"/>
  <c r="D6" i="18"/>
  <c r="E6" i="18"/>
  <c r="F6" i="18"/>
  <c r="G6" i="18"/>
  <c r="C7" i="18"/>
  <c r="D7" i="18"/>
  <c r="E7" i="18"/>
  <c r="F7" i="18"/>
  <c r="G7" i="18"/>
  <c r="D8" i="18"/>
  <c r="E8" i="18"/>
  <c r="F8" i="18"/>
  <c r="G8" i="18"/>
  <c r="D9" i="18"/>
  <c r="E9" i="18"/>
  <c r="F9" i="18"/>
  <c r="G9" i="18"/>
  <c r="C10" i="18"/>
  <c r="D10" i="18"/>
  <c r="E10" i="18"/>
  <c r="F10" i="18"/>
  <c r="G10" i="18"/>
  <c r="C11" i="18"/>
  <c r="D11" i="18"/>
  <c r="E11" i="18"/>
  <c r="F11" i="18"/>
  <c r="G11" i="18"/>
  <c r="E12" i="18"/>
  <c r="F12" i="18"/>
  <c r="G12" i="18"/>
  <c r="D13" i="18"/>
  <c r="E13" i="18"/>
  <c r="F13" i="18"/>
  <c r="G13" i="18"/>
  <c r="C14" i="18"/>
  <c r="D14" i="18"/>
  <c r="E14" i="18"/>
  <c r="F14" i="18"/>
  <c r="G14" i="18"/>
  <c r="C15" i="18"/>
  <c r="D15" i="18"/>
  <c r="E15" i="18"/>
  <c r="F15" i="18"/>
  <c r="G15" i="18"/>
  <c r="D16" i="18"/>
  <c r="E16" i="18"/>
  <c r="F16" i="18"/>
  <c r="G16" i="18"/>
  <c r="D17" i="18"/>
  <c r="E17" i="18"/>
  <c r="F17" i="18"/>
  <c r="G17" i="18"/>
  <c r="C18" i="18"/>
  <c r="D18" i="18"/>
  <c r="E18" i="18"/>
  <c r="F18" i="18"/>
  <c r="G18" i="18"/>
  <c r="C19" i="18"/>
  <c r="D19" i="18"/>
  <c r="E19" i="18"/>
  <c r="F19" i="18"/>
  <c r="G19" i="18"/>
  <c r="E20" i="18"/>
  <c r="F20" i="18"/>
  <c r="G20" i="18"/>
  <c r="D21" i="18"/>
  <c r="E21" i="18"/>
  <c r="F21" i="18"/>
  <c r="G21" i="18"/>
  <c r="C22" i="18"/>
  <c r="D22" i="18"/>
  <c r="E22" i="18"/>
  <c r="F22" i="18"/>
  <c r="G22" i="18"/>
  <c r="C23" i="18"/>
  <c r="D23" i="18"/>
  <c r="E23" i="18"/>
  <c r="F23" i="18"/>
  <c r="G23" i="18"/>
  <c r="D24" i="18"/>
  <c r="E24" i="18"/>
  <c r="F24" i="18"/>
  <c r="G24" i="18"/>
  <c r="D25" i="18"/>
  <c r="E25" i="18"/>
  <c r="F25" i="18"/>
  <c r="G25" i="18"/>
  <c r="C26" i="18"/>
  <c r="D26" i="18"/>
  <c r="E26" i="18"/>
  <c r="F26" i="18"/>
  <c r="G26" i="18"/>
  <c r="C27" i="18"/>
  <c r="D27" i="18"/>
  <c r="E27" i="18"/>
  <c r="F27" i="18"/>
  <c r="G27" i="18"/>
  <c r="C28" i="18"/>
  <c r="D28" i="18"/>
  <c r="E28" i="18"/>
  <c r="F28" i="18"/>
  <c r="G28" i="18"/>
  <c r="D29" i="18"/>
  <c r="E29" i="18"/>
  <c r="F29" i="18"/>
  <c r="G29" i="18"/>
  <c r="C30" i="18"/>
  <c r="D30" i="18"/>
  <c r="E30" i="18"/>
  <c r="F30" i="18"/>
  <c r="C31" i="18"/>
  <c r="D31" i="18"/>
  <c r="E31" i="18"/>
  <c r="F31" i="18"/>
  <c r="C32" i="18"/>
  <c r="D32" i="18"/>
  <c r="E32" i="18"/>
  <c r="F32" i="18"/>
  <c r="G32" i="18"/>
  <c r="D33" i="18"/>
  <c r="E33" i="18"/>
  <c r="F33" i="18"/>
  <c r="G33" i="18"/>
  <c r="C34" i="18"/>
  <c r="D34" i="18"/>
  <c r="E34" i="18"/>
  <c r="F34" i="18"/>
  <c r="G34" i="18"/>
  <c r="C35" i="18"/>
  <c r="D35" i="18"/>
  <c r="E35" i="18"/>
  <c r="F35" i="18"/>
  <c r="C36" i="18"/>
  <c r="D36" i="18"/>
  <c r="E36" i="18"/>
  <c r="F36" i="18"/>
  <c r="G36" i="18"/>
  <c r="D37" i="18"/>
  <c r="E37" i="18"/>
  <c r="F37" i="18"/>
  <c r="G37" i="18"/>
  <c r="C38" i="18"/>
  <c r="D38" i="18"/>
  <c r="E38" i="18"/>
  <c r="F38" i="18"/>
  <c r="G38" i="18"/>
  <c r="C39" i="18"/>
  <c r="D39" i="18"/>
  <c r="E39" i="18"/>
  <c r="F39" i="18"/>
  <c r="G39" i="18"/>
  <c r="C40" i="18"/>
  <c r="D40" i="18"/>
  <c r="E40" i="18"/>
  <c r="F40" i="18"/>
  <c r="G40" i="18"/>
  <c r="C41" i="18"/>
  <c r="D41" i="18"/>
  <c r="E41" i="18"/>
  <c r="F41" i="18"/>
  <c r="G41" i="18"/>
  <c r="C42" i="18"/>
  <c r="D42" i="18"/>
  <c r="E42" i="18"/>
  <c r="F42" i="18"/>
  <c r="G42" i="18"/>
  <c r="C43" i="18"/>
  <c r="D43" i="18"/>
  <c r="E43" i="18"/>
  <c r="F43" i="18"/>
  <c r="G43" i="18"/>
  <c r="C44" i="18"/>
  <c r="D44" i="18"/>
  <c r="E44" i="18"/>
  <c r="F44" i="18"/>
  <c r="G44" i="18"/>
  <c r="C45" i="18"/>
  <c r="D45" i="18"/>
  <c r="E45" i="18"/>
  <c r="F45" i="18"/>
  <c r="G45" i="18"/>
  <c r="C46" i="18"/>
  <c r="D46" i="18"/>
  <c r="E46" i="18"/>
  <c r="F46" i="18"/>
  <c r="G46" i="18"/>
  <c r="C47" i="18"/>
  <c r="D47" i="18"/>
  <c r="E47" i="18"/>
  <c r="F47" i="18"/>
  <c r="G47" i="18"/>
  <c r="C48" i="18"/>
  <c r="D48" i="18"/>
  <c r="E48" i="18"/>
  <c r="F48" i="18"/>
  <c r="G48" i="18"/>
  <c r="C49" i="18"/>
  <c r="D49" i="18"/>
  <c r="E49" i="18"/>
  <c r="F49" i="18"/>
  <c r="G49" i="18"/>
  <c r="C50" i="18"/>
  <c r="D50" i="18"/>
  <c r="E50" i="18"/>
  <c r="F50" i="18"/>
  <c r="G50" i="18"/>
  <c r="C51" i="18"/>
  <c r="D51" i="18"/>
  <c r="E51" i="18"/>
  <c r="F51" i="18"/>
  <c r="G51" i="18"/>
  <c r="C52" i="18"/>
  <c r="D52" i="18"/>
  <c r="E52" i="18"/>
  <c r="F52" i="18"/>
  <c r="G52" i="18"/>
  <c r="C53" i="18"/>
  <c r="D53" i="18"/>
  <c r="E53" i="18"/>
  <c r="F53" i="18"/>
  <c r="G53" i="18"/>
  <c r="C54" i="18"/>
  <c r="D54" i="18"/>
  <c r="E54" i="18"/>
  <c r="F54" i="18"/>
  <c r="G54" i="18"/>
  <c r="C55" i="18"/>
  <c r="D55" i="18"/>
  <c r="E55" i="18"/>
  <c r="F55" i="18"/>
  <c r="G55" i="18"/>
  <c r="C56" i="18"/>
  <c r="D56" i="18"/>
  <c r="E56" i="18"/>
  <c r="F56" i="18"/>
  <c r="G56" i="18"/>
  <c r="C57" i="18"/>
  <c r="D57" i="18"/>
  <c r="E57" i="18"/>
  <c r="F57" i="18"/>
  <c r="G57" i="18"/>
  <c r="C58" i="18"/>
  <c r="D58" i="18"/>
  <c r="E58" i="18"/>
  <c r="F58" i="18"/>
  <c r="G58" i="18"/>
  <c r="C59" i="18"/>
  <c r="D59" i="18"/>
  <c r="E59" i="18"/>
  <c r="F59" i="18"/>
  <c r="G59" i="18"/>
  <c r="C60" i="18"/>
  <c r="D60" i="18"/>
  <c r="E60" i="18"/>
  <c r="F60" i="18"/>
  <c r="G60" i="18"/>
  <c r="C61" i="18"/>
  <c r="D61" i="18"/>
  <c r="E61" i="18"/>
  <c r="G61" i="18"/>
  <c r="C62" i="18"/>
  <c r="D62" i="18"/>
  <c r="E62" i="18"/>
  <c r="F62" i="18"/>
  <c r="G62" i="18"/>
  <c r="C63" i="18"/>
  <c r="D63" i="18"/>
  <c r="E63" i="18"/>
  <c r="F63" i="18"/>
  <c r="G63" i="18"/>
  <c r="C64" i="18"/>
  <c r="D64" i="18"/>
  <c r="E64" i="18"/>
  <c r="F64" i="18"/>
  <c r="G64" i="18"/>
  <c r="C65" i="18"/>
  <c r="D65" i="18"/>
  <c r="E65" i="18"/>
  <c r="G65" i="18"/>
  <c r="C66" i="18"/>
  <c r="D66" i="18"/>
  <c r="E66" i="18"/>
  <c r="F66" i="18"/>
  <c r="G66" i="18"/>
  <c r="C67" i="18"/>
  <c r="D67" i="18"/>
  <c r="E67" i="18"/>
  <c r="F67" i="18"/>
  <c r="G67" i="18"/>
  <c r="C68" i="18"/>
  <c r="D68" i="18"/>
  <c r="E68" i="18"/>
  <c r="F68" i="18"/>
  <c r="G68" i="18"/>
  <c r="C69" i="18"/>
  <c r="D69" i="18"/>
  <c r="E69" i="18"/>
  <c r="F69" i="18"/>
  <c r="G69" i="18"/>
  <c r="C70" i="18"/>
  <c r="D70" i="18"/>
  <c r="E70" i="18"/>
  <c r="F70" i="18"/>
  <c r="C71" i="18"/>
  <c r="D71" i="18"/>
  <c r="E71" i="18"/>
  <c r="F71" i="18"/>
  <c r="G71" i="18"/>
  <c r="C72" i="18"/>
  <c r="D72" i="18"/>
  <c r="E72" i="18"/>
  <c r="F72" i="18"/>
  <c r="G72" i="18"/>
  <c r="C73" i="18"/>
  <c r="D73" i="18"/>
  <c r="E73" i="18"/>
  <c r="F73" i="18"/>
  <c r="G73" i="18"/>
  <c r="C74" i="18"/>
  <c r="D74" i="18"/>
  <c r="E74" i="18"/>
  <c r="F74" i="18"/>
  <c r="C75" i="18"/>
  <c r="D75" i="18"/>
  <c r="E75" i="18"/>
  <c r="F75" i="18"/>
  <c r="G75" i="18"/>
  <c r="C76" i="18"/>
  <c r="D76" i="18"/>
  <c r="E76" i="18"/>
  <c r="F76" i="18"/>
  <c r="G76" i="18"/>
  <c r="C77" i="18"/>
  <c r="D77" i="18"/>
  <c r="E77" i="18"/>
  <c r="F77" i="18"/>
  <c r="G77" i="18"/>
  <c r="C78" i="18"/>
  <c r="D78" i="18"/>
  <c r="E78" i="18"/>
  <c r="F78" i="18"/>
  <c r="G78" i="18"/>
  <c r="C79" i="18"/>
  <c r="D79" i="18"/>
  <c r="E79" i="18"/>
  <c r="F79" i="18"/>
  <c r="G79" i="18"/>
  <c r="C80" i="18"/>
  <c r="D80" i="18"/>
  <c r="E80" i="18"/>
  <c r="F80" i="18"/>
  <c r="G80" i="18"/>
  <c r="C81" i="18"/>
  <c r="D81" i="18"/>
  <c r="E81" i="18"/>
  <c r="G81" i="18"/>
  <c r="C82" i="18"/>
  <c r="D82" i="18"/>
  <c r="E82" i="18"/>
  <c r="F82" i="18"/>
  <c r="G82" i="18"/>
  <c r="C83" i="18"/>
  <c r="D83" i="18"/>
  <c r="E83" i="18"/>
  <c r="F83" i="18"/>
  <c r="G83" i="18"/>
  <c r="C84" i="18"/>
  <c r="D84" i="18"/>
  <c r="E84" i="18"/>
  <c r="F84" i="18"/>
  <c r="G84" i="18"/>
  <c r="C85" i="18"/>
  <c r="D85" i="18"/>
  <c r="E85" i="18"/>
  <c r="F85" i="18"/>
  <c r="G85" i="18"/>
  <c r="C86" i="18"/>
  <c r="D86" i="18"/>
  <c r="E86" i="18"/>
  <c r="F86" i="18"/>
  <c r="G86" i="18"/>
  <c r="C87" i="18"/>
  <c r="D87" i="18"/>
  <c r="E87" i="18"/>
  <c r="F87" i="18"/>
  <c r="G87" i="18"/>
  <c r="D88" i="18"/>
  <c r="E88" i="18"/>
  <c r="F88" i="18"/>
  <c r="G88" i="18"/>
  <c r="C89" i="18"/>
  <c r="D89" i="18"/>
  <c r="E89" i="18"/>
  <c r="F89" i="18"/>
  <c r="G89" i="18"/>
  <c r="C90" i="18"/>
  <c r="D90" i="18"/>
  <c r="E90" i="18"/>
  <c r="F90" i="18"/>
  <c r="G90" i="18"/>
  <c r="C91" i="18"/>
  <c r="D91" i="18"/>
  <c r="E91" i="18"/>
  <c r="F91" i="18"/>
  <c r="G91" i="18"/>
  <c r="C92" i="18"/>
  <c r="D92" i="18"/>
  <c r="E92" i="18"/>
  <c r="F92" i="18"/>
  <c r="G92" i="18"/>
  <c r="C93" i="18"/>
  <c r="D93" i="18"/>
  <c r="E93" i="18"/>
  <c r="F93" i="18"/>
  <c r="G93" i="18"/>
  <c r="C94" i="18"/>
  <c r="D94" i="18"/>
  <c r="F94" i="18"/>
  <c r="G94" i="18"/>
  <c r="C95" i="18"/>
  <c r="D95" i="18"/>
  <c r="E95" i="18"/>
  <c r="F95" i="18"/>
  <c r="G95" i="18"/>
  <c r="C96" i="18"/>
  <c r="D96" i="18"/>
  <c r="E96" i="18"/>
  <c r="F96" i="18"/>
  <c r="G96" i="18"/>
  <c r="G5" i="18"/>
  <c r="F5" i="18"/>
  <c r="E5" i="18"/>
  <c r="D5" i="18"/>
  <c r="C5" i="18"/>
  <c r="H28" i="14"/>
  <c r="G28" i="14"/>
  <c r="F28" i="14"/>
  <c r="F4" i="14"/>
  <c r="F5" i="14" s="1"/>
  <c r="F6" i="14" s="1"/>
  <c r="F7" i="14" s="1"/>
  <c r="F8" i="14" s="1"/>
  <c r="F9" i="14" s="1"/>
  <c r="F10" i="14" s="1"/>
  <c r="F11" i="14" s="1"/>
  <c r="F12" i="14" s="1"/>
  <c r="F13" i="14" s="1"/>
  <c r="F14" i="14" s="1"/>
  <c r="F15" i="14" s="1"/>
  <c r="F16" i="14" s="1"/>
  <c r="F17" i="14" s="1"/>
  <c r="F18" i="14" s="1"/>
  <c r="F19" i="14" s="1"/>
  <c r="F20" i="14" s="1"/>
  <c r="F21" i="14" s="1"/>
  <c r="F22" i="14" s="1"/>
  <c r="F23" i="14" s="1"/>
  <c r="F24" i="14" s="1"/>
  <c r="F25" i="14" s="1"/>
  <c r="F26" i="14" s="1"/>
  <c r="G27" i="14"/>
  <c r="H27" i="14"/>
  <c r="F27" i="14"/>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H3" i="14"/>
  <c r="H4" i="14" s="1"/>
  <c r="H5" i="14" s="1"/>
  <c r="H6" i="14" s="1"/>
  <c r="H7" i="14" s="1"/>
  <c r="H8" i="14" s="1"/>
  <c r="H9" i="14" s="1"/>
  <c r="H10" i="14" s="1"/>
  <c r="H11" i="14" s="1"/>
  <c r="H12" i="14" s="1"/>
  <c r="H13" i="14" s="1"/>
  <c r="H14" i="14" s="1"/>
  <c r="H15" i="14" s="1"/>
  <c r="H16" i="14" s="1"/>
  <c r="H17" i="14" s="1"/>
  <c r="H18" i="14" s="1"/>
  <c r="H19" i="14" s="1"/>
  <c r="H20" i="14" s="1"/>
  <c r="H21" i="14" s="1"/>
  <c r="H22" i="14" s="1"/>
  <c r="H23" i="14" s="1"/>
  <c r="H24" i="14" s="1"/>
  <c r="H25" i="14" s="1"/>
  <c r="H26" i="14" s="1"/>
  <c r="F3" i="1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3" i="4"/>
  <c r="AQ4" i="4"/>
  <c r="AQ5" i="4"/>
  <c r="AQ6" i="4"/>
  <c r="AQ7" i="4"/>
  <c r="AQ8" i="4"/>
  <c r="AQ9" i="4"/>
  <c r="AQ10" i="4"/>
  <c r="AQ11" i="4"/>
  <c r="AQ12" i="4"/>
  <c r="AQ13" i="4"/>
  <c r="AQ14" i="4"/>
  <c r="AQ15" i="4"/>
  <c r="AQ16" i="4"/>
  <c r="AQ17" i="4"/>
  <c r="AQ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2" i="4"/>
  <c r="R22" i="20" l="1"/>
  <c r="R143" i="20"/>
  <c r="R173" i="20"/>
  <c r="U46" i="20" s="1"/>
  <c r="R141" i="20"/>
  <c r="R179" i="20"/>
  <c r="U54" i="20" s="1"/>
  <c r="R175" i="20"/>
  <c r="U48" i="20" s="1"/>
  <c r="R178" i="20"/>
  <c r="R114" i="20"/>
  <c r="R177" i="20"/>
  <c r="U50" i="20" s="1"/>
  <c r="R172" i="20"/>
  <c r="U61" i="20"/>
  <c r="R160" i="20"/>
  <c r="U62" i="20" s="1"/>
  <c r="R144" i="20"/>
  <c r="U78" i="20"/>
  <c r="R117" i="20"/>
  <c r="R38" i="20"/>
  <c r="R39" i="20"/>
  <c r="R37" i="20"/>
  <c r="U71" i="20" s="1"/>
  <c r="R40" i="20"/>
  <c r="R83" i="20"/>
  <c r="U17" i="20" s="1"/>
  <c r="R84" i="20"/>
  <c r="R81" i="20"/>
  <c r="R82" i="20"/>
  <c r="U15" i="20" s="1"/>
  <c r="R71" i="20"/>
  <c r="U39" i="20" s="1"/>
  <c r="R70" i="20"/>
  <c r="R68" i="20"/>
  <c r="U21" i="20" s="1"/>
  <c r="R72" i="20"/>
  <c r="U40" i="20" s="1"/>
  <c r="R69" i="20"/>
  <c r="U36" i="20" s="1"/>
  <c r="R73" i="20"/>
  <c r="R170" i="20"/>
  <c r="U68" i="20" s="1"/>
  <c r="R171" i="20"/>
  <c r="R136" i="20"/>
  <c r="R137" i="20"/>
  <c r="R134" i="20"/>
  <c r="R135" i="20"/>
  <c r="U76" i="20" s="1"/>
  <c r="R154" i="20"/>
  <c r="U56" i="20" s="1"/>
  <c r="R155" i="20"/>
  <c r="U57" i="20" s="1"/>
  <c r="R140" i="20"/>
  <c r="R139" i="20"/>
  <c r="R60" i="20"/>
  <c r="U34" i="20" s="1"/>
  <c r="R59" i="20"/>
  <c r="U31" i="20" s="1"/>
  <c r="R57" i="20"/>
  <c r="U14" i="20" s="1"/>
  <c r="R58" i="20"/>
  <c r="U60" i="20" s="1"/>
  <c r="R55" i="20"/>
  <c r="U12" i="20" s="1"/>
  <c r="R54" i="20"/>
  <c r="U10" i="20" s="1"/>
  <c r="R56" i="20"/>
  <c r="U13" i="20" s="1"/>
  <c r="R47" i="20"/>
  <c r="U26" i="20" s="1"/>
  <c r="R46" i="20"/>
  <c r="U24" i="20" s="1"/>
  <c r="R48" i="20"/>
  <c r="U32" i="20" s="1"/>
  <c r="R49" i="20"/>
  <c r="U33" i="20" s="1"/>
  <c r="R105" i="20"/>
  <c r="R106" i="20"/>
  <c r="U95" i="20" s="1"/>
  <c r="R107" i="20"/>
  <c r="U96" i="20" s="1"/>
  <c r="R108" i="20"/>
  <c r="U103" i="20" s="1"/>
  <c r="R104" i="20"/>
  <c r="R99" i="20"/>
  <c r="R98" i="20"/>
  <c r="U52" i="20" s="1"/>
  <c r="R97" i="20"/>
  <c r="U51" i="20" s="1"/>
  <c r="R45" i="20"/>
  <c r="R44" i="20"/>
  <c r="U9" i="20" s="1"/>
  <c r="R67" i="20"/>
  <c r="R66" i="20"/>
  <c r="R18" i="20"/>
  <c r="U42" i="20" s="1"/>
  <c r="R19" i="20"/>
  <c r="U43" i="20" s="1"/>
  <c r="R16" i="20"/>
  <c r="U38" i="20" s="1"/>
  <c r="R20" i="20"/>
  <c r="U44" i="20" s="1"/>
  <c r="R15" i="20"/>
  <c r="U27" i="20" s="1"/>
  <c r="R17" i="20"/>
  <c r="U41" i="20" s="1"/>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5" i="18"/>
  <c r="U92" i="20" l="1"/>
  <c r="U93" i="20"/>
  <c r="U79" i="20"/>
  <c r="U55" i="20"/>
  <c r="U94" i="20"/>
  <c r="U80" i="20"/>
  <c r="U74" i="20"/>
  <c r="O94" i="18"/>
  <c r="O92" i="18"/>
  <c r="O93" i="18"/>
  <c r="N92" i="18"/>
  <c r="K92" i="18"/>
  <c r="L91" i="16"/>
  <c r="L92" i="18" s="1"/>
  <c r="D91" i="16"/>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5" i="18"/>
  <c r="O96" i="18"/>
  <c r="O97" i="18"/>
  <c r="O98" i="18"/>
  <c r="O99" i="18"/>
  <c r="O100" i="18"/>
  <c r="O101" i="18"/>
  <c r="O102" i="18"/>
  <c r="O103" i="18"/>
  <c r="O104" i="18"/>
  <c r="O105"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3" i="18"/>
  <c r="N94" i="18"/>
  <c r="N95" i="18"/>
  <c r="N96" i="18"/>
  <c r="N97" i="18"/>
  <c r="N98" i="18"/>
  <c r="N99" i="18"/>
  <c r="N100" i="18"/>
  <c r="N101" i="18"/>
  <c r="N102" i="18"/>
  <c r="N103" i="18"/>
  <c r="N104" i="18"/>
  <c r="N105" i="18"/>
  <c r="N5" i="18"/>
  <c r="L6" i="18"/>
  <c r="K5"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3" i="18"/>
  <c r="K94" i="18"/>
  <c r="K95" i="18"/>
  <c r="K96" i="18"/>
  <c r="K97" i="18"/>
  <c r="K98" i="18"/>
  <c r="K99" i="18"/>
  <c r="K100" i="18"/>
  <c r="K101" i="18"/>
  <c r="K102" i="18"/>
  <c r="K103" i="18"/>
  <c r="K104" i="18"/>
  <c r="K105" i="18"/>
  <c r="K6" i="18"/>
  <c r="B93" i="18"/>
  <c r="B94" i="18"/>
  <c r="B95" i="18"/>
  <c r="B96" i="18"/>
  <c r="B97" i="18"/>
  <c r="B98" i="18"/>
  <c r="B99" i="18"/>
  <c r="B100" i="18"/>
  <c r="B101" i="18"/>
  <c r="B102" i="18"/>
  <c r="B103" i="18"/>
  <c r="B104" i="18"/>
  <c r="B105" i="18"/>
  <c r="B87" i="18"/>
  <c r="B88" i="18"/>
  <c r="B89" i="18"/>
  <c r="B90" i="18"/>
  <c r="B91" i="18"/>
  <c r="B82" i="18"/>
  <c r="B83" i="18"/>
  <c r="B84" i="18"/>
  <c r="B85" i="18"/>
  <c r="B86" i="18"/>
  <c r="B77" i="18"/>
  <c r="B78" i="18"/>
  <c r="B79" i="18"/>
  <c r="B80" i="18"/>
  <c r="B81" i="18"/>
  <c r="B73" i="18"/>
  <c r="B74" i="18"/>
  <c r="B75" i="18"/>
  <c r="B76" i="18"/>
  <c r="B69" i="18"/>
  <c r="B70" i="18"/>
  <c r="B71" i="18"/>
  <c r="B72" i="18"/>
  <c r="B67" i="18"/>
  <c r="B68" i="18"/>
  <c r="B59" i="18"/>
  <c r="B60" i="18"/>
  <c r="B61" i="18"/>
  <c r="B62" i="18"/>
  <c r="B63" i="18"/>
  <c r="B64" i="18"/>
  <c r="B65" i="18"/>
  <c r="B66" i="18"/>
  <c r="B52" i="18"/>
  <c r="B53" i="18"/>
  <c r="B54" i="18"/>
  <c r="B55" i="18"/>
  <c r="B56" i="18"/>
  <c r="B57" i="18"/>
  <c r="B58" i="18"/>
  <c r="B36" i="18"/>
  <c r="B37" i="18"/>
  <c r="B38" i="18"/>
  <c r="B39" i="18"/>
  <c r="B40" i="18"/>
  <c r="B41" i="18"/>
  <c r="B42" i="18"/>
  <c r="B43" i="18"/>
  <c r="B44" i="18"/>
  <c r="B45" i="18"/>
  <c r="B46" i="18"/>
  <c r="B47" i="18"/>
  <c r="B48" i="18"/>
  <c r="B49" i="18"/>
  <c r="B50" i="18"/>
  <c r="B51" i="18"/>
  <c r="B31" i="18"/>
  <c r="B32" i="18"/>
  <c r="B33" i="18"/>
  <c r="B34" i="18"/>
  <c r="B35" i="18"/>
  <c r="B25" i="18"/>
  <c r="B26" i="18"/>
  <c r="B27" i="18"/>
  <c r="B28" i="18"/>
  <c r="B29" i="18"/>
  <c r="B30" i="18"/>
  <c r="B20" i="18"/>
  <c r="B21" i="18"/>
  <c r="B22" i="18"/>
  <c r="B23" i="18"/>
  <c r="B24" i="18"/>
  <c r="B15" i="18"/>
  <c r="B16" i="18"/>
  <c r="B17" i="18"/>
  <c r="B18" i="18"/>
  <c r="B19" i="18"/>
  <c r="B7" i="18"/>
  <c r="B8" i="18"/>
  <c r="B9" i="18"/>
  <c r="B10" i="18"/>
  <c r="B11" i="18"/>
  <c r="B12" i="18"/>
  <c r="B13" i="18"/>
  <c r="B14" i="18"/>
  <c r="B5" i="18"/>
  <c r="B6" i="18"/>
  <c r="L85" i="16"/>
  <c r="L86" i="18" s="1"/>
  <c r="L90" i="16"/>
  <c r="L91" i="18" s="1"/>
  <c r="L4" i="16"/>
  <c r="I5" i="16"/>
  <c r="J5" i="16" s="1"/>
  <c r="L5" i="16" s="1"/>
  <c r="L5" i="18" s="1"/>
  <c r="I43" i="16"/>
  <c r="J43" i="16" s="1"/>
  <c r="L43" i="16" s="1"/>
  <c r="L44" i="18" s="1"/>
  <c r="I4" i="16"/>
  <c r="D5" i="16"/>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2" i="16"/>
  <c r="D93" i="16"/>
  <c r="D94" i="16"/>
  <c r="D95" i="16"/>
  <c r="D96" i="16"/>
  <c r="D97" i="16"/>
  <c r="D98" i="16"/>
  <c r="D99" i="16"/>
  <c r="D100" i="16"/>
  <c r="D101" i="16"/>
  <c r="D102" i="16"/>
  <c r="D103" i="16"/>
  <c r="D104" i="16"/>
  <c r="D4" i="16"/>
  <c r="AT4" i="15" l="1"/>
  <c r="AP85" i="15"/>
  <c r="AR85" i="15"/>
  <c r="AP90" i="15"/>
  <c r="AR90" i="15"/>
  <c r="AR4" i="15"/>
  <c r="AQ4" i="15"/>
  <c r="AP4" i="15"/>
  <c r="AN7" i="15"/>
  <c r="AN11" i="15"/>
  <c r="AN13" i="15"/>
  <c r="AN14" i="15"/>
  <c r="AN15" i="15"/>
  <c r="AN16" i="15"/>
  <c r="AN20" i="15"/>
  <c r="AN21" i="15"/>
  <c r="AN26" i="15"/>
  <c r="AN38" i="15"/>
  <c r="AN46" i="15"/>
  <c r="AN55" i="15"/>
  <c r="AN59" i="15"/>
  <c r="AN63" i="15"/>
  <c r="AN64" i="15"/>
  <c r="AN68" i="15"/>
  <c r="AN76" i="15"/>
  <c r="AN79" i="15"/>
  <c r="AN80" i="15"/>
  <c r="AN86" i="15"/>
  <c r="AN92" i="15"/>
  <c r="AN93" i="15"/>
  <c r="AN95" i="15"/>
  <c r="AN96" i="15"/>
  <c r="AN99" i="15"/>
  <c r="AN104" i="15"/>
  <c r="AK5" i="15"/>
  <c r="AK27" i="15"/>
  <c r="AK29" i="15"/>
  <c r="AK32" i="15"/>
  <c r="AK34" i="15"/>
  <c r="AK35" i="15"/>
  <c r="AK37" i="15"/>
  <c r="AK40" i="15"/>
  <c r="AK41" i="15"/>
  <c r="AK42" i="15"/>
  <c r="AK43" i="15"/>
  <c r="AK44" i="15"/>
  <c r="AK45" i="15"/>
  <c r="AK47" i="15"/>
  <c r="AK48" i="15"/>
  <c r="AK49" i="15"/>
  <c r="AK54" i="15"/>
  <c r="AK57" i="15"/>
  <c r="AK65" i="15"/>
  <c r="AK67" i="15"/>
  <c r="AK74" i="15"/>
  <c r="AK75" i="15"/>
  <c r="AK77" i="15"/>
  <c r="AK82" i="15"/>
  <c r="AK83" i="15"/>
  <c r="AK85" i="15"/>
  <c r="AQ85" i="15" s="1"/>
  <c r="AT85" i="15" s="1"/>
  <c r="AK87" i="15"/>
  <c r="AK88" i="15"/>
  <c r="AK89" i="15"/>
  <c r="AK90" i="15"/>
  <c r="AQ90" i="15" s="1"/>
  <c r="AT90" i="15" s="1"/>
  <c r="AK97" i="15"/>
  <c r="AK4" i="15"/>
  <c r="AH10" i="15"/>
  <c r="AH11" i="15"/>
  <c r="AH12" i="15"/>
  <c r="AH13" i="15"/>
  <c r="AH14" i="15"/>
  <c r="AH15" i="15"/>
  <c r="AH16" i="15"/>
  <c r="AH17" i="15"/>
  <c r="AH18" i="15"/>
  <c r="AH19" i="15"/>
  <c r="AH20" i="15"/>
  <c r="AH21" i="15"/>
  <c r="AH22" i="15"/>
  <c r="AH23" i="15"/>
  <c r="AH24" i="15"/>
  <c r="AH25" i="15"/>
  <c r="AH26" i="15"/>
  <c r="AH28" i="15"/>
  <c r="AH30" i="15"/>
  <c r="AH31" i="15"/>
  <c r="AH33" i="15"/>
  <c r="AH36" i="15"/>
  <c r="AH38" i="15"/>
  <c r="AH39" i="15"/>
  <c r="AH40" i="15"/>
  <c r="AH44" i="15"/>
  <c r="AH46" i="15"/>
  <c r="AH48" i="15"/>
  <c r="AH50" i="15"/>
  <c r="AH51" i="15"/>
  <c r="AH52" i="15"/>
  <c r="AH53" i="15"/>
  <c r="AH55" i="15"/>
  <c r="AH56" i="15"/>
  <c r="AH57" i="15"/>
  <c r="AH58" i="15"/>
  <c r="AH59" i="15"/>
  <c r="AH60" i="15"/>
  <c r="AH61" i="15"/>
  <c r="AH62" i="15"/>
  <c r="AH63" i="15"/>
  <c r="AH64" i="15"/>
  <c r="AH66" i="15"/>
  <c r="AH68" i="15"/>
  <c r="AH70" i="15"/>
  <c r="AH71" i="15"/>
  <c r="AH73" i="15"/>
  <c r="AH86" i="15"/>
  <c r="AH92" i="15"/>
  <c r="AH93" i="15"/>
  <c r="AH94" i="15"/>
  <c r="AH95" i="15"/>
  <c r="AH102" i="15"/>
  <c r="AH103" i="15"/>
  <c r="AH6" i="15"/>
  <c r="AH7" i="15"/>
  <c r="AH8" i="15"/>
  <c r="AH9" i="15"/>
  <c r="AG5" i="15"/>
  <c r="AG6" i="15"/>
  <c r="AG7" i="15"/>
  <c r="AG8" i="15"/>
  <c r="AG9" i="15"/>
  <c r="AG13" i="15"/>
  <c r="AG14" i="15"/>
  <c r="AG15" i="15"/>
  <c r="AG16" i="15"/>
  <c r="AG17" i="15"/>
  <c r="AG19" i="15"/>
  <c r="AG20" i="15"/>
  <c r="AG21" i="15"/>
  <c r="AG22" i="15"/>
  <c r="AG23" i="15"/>
  <c r="AG24" i="15"/>
  <c r="AG25" i="15"/>
  <c r="AG27" i="15"/>
  <c r="AG28" i="15"/>
  <c r="AG29" i="15"/>
  <c r="AG31" i="15"/>
  <c r="AG32" i="15"/>
  <c r="AG33" i="15"/>
  <c r="AG34" i="15"/>
  <c r="AG35" i="15"/>
  <c r="AG36" i="15"/>
  <c r="AG37" i="15"/>
  <c r="AG38" i="15"/>
  <c r="AG39" i="15"/>
  <c r="AG41" i="15"/>
  <c r="AG42" i="15"/>
  <c r="AG43" i="15"/>
  <c r="AG45" i="15"/>
  <c r="AG46" i="15"/>
  <c r="AG47" i="15"/>
  <c r="AG49" i="15"/>
  <c r="AG50" i="15"/>
  <c r="AG53" i="15"/>
  <c r="AG54" i="15"/>
  <c r="AG56" i="15"/>
  <c r="AG57" i="15"/>
  <c r="AG59" i="15"/>
  <c r="AG60" i="15"/>
  <c r="AG63" i="15"/>
  <c r="AG65" i="15"/>
  <c r="AG66" i="15"/>
  <c r="AG67" i="15"/>
  <c r="AG68" i="15"/>
  <c r="AG69" i="15"/>
  <c r="AH69" i="15" s="1"/>
  <c r="AG72" i="15"/>
  <c r="AH72" i="15" s="1"/>
  <c r="AG74" i="15"/>
  <c r="AG75" i="15"/>
  <c r="AG76" i="15"/>
  <c r="AH76" i="15" s="1"/>
  <c r="AG77" i="15"/>
  <c r="AG78" i="15"/>
  <c r="AH78" i="15" s="1"/>
  <c r="AG79" i="15"/>
  <c r="AH79" i="15" s="1"/>
  <c r="AG80" i="15"/>
  <c r="AH80" i="15" s="1"/>
  <c r="AG81" i="15"/>
  <c r="AH81" i="15" s="1"/>
  <c r="AG82" i="15"/>
  <c r="AG83" i="15"/>
  <c r="AG84" i="15"/>
  <c r="AH84" i="15" s="1"/>
  <c r="AG85" i="15"/>
  <c r="AG87" i="15"/>
  <c r="AG88" i="15"/>
  <c r="AG89" i="15"/>
  <c r="AG90" i="15"/>
  <c r="AG96" i="15"/>
  <c r="AH96" i="15" s="1"/>
  <c r="AG97" i="15"/>
  <c r="AG98" i="15"/>
  <c r="AH98" i="15" s="1"/>
  <c r="AG99" i="15"/>
  <c r="AH99" i="15" s="1"/>
  <c r="AG100" i="15"/>
  <c r="AH100" i="15" s="1"/>
  <c r="AG101" i="15"/>
  <c r="AH101" i="15" s="1"/>
  <c r="AG104" i="15"/>
  <c r="AH104" i="15" s="1"/>
  <c r="U5" i="15"/>
  <c r="V5" i="15"/>
  <c r="W5" i="15"/>
  <c r="U6" i="15"/>
  <c r="V6" i="15"/>
  <c r="W6" i="15"/>
  <c r="U7" i="15"/>
  <c r="V7" i="15"/>
  <c r="W7" i="15"/>
  <c r="U8" i="15"/>
  <c r="V8" i="15"/>
  <c r="W8" i="15"/>
  <c r="U9" i="15"/>
  <c r="V9" i="15"/>
  <c r="W9" i="15"/>
  <c r="U10" i="15"/>
  <c r="V10" i="15"/>
  <c r="W10" i="15"/>
  <c r="U11" i="15"/>
  <c r="V11" i="15"/>
  <c r="W11" i="15"/>
  <c r="U12" i="15"/>
  <c r="V12" i="15"/>
  <c r="W12" i="15"/>
  <c r="U13" i="15"/>
  <c r="Z69" i="15" s="1"/>
  <c r="V13" i="15"/>
  <c r="AA69" i="15" s="1"/>
  <c r="AQ69" i="15" s="1"/>
  <c r="W13" i="15"/>
  <c r="AB69" i="15" s="1"/>
  <c r="AR69" i="15" s="1"/>
  <c r="U14" i="15"/>
  <c r="V14" i="15"/>
  <c r="W14" i="15"/>
  <c r="U15" i="15"/>
  <c r="V15" i="15"/>
  <c r="W15" i="15"/>
  <c r="U16" i="15"/>
  <c r="V16" i="15"/>
  <c r="W16" i="15"/>
  <c r="U17" i="15"/>
  <c r="V17" i="15"/>
  <c r="W17" i="15"/>
  <c r="U18" i="15"/>
  <c r="V18" i="15"/>
  <c r="W18" i="15"/>
  <c r="U19" i="15"/>
  <c r="V19" i="15"/>
  <c r="W19" i="15"/>
  <c r="U20" i="15"/>
  <c r="V20" i="15"/>
  <c r="W20" i="15"/>
  <c r="U21" i="15"/>
  <c r="V21" i="15"/>
  <c r="W21" i="15"/>
  <c r="U22" i="15"/>
  <c r="V22" i="15"/>
  <c r="W22" i="15"/>
  <c r="U23" i="15"/>
  <c r="V23" i="15"/>
  <c r="W23" i="15"/>
  <c r="U24" i="15"/>
  <c r="V24" i="15"/>
  <c r="W24" i="15"/>
  <c r="U25" i="15"/>
  <c r="V25" i="15"/>
  <c r="W25" i="15"/>
  <c r="U26" i="15"/>
  <c r="V26" i="15"/>
  <c r="W26" i="15"/>
  <c r="U27" i="15"/>
  <c r="V27" i="15"/>
  <c r="W27" i="15"/>
  <c r="U28" i="15"/>
  <c r="V28" i="15"/>
  <c r="W28" i="15"/>
  <c r="U29" i="15"/>
  <c r="V29" i="15"/>
  <c r="W29" i="15"/>
  <c r="U30" i="15"/>
  <c r="V30" i="15"/>
  <c r="W30" i="15"/>
  <c r="U31" i="15"/>
  <c r="V31" i="15"/>
  <c r="W31" i="15"/>
  <c r="U32" i="15"/>
  <c r="V32" i="15"/>
  <c r="W32" i="15"/>
  <c r="U33" i="15"/>
  <c r="V33" i="15"/>
  <c r="W33" i="15"/>
  <c r="U34" i="15"/>
  <c r="V34" i="15"/>
  <c r="W34" i="15"/>
  <c r="U35" i="15"/>
  <c r="V35" i="15"/>
  <c r="W35" i="15"/>
  <c r="U36" i="15"/>
  <c r="V36" i="15"/>
  <c r="W36" i="15"/>
  <c r="U37" i="15"/>
  <c r="V37" i="15"/>
  <c r="W37" i="15"/>
  <c r="U38" i="15"/>
  <c r="V38" i="15"/>
  <c r="W38" i="15"/>
  <c r="U39" i="15"/>
  <c r="V39" i="15"/>
  <c r="W39" i="15"/>
  <c r="U40" i="15"/>
  <c r="V40" i="15"/>
  <c r="W40" i="15"/>
  <c r="U41" i="15"/>
  <c r="V41" i="15"/>
  <c r="W41" i="15"/>
  <c r="U42" i="15"/>
  <c r="V42" i="15"/>
  <c r="W42" i="15"/>
  <c r="U43" i="15"/>
  <c r="V43" i="15"/>
  <c r="W43" i="15"/>
  <c r="U44" i="15"/>
  <c r="V44" i="15"/>
  <c r="W44" i="15"/>
  <c r="U45" i="15"/>
  <c r="V45" i="15"/>
  <c r="W45" i="15"/>
  <c r="U46" i="15"/>
  <c r="V46" i="15"/>
  <c r="W46" i="15"/>
  <c r="U47" i="15"/>
  <c r="V47" i="15"/>
  <c r="W47" i="15"/>
  <c r="U48" i="15"/>
  <c r="V48" i="15"/>
  <c r="W48" i="15"/>
  <c r="U49" i="15"/>
  <c r="V49" i="15"/>
  <c r="W49" i="15"/>
  <c r="U50" i="15"/>
  <c r="V50" i="15"/>
  <c r="W50" i="15"/>
  <c r="U51" i="15"/>
  <c r="V51" i="15"/>
  <c r="W51" i="15"/>
  <c r="U52" i="15"/>
  <c r="V52" i="15"/>
  <c r="W52" i="15"/>
  <c r="U53" i="15"/>
  <c r="V53" i="15"/>
  <c r="W53" i="15"/>
  <c r="U54" i="15"/>
  <c r="V54" i="15"/>
  <c r="W54" i="15"/>
  <c r="U55" i="15"/>
  <c r="V55" i="15"/>
  <c r="W55" i="15"/>
  <c r="U56" i="15"/>
  <c r="V56" i="15"/>
  <c r="W56" i="15"/>
  <c r="U57" i="15"/>
  <c r="V57" i="15"/>
  <c r="W57" i="15"/>
  <c r="U58" i="15"/>
  <c r="V58" i="15"/>
  <c r="W58" i="15"/>
  <c r="U59" i="15"/>
  <c r="V59" i="15"/>
  <c r="W59" i="15"/>
  <c r="U60" i="15"/>
  <c r="V60" i="15"/>
  <c r="W60" i="15"/>
  <c r="U61" i="15"/>
  <c r="V61" i="15"/>
  <c r="W61" i="15"/>
  <c r="U62" i="15"/>
  <c r="V62" i="15"/>
  <c r="W62" i="15"/>
  <c r="U63" i="15"/>
  <c r="V63" i="15"/>
  <c r="W63" i="15"/>
  <c r="U64" i="15"/>
  <c r="V64" i="15"/>
  <c r="W64" i="15"/>
  <c r="U65" i="15"/>
  <c r="V65" i="15"/>
  <c r="W65" i="15"/>
  <c r="U66" i="15"/>
  <c r="V66" i="15"/>
  <c r="W66" i="15"/>
  <c r="U67" i="15"/>
  <c r="V67" i="15"/>
  <c r="W67" i="15"/>
  <c r="U68" i="15"/>
  <c r="V68" i="15"/>
  <c r="W68" i="15"/>
  <c r="U69" i="15"/>
  <c r="V69" i="15"/>
  <c r="W69" i="15"/>
  <c r="U70" i="15"/>
  <c r="V70" i="15"/>
  <c r="W70" i="15"/>
  <c r="U71" i="15"/>
  <c r="V71" i="15"/>
  <c r="W71" i="15"/>
  <c r="U72" i="15"/>
  <c r="V72" i="15"/>
  <c r="W72" i="15"/>
  <c r="U73" i="15"/>
  <c r="V73" i="15"/>
  <c r="W73" i="15"/>
  <c r="U74" i="15"/>
  <c r="V74" i="15"/>
  <c r="W74" i="15"/>
  <c r="U75" i="15"/>
  <c r="V75" i="15"/>
  <c r="W75" i="15"/>
  <c r="U76" i="15"/>
  <c r="V76" i="15"/>
  <c r="W76" i="15"/>
  <c r="U77" i="15"/>
  <c r="V77" i="15"/>
  <c r="W77" i="15"/>
  <c r="U78" i="15"/>
  <c r="V78" i="15"/>
  <c r="W78" i="15"/>
  <c r="U79" i="15"/>
  <c r="Z97" i="15" s="1"/>
  <c r="AP97" i="15" s="1"/>
  <c r="V79" i="15"/>
  <c r="AA97" i="15" s="1"/>
  <c r="AQ97" i="15" s="1"/>
  <c r="W79" i="15"/>
  <c r="AB97" i="15" s="1"/>
  <c r="AR97" i="15" s="1"/>
  <c r="U80" i="15"/>
  <c r="Z98" i="15" s="1"/>
  <c r="V80" i="15"/>
  <c r="AA98" i="15" s="1"/>
  <c r="AQ98" i="15" s="1"/>
  <c r="W80" i="15"/>
  <c r="AB98" i="15" s="1"/>
  <c r="AR98" i="15" s="1"/>
  <c r="U81" i="15"/>
  <c r="V81" i="15"/>
  <c r="W81" i="15"/>
  <c r="U82" i="15"/>
  <c r="V82" i="15"/>
  <c r="W82" i="15"/>
  <c r="U83" i="15"/>
  <c r="V83" i="15"/>
  <c r="W83" i="15"/>
  <c r="U84" i="15"/>
  <c r="V84" i="15"/>
  <c r="W84" i="15"/>
  <c r="U85" i="15"/>
  <c r="V85" i="15"/>
  <c r="W85" i="15"/>
  <c r="U86" i="15"/>
  <c r="V86" i="15"/>
  <c r="W86" i="15"/>
  <c r="U87" i="15"/>
  <c r="V87" i="15"/>
  <c r="W87" i="15"/>
  <c r="U88" i="15"/>
  <c r="V88" i="15"/>
  <c r="W88" i="15"/>
  <c r="U89" i="15"/>
  <c r="V89" i="15"/>
  <c r="W89" i="15"/>
  <c r="U90" i="15"/>
  <c r="V90" i="15"/>
  <c r="W90" i="15"/>
  <c r="U91" i="15"/>
  <c r="V91" i="15"/>
  <c r="W91" i="15"/>
  <c r="U92" i="15"/>
  <c r="V92" i="15"/>
  <c r="W92" i="15"/>
  <c r="U93" i="15"/>
  <c r="V93" i="15"/>
  <c r="W93" i="15"/>
  <c r="U94" i="15"/>
  <c r="Z28" i="15" s="1"/>
  <c r="AP28" i="15" s="1"/>
  <c r="V94" i="15"/>
  <c r="AA28" i="15" s="1"/>
  <c r="AQ28" i="15" s="1"/>
  <c r="W94" i="15"/>
  <c r="AB28" i="15" s="1"/>
  <c r="AR28" i="15" s="1"/>
  <c r="U95" i="15"/>
  <c r="V95" i="15"/>
  <c r="W95" i="15"/>
  <c r="U96" i="15"/>
  <c r="V96" i="15"/>
  <c r="W96" i="15"/>
  <c r="U97" i="15"/>
  <c r="V97" i="15"/>
  <c r="W97" i="15"/>
  <c r="U98" i="15"/>
  <c r="Z5" i="15" s="1"/>
  <c r="AP5" i="15" s="1"/>
  <c r="V98" i="15"/>
  <c r="AA5" i="15" s="1"/>
  <c r="AQ5" i="15" s="1"/>
  <c r="W98" i="15"/>
  <c r="AB5" i="15" s="1"/>
  <c r="AR5" i="15" s="1"/>
  <c r="U99" i="15"/>
  <c r="V99" i="15"/>
  <c r="W99" i="15"/>
  <c r="U100" i="15"/>
  <c r="Z20" i="15" s="1"/>
  <c r="AP20" i="15" s="1"/>
  <c r="V100" i="15"/>
  <c r="AA20" i="15" s="1"/>
  <c r="AQ20" i="15" s="1"/>
  <c r="W100" i="15"/>
  <c r="AB20" i="15" s="1"/>
  <c r="AR20" i="15" s="1"/>
  <c r="U101" i="15"/>
  <c r="V101" i="15"/>
  <c r="W101" i="15"/>
  <c r="U102" i="15"/>
  <c r="Z35" i="15" s="1"/>
  <c r="AP35" i="15" s="1"/>
  <c r="AT35" i="15" s="1"/>
  <c r="V102" i="15"/>
  <c r="AA35" i="15" s="1"/>
  <c r="AQ35" i="15" s="1"/>
  <c r="W102" i="15"/>
  <c r="AB35" i="15" s="1"/>
  <c r="AR35" i="15" s="1"/>
  <c r="U103" i="15"/>
  <c r="V103" i="15"/>
  <c r="W103" i="15"/>
  <c r="U104" i="15"/>
  <c r="V104" i="15"/>
  <c r="W104" i="15"/>
  <c r="U105" i="15"/>
  <c r="V105" i="15"/>
  <c r="W105" i="15"/>
  <c r="U106" i="15"/>
  <c r="V106" i="15"/>
  <c r="W106" i="15"/>
  <c r="U107" i="15"/>
  <c r="V107" i="15"/>
  <c r="W107" i="15"/>
  <c r="U108" i="15"/>
  <c r="V108" i="15"/>
  <c r="W108" i="15"/>
  <c r="U109" i="15"/>
  <c r="V109" i="15"/>
  <c r="W109" i="15"/>
  <c r="U110" i="15"/>
  <c r="V110" i="15"/>
  <c r="W110" i="15"/>
  <c r="U111" i="15"/>
  <c r="Z37" i="15" s="1"/>
  <c r="AP37" i="15" s="1"/>
  <c r="V111" i="15"/>
  <c r="AA37" i="15" s="1"/>
  <c r="AQ37" i="15" s="1"/>
  <c r="W111" i="15"/>
  <c r="AB37" i="15" s="1"/>
  <c r="AR37" i="15" s="1"/>
  <c r="U112" i="15"/>
  <c r="V112" i="15"/>
  <c r="W112" i="15"/>
  <c r="U113" i="15"/>
  <c r="Z39" i="15" s="1"/>
  <c r="AP39" i="15" s="1"/>
  <c r="V113" i="15"/>
  <c r="W113" i="15"/>
  <c r="U114" i="15"/>
  <c r="V114" i="15"/>
  <c r="W114" i="15"/>
  <c r="U115" i="15"/>
  <c r="V115" i="15"/>
  <c r="W115" i="15"/>
  <c r="U116" i="15"/>
  <c r="V116" i="15"/>
  <c r="W116" i="15"/>
  <c r="U117" i="15"/>
  <c r="V117" i="15"/>
  <c r="W117" i="15"/>
  <c r="U118" i="15"/>
  <c r="Z11" i="15" s="1"/>
  <c r="AP11" i="15" s="1"/>
  <c r="V118" i="15"/>
  <c r="AA11" i="15" s="1"/>
  <c r="AQ11" i="15" s="1"/>
  <c r="W118" i="15"/>
  <c r="AB11" i="15" s="1"/>
  <c r="AR11" i="15" s="1"/>
  <c r="U119" i="15"/>
  <c r="V119" i="15"/>
  <c r="W119" i="15"/>
  <c r="U120" i="15"/>
  <c r="V120" i="15"/>
  <c r="W120" i="15"/>
  <c r="U121" i="15"/>
  <c r="V121" i="15"/>
  <c r="W121" i="15"/>
  <c r="U122" i="15"/>
  <c r="Z26" i="15" s="1"/>
  <c r="AP26" i="15" s="1"/>
  <c r="V122" i="15"/>
  <c r="AA26" i="15" s="1"/>
  <c r="AQ26" i="15" s="1"/>
  <c r="W122" i="15"/>
  <c r="AB26" i="15" s="1"/>
  <c r="AR26" i="15" s="1"/>
  <c r="U123" i="15"/>
  <c r="V123" i="15"/>
  <c r="W123" i="15"/>
  <c r="U124" i="15"/>
  <c r="V124" i="15"/>
  <c r="W124" i="15"/>
  <c r="U125" i="15"/>
  <c r="V125" i="15"/>
  <c r="W125" i="15"/>
  <c r="U126" i="15"/>
  <c r="V126" i="15"/>
  <c r="W126" i="15"/>
  <c r="U127" i="15"/>
  <c r="V127" i="15"/>
  <c r="W127" i="15"/>
  <c r="U128" i="15"/>
  <c r="V128" i="15"/>
  <c r="W128" i="15"/>
  <c r="U129" i="15"/>
  <c r="V129" i="15"/>
  <c r="W129" i="15"/>
  <c r="U130" i="15"/>
  <c r="V130" i="15"/>
  <c r="W130" i="15"/>
  <c r="U131" i="15"/>
  <c r="V131" i="15"/>
  <c r="W131" i="15"/>
  <c r="U132" i="15"/>
  <c r="V132" i="15"/>
  <c r="W132" i="15"/>
  <c r="U133" i="15"/>
  <c r="V133" i="15"/>
  <c r="W133" i="15"/>
  <c r="U134" i="15"/>
  <c r="V134" i="15"/>
  <c r="W134" i="15"/>
  <c r="U135" i="15"/>
  <c r="V135" i="15"/>
  <c r="W135" i="15"/>
  <c r="U136" i="15"/>
  <c r="Z88" i="15" s="1"/>
  <c r="AP88" i="15" s="1"/>
  <c r="V136" i="15"/>
  <c r="AA88" i="15" s="1"/>
  <c r="AQ88" i="15" s="1"/>
  <c r="W136" i="15"/>
  <c r="AB88" i="15" s="1"/>
  <c r="AR88" i="15" s="1"/>
  <c r="U137" i="15"/>
  <c r="Z89" i="15" s="1"/>
  <c r="AP89" i="15" s="1"/>
  <c r="V137" i="15"/>
  <c r="AA89" i="15" s="1"/>
  <c r="AQ89" i="15" s="1"/>
  <c r="W137" i="15"/>
  <c r="AB89" i="15" s="1"/>
  <c r="AR89" i="15" s="1"/>
  <c r="U138" i="15"/>
  <c r="V138" i="15"/>
  <c r="W138" i="15"/>
  <c r="U139" i="15"/>
  <c r="V139" i="15"/>
  <c r="W139" i="15"/>
  <c r="U140" i="15"/>
  <c r="V140" i="15"/>
  <c r="W140" i="15"/>
  <c r="U141" i="15"/>
  <c r="Z8" i="15" s="1"/>
  <c r="AP8" i="15" s="1"/>
  <c r="V141" i="15"/>
  <c r="AA8" i="15" s="1"/>
  <c r="AQ8" i="15" s="1"/>
  <c r="W141" i="15"/>
  <c r="AB8" i="15" s="1"/>
  <c r="AR8" i="15" s="1"/>
  <c r="U142" i="15"/>
  <c r="V142" i="15"/>
  <c r="W142" i="15"/>
  <c r="U143" i="15"/>
  <c r="V143" i="15"/>
  <c r="W143" i="15"/>
  <c r="U144" i="15"/>
  <c r="V144" i="15"/>
  <c r="W144" i="15"/>
  <c r="U145" i="15"/>
  <c r="V145" i="15"/>
  <c r="W145" i="15"/>
  <c r="U146" i="15"/>
  <c r="V146" i="15"/>
  <c r="W146" i="15"/>
  <c r="U147" i="15"/>
  <c r="V147" i="15"/>
  <c r="W147" i="15"/>
  <c r="U148" i="15"/>
  <c r="V148" i="15"/>
  <c r="W148" i="15"/>
  <c r="U149" i="15"/>
  <c r="V149" i="15"/>
  <c r="W149" i="15"/>
  <c r="U150" i="15"/>
  <c r="Z16" i="15" s="1"/>
  <c r="AP16" i="15" s="1"/>
  <c r="V150" i="15"/>
  <c r="AA16" i="15" s="1"/>
  <c r="AQ16" i="15" s="1"/>
  <c r="W150" i="15"/>
  <c r="AB16" i="15" s="1"/>
  <c r="AR16" i="15" s="1"/>
  <c r="U151" i="15"/>
  <c r="V151" i="15"/>
  <c r="W151" i="15"/>
  <c r="U152" i="15"/>
  <c r="V152" i="15"/>
  <c r="W152" i="15"/>
  <c r="U153" i="15"/>
  <c r="V153" i="15"/>
  <c r="W153" i="15"/>
  <c r="U154" i="15"/>
  <c r="V154" i="15"/>
  <c r="W154" i="15"/>
  <c r="U155" i="15"/>
  <c r="V155" i="15"/>
  <c r="W155" i="15"/>
  <c r="U156" i="15"/>
  <c r="V156" i="15"/>
  <c r="W156" i="15"/>
  <c r="U157" i="15"/>
  <c r="V157" i="15"/>
  <c r="W157" i="15"/>
  <c r="U158" i="15"/>
  <c r="V158" i="15"/>
  <c r="W158" i="15"/>
  <c r="U159" i="15"/>
  <c r="V159" i="15"/>
  <c r="W159" i="15"/>
  <c r="U160" i="15"/>
  <c r="V160" i="15"/>
  <c r="W160" i="15"/>
  <c r="U161" i="15"/>
  <c r="V161" i="15"/>
  <c r="W161" i="15"/>
  <c r="U162" i="15"/>
  <c r="V162" i="15"/>
  <c r="W162" i="15"/>
  <c r="U163" i="15"/>
  <c r="V163" i="15"/>
  <c r="W163" i="15"/>
  <c r="U164" i="15"/>
  <c r="V164" i="15"/>
  <c r="W164" i="15"/>
  <c r="U165" i="15"/>
  <c r="V165" i="15"/>
  <c r="W165" i="15"/>
  <c r="U166" i="15"/>
  <c r="Z58" i="15" s="1"/>
  <c r="AP58" i="15" s="1"/>
  <c r="V166" i="15"/>
  <c r="AA58" i="15" s="1"/>
  <c r="AQ58" i="15" s="1"/>
  <c r="W166" i="15"/>
  <c r="AB58" i="15" s="1"/>
  <c r="AR58" i="15" s="1"/>
  <c r="U167" i="15"/>
  <c r="V167" i="15"/>
  <c r="W167" i="15"/>
  <c r="U168" i="15"/>
  <c r="Z60" i="15" s="1"/>
  <c r="AP60" i="15" s="1"/>
  <c r="V168" i="15"/>
  <c r="W168" i="15"/>
  <c r="U169" i="15"/>
  <c r="V169" i="15"/>
  <c r="W169" i="15"/>
  <c r="U170" i="15"/>
  <c r="V170" i="15"/>
  <c r="W170" i="15"/>
  <c r="U171" i="15"/>
  <c r="V171" i="15"/>
  <c r="W171" i="15"/>
  <c r="U172" i="15"/>
  <c r="V172" i="15"/>
  <c r="W172" i="15"/>
  <c r="U173" i="15"/>
  <c r="V173" i="15"/>
  <c r="W173" i="15"/>
  <c r="U174" i="15"/>
  <c r="V174" i="15"/>
  <c r="W174" i="15"/>
  <c r="U175" i="15"/>
  <c r="V175" i="15"/>
  <c r="W175" i="15"/>
  <c r="U176" i="15"/>
  <c r="V176" i="15"/>
  <c r="W176" i="15"/>
  <c r="U177" i="15"/>
  <c r="V177" i="15"/>
  <c r="W177" i="15"/>
  <c r="U178" i="15"/>
  <c r="Z45" i="15" s="1"/>
  <c r="AP45" i="15" s="1"/>
  <c r="V178" i="15"/>
  <c r="AA45" i="15" s="1"/>
  <c r="AQ45" i="15" s="1"/>
  <c r="W178" i="15"/>
  <c r="AB45" i="15" s="1"/>
  <c r="AR45" i="15" s="1"/>
  <c r="U179" i="15"/>
  <c r="Z47" i="15" s="1"/>
  <c r="AP47" i="15" s="1"/>
  <c r="V179" i="15"/>
  <c r="AA47" i="15" s="1"/>
  <c r="AQ47" i="15" s="1"/>
  <c r="W179" i="15"/>
  <c r="AB47" i="15" s="1"/>
  <c r="AR47" i="15" s="1"/>
  <c r="U180" i="15"/>
  <c r="V180" i="15"/>
  <c r="W180" i="15"/>
  <c r="U181" i="15"/>
  <c r="V181" i="15"/>
  <c r="W181" i="15"/>
  <c r="U182" i="15"/>
  <c r="V182" i="15"/>
  <c r="W182" i="15"/>
  <c r="U183" i="15"/>
  <c r="V183" i="15"/>
  <c r="W183" i="15"/>
  <c r="U184" i="15"/>
  <c r="V184" i="15"/>
  <c r="W184" i="15"/>
  <c r="U185" i="15"/>
  <c r="Z72" i="15" s="1"/>
  <c r="V185" i="15"/>
  <c r="AA72" i="15" s="1"/>
  <c r="AQ72" i="15" s="1"/>
  <c r="W185" i="15"/>
  <c r="AB72" i="15" s="1"/>
  <c r="AR72" i="15" s="1"/>
  <c r="U186" i="15"/>
  <c r="V186" i="15"/>
  <c r="W186" i="15"/>
  <c r="U187" i="15"/>
  <c r="V187" i="15"/>
  <c r="W187" i="15"/>
  <c r="U188" i="15"/>
  <c r="V188" i="15"/>
  <c r="W188" i="15"/>
  <c r="U189" i="15"/>
  <c r="V189" i="15"/>
  <c r="W189" i="15"/>
  <c r="U190" i="15"/>
  <c r="V190" i="15"/>
  <c r="W190" i="15"/>
  <c r="U191" i="15"/>
  <c r="V191" i="15"/>
  <c r="W191" i="15"/>
  <c r="U192" i="15"/>
  <c r="V192" i="15"/>
  <c r="W192" i="15"/>
  <c r="U193" i="15"/>
  <c r="V193" i="15"/>
  <c r="W193" i="15"/>
  <c r="U194" i="15"/>
  <c r="V194" i="15"/>
  <c r="W194" i="15"/>
  <c r="U195" i="15"/>
  <c r="V195" i="15"/>
  <c r="W195" i="15"/>
  <c r="U196" i="15"/>
  <c r="V196" i="15"/>
  <c r="W196" i="15"/>
  <c r="U197" i="15"/>
  <c r="V197" i="15"/>
  <c r="W197" i="15"/>
  <c r="U198" i="15"/>
  <c r="V198" i="15"/>
  <c r="W198" i="15"/>
  <c r="U199" i="15"/>
  <c r="V199" i="15"/>
  <c r="W199" i="15"/>
  <c r="U200" i="15"/>
  <c r="V200" i="15"/>
  <c r="W200" i="15"/>
  <c r="U201" i="15"/>
  <c r="V201" i="15"/>
  <c r="W201" i="15"/>
  <c r="U202" i="15"/>
  <c r="V202" i="15"/>
  <c r="W202" i="15"/>
  <c r="U203" i="15"/>
  <c r="V203" i="15"/>
  <c r="W203" i="15"/>
  <c r="U204" i="15"/>
  <c r="V204" i="15"/>
  <c r="W204" i="15"/>
  <c r="U205" i="15"/>
  <c r="V205" i="15"/>
  <c r="W205" i="15"/>
  <c r="U206" i="15"/>
  <c r="V206" i="15"/>
  <c r="W206" i="15"/>
  <c r="U207" i="15"/>
  <c r="V207" i="15"/>
  <c r="W207" i="15"/>
  <c r="U208" i="15"/>
  <c r="V208" i="15"/>
  <c r="W208" i="15"/>
  <c r="U209" i="15"/>
  <c r="V209" i="15"/>
  <c r="W209" i="15"/>
  <c r="U210" i="15"/>
  <c r="V210" i="15"/>
  <c r="W210" i="15"/>
  <c r="U211" i="15"/>
  <c r="V211" i="15"/>
  <c r="W211" i="15"/>
  <c r="U212" i="15"/>
  <c r="Z77" i="15" s="1"/>
  <c r="AP77" i="15" s="1"/>
  <c r="V212" i="15"/>
  <c r="AA77" i="15" s="1"/>
  <c r="AQ77" i="15" s="1"/>
  <c r="W212" i="15"/>
  <c r="AB77" i="15" s="1"/>
  <c r="AR77" i="15" s="1"/>
  <c r="U213" i="15"/>
  <c r="V213" i="15"/>
  <c r="W213" i="15"/>
  <c r="U214" i="15"/>
  <c r="V214" i="15"/>
  <c r="W214" i="15"/>
  <c r="U215" i="15"/>
  <c r="V215" i="15"/>
  <c r="W215" i="15"/>
  <c r="U216" i="15"/>
  <c r="V216" i="15"/>
  <c r="W216" i="15"/>
  <c r="U217" i="15"/>
  <c r="V217" i="15"/>
  <c r="W217" i="15"/>
  <c r="U218" i="15"/>
  <c r="Z57" i="15" s="1"/>
  <c r="AP57" i="15" s="1"/>
  <c r="V218" i="15"/>
  <c r="AA57" i="15" s="1"/>
  <c r="AQ57" i="15" s="1"/>
  <c r="W218" i="15"/>
  <c r="AB57" i="15" s="1"/>
  <c r="AR57" i="15" s="1"/>
  <c r="U219" i="15"/>
  <c r="V219" i="15"/>
  <c r="W219" i="15"/>
  <c r="U220" i="15"/>
  <c r="V220" i="15"/>
  <c r="W220" i="15"/>
  <c r="U221" i="15"/>
  <c r="V221" i="15"/>
  <c r="W221" i="15"/>
  <c r="U222" i="15"/>
  <c r="V222" i="15"/>
  <c r="W222" i="15"/>
  <c r="U223" i="15"/>
  <c r="V223" i="15"/>
  <c r="W223" i="15"/>
  <c r="U224" i="15"/>
  <c r="V224" i="15"/>
  <c r="W224" i="15"/>
  <c r="U225" i="15"/>
  <c r="V225" i="15"/>
  <c r="W225" i="15"/>
  <c r="U226" i="15"/>
  <c r="V226" i="15"/>
  <c r="W226" i="15"/>
  <c r="U227" i="15"/>
  <c r="V227" i="15"/>
  <c r="W227" i="15"/>
  <c r="U228" i="15"/>
  <c r="V228" i="15"/>
  <c r="W228" i="15"/>
  <c r="U229" i="15"/>
  <c r="V229" i="15"/>
  <c r="W229" i="15"/>
  <c r="U230" i="15"/>
  <c r="V230" i="15"/>
  <c r="W230" i="15"/>
  <c r="U231" i="15"/>
  <c r="V231" i="15"/>
  <c r="W231" i="15"/>
  <c r="U232" i="15"/>
  <c r="V232" i="15"/>
  <c r="W232" i="15"/>
  <c r="U233" i="15"/>
  <c r="V233" i="15"/>
  <c r="W233" i="15"/>
  <c r="U234" i="15"/>
  <c r="V234" i="15"/>
  <c r="W234" i="15"/>
  <c r="U235" i="15"/>
  <c r="V235" i="15"/>
  <c r="W235" i="15"/>
  <c r="U236" i="15"/>
  <c r="V236" i="15"/>
  <c r="W236" i="15"/>
  <c r="U237" i="15"/>
  <c r="V237" i="15"/>
  <c r="W237" i="15"/>
  <c r="U238" i="15"/>
  <c r="V238" i="15"/>
  <c r="W238" i="15"/>
  <c r="U239" i="15"/>
  <c r="V239" i="15"/>
  <c r="W239" i="15"/>
  <c r="U240" i="15"/>
  <c r="V240" i="15"/>
  <c r="W240" i="15"/>
  <c r="U241" i="15"/>
  <c r="V241" i="15"/>
  <c r="W241" i="15"/>
  <c r="U242" i="15"/>
  <c r="V242" i="15"/>
  <c r="W242" i="15"/>
  <c r="U243" i="15"/>
  <c r="Z46" i="15" s="1"/>
  <c r="AP46" i="15" s="1"/>
  <c r="V243" i="15"/>
  <c r="AA46" i="15" s="1"/>
  <c r="AQ46" i="15" s="1"/>
  <c r="W243" i="15"/>
  <c r="AB46" i="15" s="1"/>
  <c r="AR46" i="15" s="1"/>
  <c r="U244" i="15"/>
  <c r="V244" i="15"/>
  <c r="W244" i="15"/>
  <c r="U245" i="15"/>
  <c r="Z49" i="15" s="1"/>
  <c r="AP49" i="15" s="1"/>
  <c r="V245" i="15"/>
  <c r="AA49" i="15" s="1"/>
  <c r="AQ49" i="15" s="1"/>
  <c r="W245" i="15"/>
  <c r="AB49" i="15" s="1"/>
  <c r="AR49" i="15" s="1"/>
  <c r="U246" i="15"/>
  <c r="Z50" i="15" s="1"/>
  <c r="AP50" i="15" s="1"/>
  <c r="V246" i="15"/>
  <c r="AA50" i="15" s="1"/>
  <c r="AQ50" i="15" s="1"/>
  <c r="W246" i="15"/>
  <c r="AB50" i="15" s="1"/>
  <c r="AR50" i="15" s="1"/>
  <c r="U247" i="15"/>
  <c r="V247" i="15"/>
  <c r="W247" i="15"/>
  <c r="U248" i="15"/>
  <c r="V248" i="15"/>
  <c r="W248" i="15"/>
  <c r="U249" i="15"/>
  <c r="V249" i="15"/>
  <c r="W249" i="15"/>
  <c r="U250" i="15"/>
  <c r="V250" i="15"/>
  <c r="W250" i="15"/>
  <c r="U251" i="15"/>
  <c r="V251" i="15"/>
  <c r="W251" i="15"/>
  <c r="U252" i="15"/>
  <c r="V252" i="15"/>
  <c r="W252" i="15"/>
  <c r="U253" i="15"/>
  <c r="V253" i="15"/>
  <c r="W253" i="15"/>
  <c r="U254" i="15"/>
  <c r="V254" i="15"/>
  <c r="W254" i="15"/>
  <c r="U255" i="15"/>
  <c r="V255" i="15"/>
  <c r="W255" i="15"/>
  <c r="U256" i="15"/>
  <c r="V256" i="15"/>
  <c r="W256" i="15"/>
  <c r="U257" i="15"/>
  <c r="V257" i="15"/>
  <c r="W257" i="15"/>
  <c r="U258" i="15"/>
  <c r="V258" i="15"/>
  <c r="W258" i="15"/>
  <c r="W4" i="15"/>
  <c r="AB6" i="15" s="1"/>
  <c r="AR6" i="15" s="1"/>
  <c r="V4" i="15"/>
  <c r="AA6" i="15" s="1"/>
  <c r="AQ6" i="15" s="1"/>
  <c r="U4" i="15"/>
  <c r="Z6" i="15" s="1"/>
  <c r="AP6" i="15" s="1"/>
  <c r="AT6" i="15" s="1"/>
  <c r="E5" i="15"/>
  <c r="I5" i="15" s="1"/>
  <c r="F5" i="15"/>
  <c r="J5" i="15" s="1"/>
  <c r="G5" i="15"/>
  <c r="K5" i="15" s="1"/>
  <c r="E6" i="15"/>
  <c r="I6" i="15" s="1"/>
  <c r="F6" i="15"/>
  <c r="J6" i="15" s="1"/>
  <c r="G6" i="15"/>
  <c r="K6" i="15" s="1"/>
  <c r="E7" i="15"/>
  <c r="I7" i="15" s="1"/>
  <c r="F7" i="15"/>
  <c r="J7" i="15" s="1"/>
  <c r="G7" i="15"/>
  <c r="K7" i="15" s="1"/>
  <c r="E8" i="15"/>
  <c r="I8" i="15" s="1"/>
  <c r="F8" i="15"/>
  <c r="J8" i="15" s="1"/>
  <c r="G8" i="15"/>
  <c r="K8" i="15" s="1"/>
  <c r="E9" i="15"/>
  <c r="I9" i="15" s="1"/>
  <c r="F9" i="15"/>
  <c r="J9" i="15" s="1"/>
  <c r="G9" i="15"/>
  <c r="K9" i="15" s="1"/>
  <c r="E10" i="15"/>
  <c r="I10" i="15" s="1"/>
  <c r="F10" i="15"/>
  <c r="J10" i="15" s="1"/>
  <c r="G10" i="15"/>
  <c r="K10" i="15" s="1"/>
  <c r="E11" i="15"/>
  <c r="I11" i="15" s="1"/>
  <c r="F11" i="15"/>
  <c r="J11" i="15" s="1"/>
  <c r="G11" i="15"/>
  <c r="K11" i="15" s="1"/>
  <c r="E12" i="15"/>
  <c r="I12" i="15" s="1"/>
  <c r="F12" i="15"/>
  <c r="J12" i="15" s="1"/>
  <c r="G12" i="15"/>
  <c r="K12" i="15" s="1"/>
  <c r="E13" i="15"/>
  <c r="I13" i="15" s="1"/>
  <c r="F13" i="15"/>
  <c r="J13" i="15" s="1"/>
  <c r="G13" i="15"/>
  <c r="K13" i="15" s="1"/>
  <c r="E14" i="15"/>
  <c r="I14" i="15" s="1"/>
  <c r="F14" i="15"/>
  <c r="J14" i="15" s="1"/>
  <c r="G14" i="15"/>
  <c r="K14" i="15" s="1"/>
  <c r="E15" i="15"/>
  <c r="I15" i="15" s="1"/>
  <c r="F15" i="15"/>
  <c r="J15" i="15" s="1"/>
  <c r="G15" i="15"/>
  <c r="K15" i="15" s="1"/>
  <c r="E16" i="15"/>
  <c r="I16" i="15" s="1"/>
  <c r="F16" i="15"/>
  <c r="J16" i="15" s="1"/>
  <c r="G16" i="15"/>
  <c r="K16" i="15" s="1"/>
  <c r="E17" i="15"/>
  <c r="I17" i="15" s="1"/>
  <c r="F17" i="15"/>
  <c r="J17" i="15" s="1"/>
  <c r="G17" i="15"/>
  <c r="K17" i="15" s="1"/>
  <c r="E18" i="15"/>
  <c r="I18" i="15" s="1"/>
  <c r="F18" i="15"/>
  <c r="J18" i="15" s="1"/>
  <c r="G18" i="15"/>
  <c r="K18" i="15" s="1"/>
  <c r="E19" i="15"/>
  <c r="I19" i="15" s="1"/>
  <c r="F19" i="15"/>
  <c r="J19" i="15" s="1"/>
  <c r="G19" i="15"/>
  <c r="K19" i="15" s="1"/>
  <c r="E20" i="15"/>
  <c r="I20" i="15" s="1"/>
  <c r="F20" i="15"/>
  <c r="J20" i="15" s="1"/>
  <c r="G20" i="15"/>
  <c r="K20" i="15" s="1"/>
  <c r="E21" i="15"/>
  <c r="I21" i="15" s="1"/>
  <c r="F21" i="15"/>
  <c r="J21" i="15" s="1"/>
  <c r="G21" i="15"/>
  <c r="K21" i="15" s="1"/>
  <c r="E22" i="15"/>
  <c r="I22" i="15" s="1"/>
  <c r="F22" i="15"/>
  <c r="J22" i="15" s="1"/>
  <c r="G22" i="15"/>
  <c r="K22" i="15" s="1"/>
  <c r="E23" i="15"/>
  <c r="I23" i="15" s="1"/>
  <c r="F23" i="15"/>
  <c r="J23" i="15" s="1"/>
  <c r="G23" i="15"/>
  <c r="K23" i="15" s="1"/>
  <c r="E24" i="15"/>
  <c r="I24" i="15" s="1"/>
  <c r="F24" i="15"/>
  <c r="J24" i="15" s="1"/>
  <c r="G24" i="15"/>
  <c r="K24" i="15" s="1"/>
  <c r="E25" i="15"/>
  <c r="I25" i="15" s="1"/>
  <c r="F25" i="15"/>
  <c r="J25" i="15" s="1"/>
  <c r="G25" i="15"/>
  <c r="K25" i="15" s="1"/>
  <c r="E26" i="15"/>
  <c r="I26" i="15" s="1"/>
  <c r="F26" i="15"/>
  <c r="J26" i="15" s="1"/>
  <c r="G26" i="15"/>
  <c r="K26" i="15" s="1"/>
  <c r="E27" i="15"/>
  <c r="I27" i="15" s="1"/>
  <c r="F27" i="15"/>
  <c r="J27" i="15" s="1"/>
  <c r="G27" i="15"/>
  <c r="K27" i="15" s="1"/>
  <c r="E28" i="15"/>
  <c r="I28" i="15" s="1"/>
  <c r="F28" i="15"/>
  <c r="J28" i="15" s="1"/>
  <c r="G28" i="15"/>
  <c r="K28" i="15" s="1"/>
  <c r="E29" i="15"/>
  <c r="I29" i="15" s="1"/>
  <c r="F29" i="15"/>
  <c r="J29" i="15" s="1"/>
  <c r="G29" i="15"/>
  <c r="K29" i="15" s="1"/>
  <c r="E30" i="15"/>
  <c r="I30" i="15" s="1"/>
  <c r="F30" i="15"/>
  <c r="J30" i="15" s="1"/>
  <c r="G30" i="15"/>
  <c r="K30" i="15" s="1"/>
  <c r="E31" i="15"/>
  <c r="I31" i="15" s="1"/>
  <c r="F31" i="15"/>
  <c r="J31" i="15" s="1"/>
  <c r="G31" i="15"/>
  <c r="K31" i="15" s="1"/>
  <c r="E32" i="15"/>
  <c r="I32" i="15" s="1"/>
  <c r="F32" i="15"/>
  <c r="J32" i="15" s="1"/>
  <c r="G32" i="15"/>
  <c r="K32" i="15" s="1"/>
  <c r="E33" i="15"/>
  <c r="I33" i="15" s="1"/>
  <c r="F33" i="15"/>
  <c r="J33" i="15" s="1"/>
  <c r="G33" i="15"/>
  <c r="K33" i="15" s="1"/>
  <c r="E34" i="15"/>
  <c r="I34" i="15" s="1"/>
  <c r="F34" i="15"/>
  <c r="J34" i="15" s="1"/>
  <c r="G34" i="15"/>
  <c r="K34" i="15" s="1"/>
  <c r="E35" i="15"/>
  <c r="I35" i="15" s="1"/>
  <c r="F35" i="15"/>
  <c r="J35" i="15" s="1"/>
  <c r="G35" i="15"/>
  <c r="K35" i="15" s="1"/>
  <c r="E36" i="15"/>
  <c r="I36" i="15" s="1"/>
  <c r="F36" i="15"/>
  <c r="J36" i="15" s="1"/>
  <c r="G36" i="15"/>
  <c r="K36" i="15" s="1"/>
  <c r="E37" i="15"/>
  <c r="I37" i="15" s="1"/>
  <c r="F37" i="15"/>
  <c r="J37" i="15" s="1"/>
  <c r="G37" i="15"/>
  <c r="K37" i="15" s="1"/>
  <c r="E38" i="15"/>
  <c r="I38" i="15" s="1"/>
  <c r="F38" i="15"/>
  <c r="J38" i="15" s="1"/>
  <c r="G38" i="15"/>
  <c r="K38" i="15" s="1"/>
  <c r="E39" i="15"/>
  <c r="I39" i="15" s="1"/>
  <c r="F39" i="15"/>
  <c r="J39" i="15" s="1"/>
  <c r="G39" i="15"/>
  <c r="K39" i="15" s="1"/>
  <c r="E40" i="15"/>
  <c r="I40" i="15" s="1"/>
  <c r="F40" i="15"/>
  <c r="J40" i="15" s="1"/>
  <c r="G40" i="15"/>
  <c r="K40" i="15" s="1"/>
  <c r="E41" i="15"/>
  <c r="I41" i="15" s="1"/>
  <c r="F41" i="15"/>
  <c r="J41" i="15" s="1"/>
  <c r="G41" i="15"/>
  <c r="K41" i="15" s="1"/>
  <c r="E42" i="15"/>
  <c r="I42" i="15" s="1"/>
  <c r="F42" i="15"/>
  <c r="J42" i="15" s="1"/>
  <c r="G42" i="15"/>
  <c r="K42" i="15" s="1"/>
  <c r="E43" i="15"/>
  <c r="I43" i="15" s="1"/>
  <c r="F43" i="15"/>
  <c r="J43" i="15" s="1"/>
  <c r="G43" i="15"/>
  <c r="K43" i="15" s="1"/>
  <c r="E44" i="15"/>
  <c r="I44" i="15" s="1"/>
  <c r="F44" i="15"/>
  <c r="J44" i="15" s="1"/>
  <c r="G44" i="15"/>
  <c r="K44" i="15" s="1"/>
  <c r="E45" i="15"/>
  <c r="I45" i="15" s="1"/>
  <c r="F45" i="15"/>
  <c r="J45" i="15" s="1"/>
  <c r="G45" i="15"/>
  <c r="K45" i="15" s="1"/>
  <c r="E46" i="15"/>
  <c r="I46" i="15" s="1"/>
  <c r="F46" i="15"/>
  <c r="J46" i="15" s="1"/>
  <c r="G46" i="15"/>
  <c r="K46" i="15" s="1"/>
  <c r="E47" i="15"/>
  <c r="I47" i="15" s="1"/>
  <c r="F47" i="15"/>
  <c r="J47" i="15" s="1"/>
  <c r="G47" i="15"/>
  <c r="K47" i="15" s="1"/>
  <c r="E48" i="15"/>
  <c r="I48" i="15" s="1"/>
  <c r="F48" i="15"/>
  <c r="J48" i="15" s="1"/>
  <c r="G48" i="15"/>
  <c r="K48" i="15" s="1"/>
  <c r="E49" i="15"/>
  <c r="I49" i="15" s="1"/>
  <c r="F49" i="15"/>
  <c r="J49" i="15" s="1"/>
  <c r="G49" i="15"/>
  <c r="K49" i="15" s="1"/>
  <c r="E50" i="15"/>
  <c r="I50" i="15" s="1"/>
  <c r="F50" i="15"/>
  <c r="J50" i="15" s="1"/>
  <c r="G50" i="15"/>
  <c r="K50" i="15" s="1"/>
  <c r="E51" i="15"/>
  <c r="I51" i="15" s="1"/>
  <c r="F51" i="15"/>
  <c r="J51" i="15" s="1"/>
  <c r="G51" i="15"/>
  <c r="K51" i="15" s="1"/>
  <c r="E52" i="15"/>
  <c r="I52" i="15" s="1"/>
  <c r="F52" i="15"/>
  <c r="J52" i="15" s="1"/>
  <c r="G52" i="15"/>
  <c r="K52" i="15" s="1"/>
  <c r="E53" i="15"/>
  <c r="I53" i="15" s="1"/>
  <c r="F53" i="15"/>
  <c r="J53" i="15" s="1"/>
  <c r="G53" i="15"/>
  <c r="K53" i="15" s="1"/>
  <c r="E54" i="15"/>
  <c r="I54" i="15" s="1"/>
  <c r="F54" i="15"/>
  <c r="J54" i="15" s="1"/>
  <c r="G54" i="15"/>
  <c r="K54" i="15" s="1"/>
  <c r="E55" i="15"/>
  <c r="I55" i="15" s="1"/>
  <c r="F55" i="15"/>
  <c r="J55" i="15" s="1"/>
  <c r="G55" i="15"/>
  <c r="K55" i="15" s="1"/>
  <c r="E56" i="15"/>
  <c r="I56" i="15" s="1"/>
  <c r="F56" i="15"/>
  <c r="J56" i="15" s="1"/>
  <c r="G56" i="15"/>
  <c r="K56" i="15" s="1"/>
  <c r="E57" i="15"/>
  <c r="I57" i="15" s="1"/>
  <c r="F57" i="15"/>
  <c r="J57" i="15" s="1"/>
  <c r="G57" i="15"/>
  <c r="K57" i="15" s="1"/>
  <c r="E58" i="15"/>
  <c r="I58" i="15" s="1"/>
  <c r="F58" i="15"/>
  <c r="J58" i="15" s="1"/>
  <c r="G58" i="15"/>
  <c r="K58" i="15" s="1"/>
  <c r="E59" i="15"/>
  <c r="I59" i="15" s="1"/>
  <c r="F59" i="15"/>
  <c r="J59" i="15" s="1"/>
  <c r="G59" i="15"/>
  <c r="K59" i="15" s="1"/>
  <c r="F4" i="15"/>
  <c r="J4" i="15" s="1"/>
  <c r="G4" i="15"/>
  <c r="K4" i="15" s="1"/>
  <c r="E4" i="15"/>
  <c r="I4" i="15" s="1"/>
  <c r="H36" i="18" l="1"/>
  <c r="I35" i="16"/>
  <c r="J35" i="16" s="1"/>
  <c r="L35" i="16" s="1"/>
  <c r="L36" i="18" s="1"/>
  <c r="I6" i="16"/>
  <c r="J6" i="16" s="1"/>
  <c r="L6" i="16" s="1"/>
  <c r="L7" i="18" s="1"/>
  <c r="I90" i="16"/>
  <c r="I85" i="16"/>
  <c r="AP72" i="15"/>
  <c r="AP69" i="15"/>
  <c r="AP98" i="15"/>
  <c r="AT98" i="15" s="1"/>
  <c r="H99" i="18" s="1"/>
  <c r="Z104" i="15"/>
  <c r="AP104" i="15" s="1"/>
  <c r="AT20" i="15"/>
  <c r="H21" i="18" s="1"/>
  <c r="AT72" i="15"/>
  <c r="H73" i="18" s="1"/>
  <c r="AT50" i="15"/>
  <c r="H51" i="18" s="1"/>
  <c r="AT58" i="15"/>
  <c r="H59" i="18" s="1"/>
  <c r="AT26" i="15"/>
  <c r="H27" i="18" s="1"/>
  <c r="AT11" i="15"/>
  <c r="H12" i="18" s="1"/>
  <c r="AT28" i="15"/>
  <c r="H29" i="18" s="1"/>
  <c r="AT46" i="15"/>
  <c r="H47" i="18" s="1"/>
  <c r="AT47" i="15"/>
  <c r="AT97" i="15"/>
  <c r="H98" i="18" s="1"/>
  <c r="AT88" i="15"/>
  <c r="H89" i="18" s="1"/>
  <c r="AT8" i="15"/>
  <c r="H9" i="18" s="1"/>
  <c r="AT89" i="15"/>
  <c r="H90" i="18" s="1"/>
  <c r="AT16" i="15"/>
  <c r="H17" i="18" s="1"/>
  <c r="AT49" i="15"/>
  <c r="AA104" i="15"/>
  <c r="AQ104" i="15" s="1"/>
  <c r="AT69" i="15"/>
  <c r="H70" i="18" s="1"/>
  <c r="AT45" i="15"/>
  <c r="AT5" i="15"/>
  <c r="AT37" i="15"/>
  <c r="AT57" i="15"/>
  <c r="AT77" i="15"/>
  <c r="H78" i="18" s="1"/>
  <c r="AA96" i="15"/>
  <c r="AQ96" i="15" s="1"/>
  <c r="AA95" i="15"/>
  <c r="AQ95" i="15" s="1"/>
  <c r="AB101" i="15"/>
  <c r="AR101" i="15" s="1"/>
  <c r="AA25" i="15"/>
  <c r="AQ25" i="15" s="1"/>
  <c r="Z18" i="15"/>
  <c r="AP18" i="15" s="1"/>
  <c r="AB104" i="15"/>
  <c r="AR104" i="15" s="1"/>
  <c r="Z73" i="15"/>
  <c r="AP73" i="15" s="1"/>
  <c r="AB99" i="15"/>
  <c r="AR99" i="15" s="1"/>
  <c r="AB86" i="15"/>
  <c r="AR86" i="15" s="1"/>
  <c r="AB87" i="15"/>
  <c r="AR87" i="15" s="1"/>
  <c r="AA86" i="15"/>
  <c r="AQ86" i="15" s="1"/>
  <c r="Z92" i="15"/>
  <c r="AP92" i="15" s="1"/>
  <c r="Z82" i="15"/>
  <c r="AP82" i="15" s="1"/>
  <c r="AA101" i="15"/>
  <c r="AQ101" i="15" s="1"/>
  <c r="AA103" i="15"/>
  <c r="AQ103" i="15" s="1"/>
  <c r="Z103" i="15"/>
  <c r="AP103" i="15" s="1"/>
  <c r="AB103" i="15"/>
  <c r="AR103" i="15" s="1"/>
  <c r="AB102" i="15"/>
  <c r="AR102" i="15" s="1"/>
  <c r="AA102" i="15"/>
  <c r="AQ102" i="15" s="1"/>
  <c r="Z102" i="15"/>
  <c r="AP102" i="15" s="1"/>
  <c r="Z101" i="15"/>
  <c r="AP101" i="15" s="1"/>
  <c r="AA100" i="15"/>
  <c r="AQ100" i="15" s="1"/>
  <c r="Z100" i="15"/>
  <c r="AP100" i="15" s="1"/>
  <c r="AB100" i="15"/>
  <c r="AR100" i="15" s="1"/>
  <c r="Z99" i="15"/>
  <c r="AP99" i="15" s="1"/>
  <c r="AA99" i="15"/>
  <c r="AQ99" i="15" s="1"/>
  <c r="Z96" i="15"/>
  <c r="AP96" i="15" s="1"/>
  <c r="AB96" i="15"/>
  <c r="AR96" i="15" s="1"/>
  <c r="Z95" i="15"/>
  <c r="AP95" i="15" s="1"/>
  <c r="AB95" i="15"/>
  <c r="AR95" i="15" s="1"/>
  <c r="AA93" i="15"/>
  <c r="AQ93" i="15" s="1"/>
  <c r="AB94" i="15"/>
  <c r="AR94" i="15" s="1"/>
  <c r="AA94" i="15"/>
  <c r="AQ94" i="15" s="1"/>
  <c r="Z94" i="15"/>
  <c r="AP94" i="15" s="1"/>
  <c r="Z93" i="15"/>
  <c r="AP93" i="15" s="1"/>
  <c r="AB93" i="15"/>
  <c r="AR93" i="15" s="1"/>
  <c r="AB92" i="15"/>
  <c r="AR92" i="15" s="1"/>
  <c r="AA92" i="15"/>
  <c r="AQ92" i="15" s="1"/>
  <c r="AA87" i="15"/>
  <c r="AQ87" i="15" s="1"/>
  <c r="Z87" i="15"/>
  <c r="AP87" i="15" s="1"/>
  <c r="Z86" i="15"/>
  <c r="AP86" i="15" s="1"/>
  <c r="AB83" i="15"/>
  <c r="AR83" i="15" s="1"/>
  <c r="AA51" i="15"/>
  <c r="AQ51" i="15" s="1"/>
  <c r="Z55" i="15"/>
  <c r="AP55" i="15" s="1"/>
  <c r="AA12" i="15"/>
  <c r="AQ12" i="15" s="1"/>
  <c r="AB33" i="15"/>
  <c r="AR33" i="15" s="1"/>
  <c r="AA32" i="15"/>
  <c r="AQ32" i="15" s="1"/>
  <c r="AA53" i="15"/>
  <c r="AQ53" i="15" s="1"/>
  <c r="AB80" i="15"/>
  <c r="AR80" i="15" s="1"/>
  <c r="Z78" i="15"/>
  <c r="AP78" i="15" s="1"/>
  <c r="AB53" i="15"/>
  <c r="AR53" i="15" s="1"/>
  <c r="Z34" i="15"/>
  <c r="AP34" i="15" s="1"/>
  <c r="AB32" i="15"/>
  <c r="AR32" i="15" s="1"/>
  <c r="AB14" i="15"/>
  <c r="AR14" i="15" s="1"/>
  <c r="AA22" i="15"/>
  <c r="AQ22" i="15" s="1"/>
  <c r="Z40" i="15"/>
  <c r="AP40" i="15" s="1"/>
  <c r="AB18" i="15"/>
  <c r="AR18" i="15" s="1"/>
  <c r="Z15" i="15"/>
  <c r="AP15" i="15" s="1"/>
  <c r="AA55" i="15"/>
  <c r="AQ55" i="15" s="1"/>
  <c r="AB34" i="15"/>
  <c r="AR34" i="15" s="1"/>
  <c r="AA33" i="15"/>
  <c r="AQ33" i="15" s="1"/>
  <c r="Z32" i="15"/>
  <c r="AP32" i="15" s="1"/>
  <c r="AT32" i="15" s="1"/>
  <c r="Z59" i="15"/>
  <c r="AP59" i="15" s="1"/>
  <c r="AA52" i="15"/>
  <c r="AQ52" i="15" s="1"/>
  <c r="AB25" i="15"/>
  <c r="AR25" i="15" s="1"/>
  <c r="AB39" i="15"/>
  <c r="AR39" i="15" s="1"/>
  <c r="Z84" i="15"/>
  <c r="AP84" i="15" s="1"/>
  <c r="AA56" i="15"/>
  <c r="AQ56" i="15" s="1"/>
  <c r="Z75" i="15"/>
  <c r="AP75" i="15" s="1"/>
  <c r="AB71" i="15"/>
  <c r="AR71" i="15" s="1"/>
  <c r="AA18" i="15"/>
  <c r="AQ18" i="15" s="1"/>
  <c r="AB74" i="15"/>
  <c r="AR74" i="15" s="1"/>
  <c r="AA73" i="15"/>
  <c r="AQ73" i="15" s="1"/>
  <c r="Z44" i="15"/>
  <c r="AP44" i="15" s="1"/>
  <c r="AB42" i="15"/>
  <c r="AR42" i="15" s="1"/>
  <c r="AA41" i="15"/>
  <c r="AQ41" i="15" s="1"/>
  <c r="AA68" i="15"/>
  <c r="AQ68" i="15" s="1"/>
  <c r="AB65" i="15"/>
  <c r="AR65" i="15" s="1"/>
  <c r="AA64" i="15"/>
  <c r="AQ64" i="15" s="1"/>
  <c r="AB84" i="15"/>
  <c r="AR84" i="15" s="1"/>
  <c r="AA84" i="15"/>
  <c r="AQ84" i="15" s="1"/>
  <c r="AA83" i="15"/>
  <c r="AQ83" i="15" s="1"/>
  <c r="Z83" i="15"/>
  <c r="AP83" i="15" s="1"/>
  <c r="AB82" i="15"/>
  <c r="AR82" i="15" s="1"/>
  <c r="AA82" i="15"/>
  <c r="AQ82" i="15" s="1"/>
  <c r="AB81" i="15"/>
  <c r="AR81" i="15" s="1"/>
  <c r="AA81" i="15"/>
  <c r="AQ81" i="15" s="1"/>
  <c r="Z81" i="15"/>
  <c r="AP81" i="15" s="1"/>
  <c r="AA80" i="15"/>
  <c r="AQ80" i="15" s="1"/>
  <c r="Z80" i="15"/>
  <c r="AP80" i="15" s="1"/>
  <c r="AB79" i="15"/>
  <c r="AR79" i="15" s="1"/>
  <c r="AA79" i="15"/>
  <c r="AQ79" i="15" s="1"/>
  <c r="Z79" i="15"/>
  <c r="AP79" i="15" s="1"/>
  <c r="AB78" i="15"/>
  <c r="AR78" i="15" s="1"/>
  <c r="AA78" i="15"/>
  <c r="AQ78" i="15" s="1"/>
  <c r="Z76" i="15"/>
  <c r="AP76" i="15" s="1"/>
  <c r="AA34" i="15"/>
  <c r="AQ34" i="15" s="1"/>
  <c r="AB76" i="15"/>
  <c r="AR76" i="15" s="1"/>
  <c r="AA76" i="15"/>
  <c r="AQ76" i="15" s="1"/>
  <c r="AB75" i="15"/>
  <c r="AR75" i="15" s="1"/>
  <c r="AA75" i="15"/>
  <c r="AQ75" i="15" s="1"/>
  <c r="Z33" i="15"/>
  <c r="AP33" i="15" s="1"/>
  <c r="AT33" i="15" s="1"/>
  <c r="H34" i="18" s="1"/>
  <c r="Z74" i="15"/>
  <c r="AP74" i="15" s="1"/>
  <c r="AA74" i="15"/>
  <c r="AQ74" i="15" s="1"/>
  <c r="AB73" i="15"/>
  <c r="AR73" i="15" s="1"/>
  <c r="AA71" i="15"/>
  <c r="AQ71" i="15" s="1"/>
  <c r="Z71" i="15"/>
  <c r="AP71" i="15" s="1"/>
  <c r="AB70" i="15"/>
  <c r="AR70" i="15" s="1"/>
  <c r="AA70" i="15"/>
  <c r="AQ70" i="15" s="1"/>
  <c r="Z70" i="15"/>
  <c r="AP70" i="15" s="1"/>
  <c r="Z68" i="15"/>
  <c r="AP68" i="15" s="1"/>
  <c r="AB68" i="15"/>
  <c r="AR68" i="15" s="1"/>
  <c r="AB67" i="15"/>
  <c r="AR67" i="15" s="1"/>
  <c r="Z67" i="15"/>
  <c r="AP67" i="15" s="1"/>
  <c r="AA67" i="15"/>
  <c r="AQ67" i="15" s="1"/>
  <c r="Z66" i="15"/>
  <c r="AP66" i="15" s="1"/>
  <c r="AB66" i="15"/>
  <c r="AR66" i="15" s="1"/>
  <c r="AA66" i="15"/>
  <c r="AQ66" i="15" s="1"/>
  <c r="AA65" i="15"/>
  <c r="AQ65" i="15" s="1"/>
  <c r="Z65" i="15"/>
  <c r="AP65" i="15" s="1"/>
  <c r="Z64" i="15"/>
  <c r="AP64" i="15" s="1"/>
  <c r="AB64" i="15"/>
  <c r="AR64" i="15" s="1"/>
  <c r="AA63" i="15"/>
  <c r="AQ63" i="15" s="1"/>
  <c r="Z63" i="15"/>
  <c r="AP63" i="15" s="1"/>
  <c r="AB63" i="15"/>
  <c r="AR63" i="15" s="1"/>
  <c r="Z62" i="15"/>
  <c r="AP62" i="15" s="1"/>
  <c r="AA62" i="15"/>
  <c r="AQ62" i="15" s="1"/>
  <c r="AB62" i="15"/>
  <c r="AR62" i="15" s="1"/>
  <c r="Z61" i="15"/>
  <c r="AP61" i="15" s="1"/>
  <c r="AB61" i="15"/>
  <c r="AR61" i="15" s="1"/>
  <c r="AA61" i="15"/>
  <c r="AQ61" i="15" s="1"/>
  <c r="AB60" i="15"/>
  <c r="AR60" i="15" s="1"/>
  <c r="AA60" i="15"/>
  <c r="AQ60" i="15" s="1"/>
  <c r="AB59" i="15"/>
  <c r="AR59" i="15" s="1"/>
  <c r="AA59" i="15"/>
  <c r="AQ59" i="15" s="1"/>
  <c r="Z56" i="15"/>
  <c r="AP56" i="15" s="1"/>
  <c r="AB56" i="15"/>
  <c r="AR56" i="15" s="1"/>
  <c r="AB55" i="15"/>
  <c r="AR55" i="15" s="1"/>
  <c r="AA54" i="15"/>
  <c r="AQ54" i="15" s="1"/>
  <c r="Z54" i="15"/>
  <c r="AP54" i="15" s="1"/>
  <c r="AB54" i="15"/>
  <c r="AR54" i="15" s="1"/>
  <c r="Z53" i="15"/>
  <c r="AP53" i="15" s="1"/>
  <c r="AT53" i="15" s="1"/>
  <c r="H54" i="18" s="1"/>
  <c r="Z52" i="15"/>
  <c r="AP52" i="15" s="1"/>
  <c r="AB52" i="15"/>
  <c r="AR52" i="15" s="1"/>
  <c r="AB51" i="15"/>
  <c r="AR51" i="15" s="1"/>
  <c r="Z51" i="15"/>
  <c r="AP51" i="15" s="1"/>
  <c r="AT51" i="15" s="1"/>
  <c r="H52" i="18" s="1"/>
  <c r="AA48" i="15"/>
  <c r="AQ48" i="15" s="1"/>
  <c r="Z48" i="15"/>
  <c r="AP48" i="15" s="1"/>
  <c r="AB48" i="15"/>
  <c r="AR48" i="15" s="1"/>
  <c r="AA39" i="15"/>
  <c r="AQ39" i="15" s="1"/>
  <c r="AT39" i="15" s="1"/>
  <c r="H40" i="18" s="1"/>
  <c r="Z25" i="15"/>
  <c r="AP25" i="15" s="1"/>
  <c r="AB44" i="15"/>
  <c r="AR44" i="15" s="1"/>
  <c r="AA44" i="15"/>
  <c r="AQ44" i="15" s="1"/>
  <c r="AB43" i="15"/>
  <c r="AR43" i="15" s="1"/>
  <c r="AA43" i="15"/>
  <c r="AQ43" i="15" s="1"/>
  <c r="Z43" i="15"/>
  <c r="AP43" i="15" s="1"/>
  <c r="AA42" i="15"/>
  <c r="AQ42" i="15" s="1"/>
  <c r="Z42" i="15"/>
  <c r="AP42" i="15" s="1"/>
  <c r="Z41" i="15"/>
  <c r="AP41" i="15" s="1"/>
  <c r="AT41" i="15" s="1"/>
  <c r="AB41" i="15"/>
  <c r="AR41" i="15" s="1"/>
  <c r="AB40" i="15"/>
  <c r="AR40" i="15" s="1"/>
  <c r="AA40" i="15"/>
  <c r="AQ40" i="15" s="1"/>
  <c r="AB38" i="15"/>
  <c r="AR38" i="15" s="1"/>
  <c r="AA38" i="15"/>
  <c r="AQ38" i="15" s="1"/>
  <c r="Z38" i="15"/>
  <c r="AP38" i="15" s="1"/>
  <c r="AB36" i="15"/>
  <c r="AR36" i="15" s="1"/>
  <c r="AA36" i="15"/>
  <c r="AQ36" i="15" s="1"/>
  <c r="Z36" i="15"/>
  <c r="AP36" i="15" s="1"/>
  <c r="AA31" i="15"/>
  <c r="AQ31" i="15" s="1"/>
  <c r="Z31" i="15"/>
  <c r="AP31" i="15" s="1"/>
  <c r="AB31" i="15"/>
  <c r="AR31" i="15" s="1"/>
  <c r="AB30" i="15"/>
  <c r="AR30" i="15" s="1"/>
  <c r="AA30" i="15"/>
  <c r="AQ30" i="15" s="1"/>
  <c r="Z30" i="15"/>
  <c r="AP30" i="15" s="1"/>
  <c r="AB29" i="15"/>
  <c r="AR29" i="15" s="1"/>
  <c r="AA29" i="15"/>
  <c r="AQ29" i="15" s="1"/>
  <c r="Z29" i="15"/>
  <c r="AP29" i="15" s="1"/>
  <c r="Z27" i="15"/>
  <c r="AP27" i="15" s="1"/>
  <c r="AB27" i="15"/>
  <c r="AR27" i="15" s="1"/>
  <c r="AA27" i="15"/>
  <c r="AQ27" i="15" s="1"/>
  <c r="AA14" i="15"/>
  <c r="AQ14" i="15" s="1"/>
  <c r="AB24" i="15"/>
  <c r="AR24" i="15" s="1"/>
  <c r="AA24" i="15"/>
  <c r="AQ24" i="15" s="1"/>
  <c r="Z24" i="15"/>
  <c r="AP24" i="15" s="1"/>
  <c r="AA23" i="15"/>
  <c r="AQ23" i="15" s="1"/>
  <c r="Z23" i="15"/>
  <c r="AP23" i="15" s="1"/>
  <c r="AB23" i="15"/>
  <c r="AR23" i="15" s="1"/>
  <c r="Z22" i="15"/>
  <c r="AP22" i="15" s="1"/>
  <c r="AB22" i="15"/>
  <c r="AR22" i="15" s="1"/>
  <c r="AB21" i="15"/>
  <c r="AR21" i="15" s="1"/>
  <c r="AA21" i="15"/>
  <c r="AQ21" i="15" s="1"/>
  <c r="Z21" i="15"/>
  <c r="AP21" i="15" s="1"/>
  <c r="AB19" i="15"/>
  <c r="AR19" i="15" s="1"/>
  <c r="AA19" i="15"/>
  <c r="AQ19" i="15" s="1"/>
  <c r="Z19" i="15"/>
  <c r="AP19" i="15" s="1"/>
  <c r="AT19" i="15" s="1"/>
  <c r="H20" i="18" s="1"/>
  <c r="AA17" i="15"/>
  <c r="AQ17" i="15" s="1"/>
  <c r="Z17" i="15"/>
  <c r="AP17" i="15" s="1"/>
  <c r="AB17" i="15"/>
  <c r="AR17" i="15" s="1"/>
  <c r="AB15" i="15"/>
  <c r="AR15" i="15" s="1"/>
  <c r="AA15" i="15"/>
  <c r="AQ15" i="15" s="1"/>
  <c r="Z14" i="15"/>
  <c r="AP14" i="15" s="1"/>
  <c r="AT14" i="15" s="1"/>
  <c r="H15" i="18" s="1"/>
  <c r="AB13" i="15"/>
  <c r="AR13" i="15" s="1"/>
  <c r="AA13" i="15"/>
  <c r="AQ13" i="15" s="1"/>
  <c r="Z13" i="15"/>
  <c r="AP13" i="15" s="1"/>
  <c r="Z12" i="15"/>
  <c r="AP12" i="15" s="1"/>
  <c r="AB12" i="15"/>
  <c r="AR12" i="15" s="1"/>
  <c r="Z10" i="15"/>
  <c r="AP10" i="15" s="1"/>
  <c r="AB10" i="15"/>
  <c r="AR10" i="15" s="1"/>
  <c r="AA10" i="15"/>
  <c r="AQ10" i="15" s="1"/>
  <c r="Z9" i="15"/>
  <c r="AP9" i="15" s="1"/>
  <c r="AB9" i="15"/>
  <c r="AR9" i="15" s="1"/>
  <c r="AA9" i="15"/>
  <c r="AQ9" i="15" s="1"/>
  <c r="AB7" i="15"/>
  <c r="AR7" i="15" s="1"/>
  <c r="AA7" i="15"/>
  <c r="AQ7" i="15" s="1"/>
  <c r="Z7" i="15"/>
  <c r="AP7" i="15" s="1"/>
  <c r="AT7" i="15" s="1"/>
  <c r="I4" i="14"/>
  <c r="I5" i="14"/>
  <c r="I6" i="14"/>
  <c r="I7" i="14"/>
  <c r="I8" i="14"/>
  <c r="I9" i="14"/>
  <c r="I10" i="14"/>
  <c r="I11" i="14"/>
  <c r="I12" i="14"/>
  <c r="I13" i="14"/>
  <c r="I14" i="14"/>
  <c r="I15" i="14"/>
  <c r="I16" i="14"/>
  <c r="I17" i="14"/>
  <c r="I18" i="14"/>
  <c r="I19" i="14"/>
  <c r="I20" i="14"/>
  <c r="I21" i="14"/>
  <c r="I22" i="14"/>
  <c r="I23" i="14"/>
  <c r="I24" i="14"/>
  <c r="I25" i="14"/>
  <c r="I26" i="14"/>
  <c r="I27" i="14"/>
  <c r="I28" i="14"/>
  <c r="I3" i="14"/>
  <c r="E4" i="14"/>
  <c r="E5" i="14"/>
  <c r="E6" i="14"/>
  <c r="E7" i="14"/>
  <c r="E8" i="14"/>
  <c r="E9" i="14"/>
  <c r="E10" i="14"/>
  <c r="E11" i="14"/>
  <c r="E12" i="14"/>
  <c r="E13" i="14"/>
  <c r="E14" i="14"/>
  <c r="E15" i="14"/>
  <c r="E16" i="14"/>
  <c r="E17" i="14"/>
  <c r="E18" i="14"/>
  <c r="E19" i="14"/>
  <c r="E20" i="14"/>
  <c r="E21" i="14"/>
  <c r="E22" i="14"/>
  <c r="E23" i="14"/>
  <c r="E24" i="14"/>
  <c r="E25" i="14"/>
  <c r="E26" i="14"/>
  <c r="E27" i="14"/>
  <c r="E28" i="14"/>
  <c r="E3" i="14"/>
  <c r="H50" i="18" l="1"/>
  <c r="I49" i="16"/>
  <c r="J49" i="16" s="1"/>
  <c r="L49" i="16" s="1"/>
  <c r="L50" i="18" s="1"/>
  <c r="H46" i="18"/>
  <c r="I45" i="16"/>
  <c r="J45" i="16" s="1"/>
  <c r="L45" i="16" s="1"/>
  <c r="L46" i="18" s="1"/>
  <c r="H42" i="18"/>
  <c r="I41" i="16"/>
  <c r="J41" i="16" s="1"/>
  <c r="L41" i="16" s="1"/>
  <c r="L42" i="18" s="1"/>
  <c r="H58" i="18"/>
  <c r="I57" i="16"/>
  <c r="J57" i="16" s="1"/>
  <c r="L57" i="16" s="1"/>
  <c r="L58" i="18" s="1"/>
  <c r="H48" i="18"/>
  <c r="I47" i="16"/>
  <c r="J47" i="16" s="1"/>
  <c r="L47" i="16" s="1"/>
  <c r="L48" i="18" s="1"/>
  <c r="AT42" i="15"/>
  <c r="AT80" i="15"/>
  <c r="H81" i="18" s="1"/>
  <c r="H33" i="18"/>
  <c r="I32" i="16"/>
  <c r="J32" i="16" s="1"/>
  <c r="L32" i="16" s="1"/>
  <c r="L33" i="18" s="1"/>
  <c r="H38" i="18"/>
  <c r="I37" i="16"/>
  <c r="J37" i="16" s="1"/>
  <c r="L37" i="16" s="1"/>
  <c r="L38" i="18" s="1"/>
  <c r="I58" i="16"/>
  <c r="J58" i="16" s="1"/>
  <c r="L58" i="16" s="1"/>
  <c r="L59" i="18" s="1"/>
  <c r="I53" i="16"/>
  <c r="J53" i="16" s="1"/>
  <c r="L53" i="16" s="1"/>
  <c r="L54" i="18" s="1"/>
  <c r="AT52" i="15"/>
  <c r="H53" i="18" s="1"/>
  <c r="I51" i="16"/>
  <c r="J51" i="16" s="1"/>
  <c r="L51" i="16" s="1"/>
  <c r="L52" i="18" s="1"/>
  <c r="I50" i="16"/>
  <c r="J50" i="16" s="1"/>
  <c r="L50" i="16" s="1"/>
  <c r="L51" i="18" s="1"/>
  <c r="I46" i="16"/>
  <c r="J46" i="16" s="1"/>
  <c r="L46" i="16" s="1"/>
  <c r="L47" i="18" s="1"/>
  <c r="I39" i="16"/>
  <c r="J39" i="16" s="1"/>
  <c r="L39" i="16" s="1"/>
  <c r="L40" i="18" s="1"/>
  <c r="I33" i="16"/>
  <c r="J33" i="16" s="1"/>
  <c r="L33" i="16" s="1"/>
  <c r="L34" i="18" s="1"/>
  <c r="I28" i="16"/>
  <c r="J28" i="16" s="1"/>
  <c r="L28" i="16" s="1"/>
  <c r="L29" i="18" s="1"/>
  <c r="I26" i="16"/>
  <c r="J26" i="16" s="1"/>
  <c r="L26" i="16" s="1"/>
  <c r="L27" i="18" s="1"/>
  <c r="AT25" i="15"/>
  <c r="H26" i="18" s="1"/>
  <c r="I20" i="16"/>
  <c r="J20" i="16" s="1"/>
  <c r="L20" i="16" s="1"/>
  <c r="L21" i="18" s="1"/>
  <c r="I19" i="16"/>
  <c r="J19" i="16" s="1"/>
  <c r="L19" i="16" s="1"/>
  <c r="L20" i="18" s="1"/>
  <c r="I16" i="16"/>
  <c r="J16" i="16" s="1"/>
  <c r="L16" i="16" s="1"/>
  <c r="L17" i="18" s="1"/>
  <c r="I7" i="16"/>
  <c r="J7" i="16" s="1"/>
  <c r="L7" i="16" s="1"/>
  <c r="L8" i="18" s="1"/>
  <c r="I14" i="16"/>
  <c r="J14" i="16" s="1"/>
  <c r="L14" i="16" s="1"/>
  <c r="L15" i="18" s="1"/>
  <c r="I11" i="16"/>
  <c r="J11" i="16" s="1"/>
  <c r="L11" i="16" s="1"/>
  <c r="L12" i="18" s="1"/>
  <c r="I8" i="16"/>
  <c r="J8" i="16" s="1"/>
  <c r="L8" i="16" s="1"/>
  <c r="L9" i="18" s="1"/>
  <c r="I98" i="16"/>
  <c r="J98" i="16" s="1"/>
  <c r="L98" i="16" s="1"/>
  <c r="L99" i="18" s="1"/>
  <c r="I77" i="16"/>
  <c r="J77" i="16" s="1"/>
  <c r="L77" i="16" s="1"/>
  <c r="L78" i="18" s="1"/>
  <c r="I88" i="16"/>
  <c r="J88" i="16" s="1"/>
  <c r="L88" i="16" s="1"/>
  <c r="L89" i="18" s="1"/>
  <c r="I97" i="16"/>
  <c r="J97" i="16" s="1"/>
  <c r="L97" i="16" s="1"/>
  <c r="L98" i="18" s="1"/>
  <c r="I72" i="16"/>
  <c r="J72" i="16" s="1"/>
  <c r="L72" i="16" s="1"/>
  <c r="L73" i="18" s="1"/>
  <c r="AT70" i="15"/>
  <c r="H71" i="18" s="1"/>
  <c r="I80" i="16"/>
  <c r="J80" i="16" s="1"/>
  <c r="L80" i="16" s="1"/>
  <c r="L81" i="18" s="1"/>
  <c r="AT94" i="15"/>
  <c r="I69" i="16"/>
  <c r="J69" i="16" s="1"/>
  <c r="L69" i="16" s="1"/>
  <c r="L70" i="18" s="1"/>
  <c r="I89" i="16"/>
  <c r="J89" i="16" s="1"/>
  <c r="L89" i="16" s="1"/>
  <c r="L90" i="18" s="1"/>
  <c r="J18" i="14"/>
  <c r="J27" i="14"/>
  <c r="J7" i="14"/>
  <c r="J24" i="14"/>
  <c r="AT10" i="15"/>
  <c r="H11" i="18" s="1"/>
  <c r="AT68" i="15"/>
  <c r="H69" i="18" s="1"/>
  <c r="AT71" i="15"/>
  <c r="H72" i="18" s="1"/>
  <c r="AT74" i="15"/>
  <c r="H75" i="18" s="1"/>
  <c r="AT83" i="15"/>
  <c r="H84" i="18" s="1"/>
  <c r="AT84" i="15"/>
  <c r="H85" i="18" s="1"/>
  <c r="AT93" i="15"/>
  <c r="AT96" i="15"/>
  <c r="AT100" i="15"/>
  <c r="AT30" i="15"/>
  <c r="H31" i="18" s="1"/>
  <c r="AT60" i="15"/>
  <c r="H61" i="18" s="1"/>
  <c r="AT86" i="15"/>
  <c r="AT104" i="15"/>
  <c r="AT12" i="15"/>
  <c r="H13" i="18" s="1"/>
  <c r="AT17" i="15"/>
  <c r="H18" i="18" s="1"/>
  <c r="AT29" i="15"/>
  <c r="AT38" i="15"/>
  <c r="H39" i="18" s="1"/>
  <c r="AT61" i="15"/>
  <c r="H62" i="18" s="1"/>
  <c r="AT64" i="15"/>
  <c r="H65" i="18" s="1"/>
  <c r="AT79" i="15"/>
  <c r="H80" i="18" s="1"/>
  <c r="AT75" i="15"/>
  <c r="H76" i="18" s="1"/>
  <c r="AT95" i="15"/>
  <c r="AT99" i="15"/>
  <c r="AT101" i="15"/>
  <c r="AT82" i="15"/>
  <c r="H83" i="18" s="1"/>
  <c r="AT18" i="15"/>
  <c r="H19" i="18" s="1"/>
  <c r="AT13" i="15"/>
  <c r="H14" i="18" s="1"/>
  <c r="AT21" i="15"/>
  <c r="H22" i="18" s="1"/>
  <c r="AT22" i="15"/>
  <c r="H23" i="18" s="1"/>
  <c r="AT24" i="15"/>
  <c r="H25" i="18" s="1"/>
  <c r="AT36" i="15"/>
  <c r="H37" i="18" s="1"/>
  <c r="AT43" i="15"/>
  <c r="AT48" i="15"/>
  <c r="AT54" i="15"/>
  <c r="AT56" i="15"/>
  <c r="H57" i="18" s="1"/>
  <c r="AT63" i="15"/>
  <c r="H64" i="18" s="1"/>
  <c r="AT65" i="15"/>
  <c r="AT66" i="15"/>
  <c r="H67" i="18" s="1"/>
  <c r="AT76" i="15"/>
  <c r="H77" i="18" s="1"/>
  <c r="AT81" i="15"/>
  <c r="H82" i="18" s="1"/>
  <c r="AT40" i="15"/>
  <c r="AT34" i="15"/>
  <c r="AT55" i="15"/>
  <c r="H56" i="18" s="1"/>
  <c r="AT87" i="15"/>
  <c r="H88" i="18" s="1"/>
  <c r="AT102" i="15"/>
  <c r="AT103" i="15"/>
  <c r="AT92" i="15"/>
  <c r="AT59" i="15"/>
  <c r="H60" i="18" s="1"/>
  <c r="AT73" i="15"/>
  <c r="H74" i="18" s="1"/>
  <c r="AT9" i="15"/>
  <c r="H10" i="18" s="1"/>
  <c r="AT23" i="15"/>
  <c r="H24" i="18" s="1"/>
  <c r="AT27" i="15"/>
  <c r="AT31" i="15"/>
  <c r="AT62" i="15"/>
  <c r="H63" i="18" s="1"/>
  <c r="AT67" i="15"/>
  <c r="AT44" i="15"/>
  <c r="AT15" i="15"/>
  <c r="H16" i="18" s="1"/>
  <c r="AT78" i="15"/>
  <c r="H79" i="18" s="1"/>
  <c r="J25" i="14"/>
  <c r="J21" i="14"/>
  <c r="J17" i="14"/>
  <c r="J13" i="14"/>
  <c r="J9" i="14"/>
  <c r="J5" i="14"/>
  <c r="J28" i="14"/>
  <c r="J20" i="14"/>
  <c r="J16" i="14"/>
  <c r="J12" i="14"/>
  <c r="J8" i="14"/>
  <c r="J4" i="14"/>
  <c r="J3" i="14"/>
  <c r="J23" i="14"/>
  <c r="J19" i="14"/>
  <c r="J15" i="14"/>
  <c r="J11" i="14"/>
  <c r="J26" i="14"/>
  <c r="J22" i="14"/>
  <c r="J14" i="14"/>
  <c r="J10" i="14"/>
  <c r="J6" i="14"/>
  <c r="AY6" i="12"/>
  <c r="BG63" i="12" s="1"/>
  <c r="AZ6" i="12"/>
  <c r="BH63" i="12" s="1"/>
  <c r="BA6" i="12"/>
  <c r="BI63" i="12" s="1"/>
  <c r="BB6" i="12"/>
  <c r="BJ63" i="12" s="1"/>
  <c r="BC6" i="12"/>
  <c r="BK63" i="12" s="1"/>
  <c r="BD6" i="12"/>
  <c r="BL63" i="12" s="1"/>
  <c r="AY7" i="12"/>
  <c r="BG66" i="12" s="1"/>
  <c r="AZ7" i="12"/>
  <c r="BH66" i="12" s="1"/>
  <c r="BA7" i="12"/>
  <c r="BI66" i="12" s="1"/>
  <c r="BB7" i="12"/>
  <c r="BJ66" i="12" s="1"/>
  <c r="BC7" i="12"/>
  <c r="BK66" i="12" s="1"/>
  <c r="BD7" i="12"/>
  <c r="BL66" i="12" s="1"/>
  <c r="AY8" i="12"/>
  <c r="BG70" i="12" s="1"/>
  <c r="AZ8" i="12"/>
  <c r="BH70" i="12" s="1"/>
  <c r="BA8" i="12"/>
  <c r="BI70" i="12" s="1"/>
  <c r="BB8" i="12"/>
  <c r="BJ70" i="12" s="1"/>
  <c r="BC8" i="12"/>
  <c r="BK70" i="12" s="1"/>
  <c r="BD8" i="12"/>
  <c r="BL70" i="12" s="1"/>
  <c r="AY9" i="12"/>
  <c r="BG76" i="12" s="1"/>
  <c r="AZ9" i="12"/>
  <c r="BH76" i="12" s="1"/>
  <c r="BA9" i="12"/>
  <c r="BI76" i="12" s="1"/>
  <c r="BB9" i="12"/>
  <c r="BJ76" i="12" s="1"/>
  <c r="BC9" i="12"/>
  <c r="BK76" i="12" s="1"/>
  <c r="BD9" i="12"/>
  <c r="BL76" i="12" s="1"/>
  <c r="AY10" i="12"/>
  <c r="AZ10" i="12"/>
  <c r="BA10" i="12"/>
  <c r="BB10" i="12"/>
  <c r="BC10" i="12"/>
  <c r="BD10" i="12"/>
  <c r="AY11" i="12"/>
  <c r="AZ11" i="12"/>
  <c r="BA11" i="12"/>
  <c r="BB11" i="12"/>
  <c r="BC11" i="12"/>
  <c r="BD11" i="12"/>
  <c r="AY12" i="12"/>
  <c r="AZ12" i="12"/>
  <c r="BA12" i="12"/>
  <c r="BB12" i="12"/>
  <c r="BC12" i="12"/>
  <c r="BD12" i="12"/>
  <c r="AY13" i="12"/>
  <c r="AZ13" i="12"/>
  <c r="BA13" i="12"/>
  <c r="BB13" i="12"/>
  <c r="BC13" i="12"/>
  <c r="BD13" i="12"/>
  <c r="AY14" i="12"/>
  <c r="AZ14" i="12"/>
  <c r="BA14" i="12"/>
  <c r="BB14" i="12"/>
  <c r="BC14" i="12"/>
  <c r="BD14" i="12"/>
  <c r="AY15" i="12"/>
  <c r="BG81" i="12" s="1"/>
  <c r="AZ15" i="12"/>
  <c r="BH81" i="12" s="1"/>
  <c r="BA15" i="12"/>
  <c r="BI81" i="12" s="1"/>
  <c r="BB15" i="12"/>
  <c r="BJ81" i="12" s="1"/>
  <c r="BC15" i="12"/>
  <c r="BK81" i="12" s="1"/>
  <c r="BD15" i="12"/>
  <c r="BL81" i="12" s="1"/>
  <c r="AY16" i="12"/>
  <c r="AZ16" i="12"/>
  <c r="BA16" i="12"/>
  <c r="BI82" i="12" s="1"/>
  <c r="BB16" i="12"/>
  <c r="BJ82" i="12" s="1"/>
  <c r="BC16" i="12"/>
  <c r="BD16" i="12"/>
  <c r="AY17" i="12"/>
  <c r="AZ17" i="12"/>
  <c r="BA17" i="12"/>
  <c r="BB17" i="12"/>
  <c r="BC17" i="12"/>
  <c r="BD17" i="12"/>
  <c r="AY18" i="12"/>
  <c r="AZ18" i="12"/>
  <c r="BA18" i="12"/>
  <c r="BB18" i="12"/>
  <c r="BC18" i="12"/>
  <c r="BD18" i="12"/>
  <c r="AY19" i="12"/>
  <c r="AZ19" i="12"/>
  <c r="BA19" i="12"/>
  <c r="BB19" i="12"/>
  <c r="BC19" i="12"/>
  <c r="BD19" i="12"/>
  <c r="AY20" i="12"/>
  <c r="AZ20" i="12"/>
  <c r="BA20" i="12"/>
  <c r="BB20" i="12"/>
  <c r="BC20" i="12"/>
  <c r="BD20" i="12"/>
  <c r="AY21" i="12"/>
  <c r="AZ21" i="12"/>
  <c r="BA21" i="12"/>
  <c r="BB21" i="12"/>
  <c r="BC21" i="12"/>
  <c r="BD21" i="12"/>
  <c r="AY22" i="12"/>
  <c r="AZ22" i="12"/>
  <c r="BA22" i="12"/>
  <c r="BB22" i="12"/>
  <c r="BC22" i="12"/>
  <c r="BD22" i="12"/>
  <c r="AY23" i="12"/>
  <c r="AZ23" i="12"/>
  <c r="BA23" i="12"/>
  <c r="BB23" i="12"/>
  <c r="BC23" i="12"/>
  <c r="BD23" i="12"/>
  <c r="AY24" i="12"/>
  <c r="AZ24" i="12"/>
  <c r="BA24" i="12"/>
  <c r="BB24" i="12"/>
  <c r="BC24" i="12"/>
  <c r="BD24" i="12"/>
  <c r="AY25" i="12"/>
  <c r="AZ25" i="12"/>
  <c r="BA25" i="12"/>
  <c r="BB25" i="12"/>
  <c r="BC25" i="12"/>
  <c r="BD25" i="12"/>
  <c r="AY26" i="12"/>
  <c r="AZ26" i="12"/>
  <c r="BA26" i="12"/>
  <c r="BB26" i="12"/>
  <c r="BC26" i="12"/>
  <c r="BD26" i="12"/>
  <c r="AY27" i="12"/>
  <c r="AZ27" i="12"/>
  <c r="BA27" i="12"/>
  <c r="BB27" i="12"/>
  <c r="BC27" i="12"/>
  <c r="BD27" i="12"/>
  <c r="H45" i="18" l="1"/>
  <c r="I44" i="16"/>
  <c r="J44" i="16" s="1"/>
  <c r="L44" i="16" s="1"/>
  <c r="L45" i="18" s="1"/>
  <c r="H28" i="18"/>
  <c r="I27" i="16"/>
  <c r="J27" i="16" s="1"/>
  <c r="L27" i="16" s="1"/>
  <c r="L28" i="18" s="1"/>
  <c r="H30" i="18"/>
  <c r="I29" i="16"/>
  <c r="J29" i="16" s="1"/>
  <c r="L29" i="16" s="1"/>
  <c r="L30" i="18" s="1"/>
  <c r="H68" i="18"/>
  <c r="I67" i="16"/>
  <c r="J67" i="16" s="1"/>
  <c r="L67" i="16" s="1"/>
  <c r="L68" i="18" s="1"/>
  <c r="H43" i="18"/>
  <c r="I42" i="16"/>
  <c r="J42" i="16" s="1"/>
  <c r="L42" i="16" s="1"/>
  <c r="L43" i="18" s="1"/>
  <c r="H35" i="18"/>
  <c r="I34" i="16"/>
  <c r="J34" i="16" s="1"/>
  <c r="L34" i="16" s="1"/>
  <c r="L35" i="18" s="1"/>
  <c r="H55" i="18"/>
  <c r="I54" i="16"/>
  <c r="J54" i="16" s="1"/>
  <c r="L54" i="16" s="1"/>
  <c r="L55" i="18" s="1"/>
  <c r="H41" i="18"/>
  <c r="I40" i="16"/>
  <c r="J40" i="16" s="1"/>
  <c r="L40" i="16" s="1"/>
  <c r="L41" i="18" s="1"/>
  <c r="H66" i="18"/>
  <c r="I65" i="16"/>
  <c r="J65" i="16" s="1"/>
  <c r="L65" i="16" s="1"/>
  <c r="L66" i="18" s="1"/>
  <c r="H49" i="18"/>
  <c r="I48" i="16"/>
  <c r="J48" i="16" s="1"/>
  <c r="L48" i="16" s="1"/>
  <c r="L49" i="18" s="1"/>
  <c r="I68" i="16"/>
  <c r="J68" i="16" s="1"/>
  <c r="L68" i="16" s="1"/>
  <c r="L69" i="18" s="1"/>
  <c r="I66" i="16"/>
  <c r="J66" i="16" s="1"/>
  <c r="L66" i="16" s="1"/>
  <c r="L67" i="18" s="1"/>
  <c r="I64" i="16"/>
  <c r="J64" i="16" s="1"/>
  <c r="L64" i="16" s="1"/>
  <c r="L65" i="18" s="1"/>
  <c r="I63" i="16"/>
  <c r="J63" i="16" s="1"/>
  <c r="L63" i="16" s="1"/>
  <c r="L64" i="18" s="1"/>
  <c r="I62" i="16"/>
  <c r="J62" i="16" s="1"/>
  <c r="L62" i="16" s="1"/>
  <c r="L63" i="18" s="1"/>
  <c r="I61" i="16"/>
  <c r="J61" i="16" s="1"/>
  <c r="L61" i="16" s="1"/>
  <c r="L62" i="18" s="1"/>
  <c r="I60" i="16"/>
  <c r="J60" i="16" s="1"/>
  <c r="L60" i="16" s="1"/>
  <c r="L61" i="18" s="1"/>
  <c r="I59" i="16"/>
  <c r="J59" i="16" s="1"/>
  <c r="L59" i="16" s="1"/>
  <c r="L60" i="18" s="1"/>
  <c r="I56" i="16"/>
  <c r="J56" i="16" s="1"/>
  <c r="L56" i="16" s="1"/>
  <c r="L57" i="18" s="1"/>
  <c r="I55" i="16"/>
  <c r="J55" i="16" s="1"/>
  <c r="L55" i="16" s="1"/>
  <c r="L56" i="18" s="1"/>
  <c r="I52" i="16"/>
  <c r="J52" i="16" s="1"/>
  <c r="L52" i="16" s="1"/>
  <c r="L53" i="18" s="1"/>
  <c r="I38" i="16"/>
  <c r="J38" i="16" s="1"/>
  <c r="L38" i="16" s="1"/>
  <c r="L39" i="18" s="1"/>
  <c r="I36" i="16"/>
  <c r="J36" i="16" s="1"/>
  <c r="L36" i="16" s="1"/>
  <c r="L37" i="18" s="1"/>
  <c r="I31" i="16"/>
  <c r="J31" i="16" s="1"/>
  <c r="L31" i="16" s="1"/>
  <c r="L32" i="18" s="1"/>
  <c r="I30" i="16"/>
  <c r="J30" i="16" s="1"/>
  <c r="L30" i="16" s="1"/>
  <c r="L31" i="18" s="1"/>
  <c r="I25" i="16"/>
  <c r="J25" i="16" s="1"/>
  <c r="L25" i="16" s="1"/>
  <c r="L26" i="18" s="1"/>
  <c r="I24" i="16"/>
  <c r="J24" i="16" s="1"/>
  <c r="L24" i="16" s="1"/>
  <c r="L25" i="18" s="1"/>
  <c r="I23" i="16"/>
  <c r="J23" i="16" s="1"/>
  <c r="L23" i="16" s="1"/>
  <c r="L24" i="18" s="1"/>
  <c r="I22" i="16"/>
  <c r="J22" i="16" s="1"/>
  <c r="L22" i="16" s="1"/>
  <c r="L23" i="18" s="1"/>
  <c r="I21" i="16"/>
  <c r="J21" i="16" s="1"/>
  <c r="L21" i="16" s="1"/>
  <c r="L22" i="18" s="1"/>
  <c r="I18" i="16"/>
  <c r="J18" i="16" s="1"/>
  <c r="L18" i="16" s="1"/>
  <c r="L19" i="18" s="1"/>
  <c r="I17" i="16"/>
  <c r="J17" i="16" s="1"/>
  <c r="L17" i="16" s="1"/>
  <c r="L18" i="18" s="1"/>
  <c r="I15" i="16"/>
  <c r="J15" i="16" s="1"/>
  <c r="L15" i="16" s="1"/>
  <c r="L16" i="18" s="1"/>
  <c r="I13" i="16"/>
  <c r="J13" i="16" s="1"/>
  <c r="L13" i="16" s="1"/>
  <c r="L14" i="18" s="1"/>
  <c r="I12" i="16"/>
  <c r="J12" i="16" s="1"/>
  <c r="L12" i="16" s="1"/>
  <c r="L13" i="18" s="1"/>
  <c r="I10" i="16"/>
  <c r="J10" i="16" s="1"/>
  <c r="L10" i="16" s="1"/>
  <c r="L11" i="18" s="1"/>
  <c r="I9" i="16"/>
  <c r="J9" i="16" s="1"/>
  <c r="L9" i="16" s="1"/>
  <c r="L10" i="18" s="1"/>
  <c r="I102" i="16"/>
  <c r="J102" i="16" s="1"/>
  <c r="L102" i="16" s="1"/>
  <c r="L103" i="18" s="1"/>
  <c r="I81" i="16"/>
  <c r="J81" i="16" s="1"/>
  <c r="L81" i="16" s="1"/>
  <c r="L82" i="18" s="1"/>
  <c r="I79" i="16"/>
  <c r="J79" i="16" s="1"/>
  <c r="L79" i="16" s="1"/>
  <c r="L80" i="18" s="1"/>
  <c r="I86" i="16"/>
  <c r="J86" i="16" s="1"/>
  <c r="L86" i="16" s="1"/>
  <c r="L87" i="18" s="1"/>
  <c r="I92" i="16"/>
  <c r="J92" i="16" s="1"/>
  <c r="L92" i="16" s="1"/>
  <c r="L93" i="18" s="1"/>
  <c r="I99" i="16"/>
  <c r="J99" i="16" s="1"/>
  <c r="L99" i="16" s="1"/>
  <c r="L100" i="18" s="1"/>
  <c r="I93" i="16"/>
  <c r="J93" i="16" s="1"/>
  <c r="L93" i="16" s="1"/>
  <c r="L94" i="18" s="1"/>
  <c r="I71" i="16"/>
  <c r="J71" i="16" s="1"/>
  <c r="L71" i="16" s="1"/>
  <c r="L72" i="18" s="1"/>
  <c r="I78" i="16"/>
  <c r="J78" i="16" s="1"/>
  <c r="L78" i="16" s="1"/>
  <c r="L79" i="18" s="1"/>
  <c r="I103" i="16"/>
  <c r="J103" i="16" s="1"/>
  <c r="L103" i="16" s="1"/>
  <c r="L104" i="18" s="1"/>
  <c r="I95" i="16"/>
  <c r="J95" i="16" s="1"/>
  <c r="L95" i="16" s="1"/>
  <c r="L96" i="18" s="1"/>
  <c r="I84" i="16"/>
  <c r="J84" i="16" s="1"/>
  <c r="L84" i="16" s="1"/>
  <c r="L85" i="18" s="1"/>
  <c r="I82" i="16"/>
  <c r="J82" i="16" s="1"/>
  <c r="L82" i="16" s="1"/>
  <c r="L83" i="18" s="1"/>
  <c r="I75" i="16"/>
  <c r="J75" i="16" s="1"/>
  <c r="L75" i="16" s="1"/>
  <c r="L76" i="18" s="1"/>
  <c r="I104" i="16"/>
  <c r="J104" i="16" s="1"/>
  <c r="L104" i="16" s="1"/>
  <c r="L105" i="18" s="1"/>
  <c r="I100" i="16"/>
  <c r="J100" i="16" s="1"/>
  <c r="L100" i="16" s="1"/>
  <c r="L101" i="18" s="1"/>
  <c r="I83" i="16"/>
  <c r="J83" i="16" s="1"/>
  <c r="L83" i="16" s="1"/>
  <c r="L84" i="18" s="1"/>
  <c r="I70" i="16"/>
  <c r="J70" i="16" s="1"/>
  <c r="L70" i="16" s="1"/>
  <c r="L71" i="18" s="1"/>
  <c r="I87" i="16"/>
  <c r="J87" i="16" s="1"/>
  <c r="L87" i="16" s="1"/>
  <c r="L88" i="18" s="1"/>
  <c r="I101" i="16"/>
  <c r="J101" i="16" s="1"/>
  <c r="L101" i="16" s="1"/>
  <c r="L102" i="18" s="1"/>
  <c r="I96" i="16"/>
  <c r="J96" i="16" s="1"/>
  <c r="L96" i="16" s="1"/>
  <c r="L97" i="18" s="1"/>
  <c r="I74" i="16"/>
  <c r="J74" i="16" s="1"/>
  <c r="L74" i="16" s="1"/>
  <c r="L75" i="18" s="1"/>
  <c r="I94" i="16"/>
  <c r="J94" i="16" s="1"/>
  <c r="L94" i="16" s="1"/>
  <c r="L95" i="18" s="1"/>
  <c r="I73" i="16"/>
  <c r="J73" i="16" s="1"/>
  <c r="L73" i="16" s="1"/>
  <c r="L74" i="18" s="1"/>
  <c r="I76" i="16"/>
  <c r="J76" i="16" s="1"/>
  <c r="L76" i="16" s="1"/>
  <c r="L77" i="18" s="1"/>
  <c r="BL94" i="12"/>
  <c r="BL83" i="12"/>
  <c r="BH94" i="12"/>
  <c r="BJ86" i="12"/>
  <c r="BH83" i="12"/>
  <c r="BJ78" i="12"/>
  <c r="BK94" i="12"/>
  <c r="BG94" i="12"/>
  <c r="BI86" i="12"/>
  <c r="BK83" i="12"/>
  <c r="BG83" i="12"/>
  <c r="BI78" i="12"/>
  <c r="BJ94" i="12"/>
  <c r="BL86" i="12"/>
  <c r="BH86" i="12"/>
  <c r="BJ83" i="12"/>
  <c r="BL82" i="12"/>
  <c r="BH82" i="12"/>
  <c r="BL78" i="12"/>
  <c r="BH78" i="12"/>
  <c r="BI94" i="12"/>
  <c r="BK86" i="12"/>
  <c r="BG86" i="12"/>
  <c r="BI83" i="12"/>
  <c r="BK82" i="12"/>
  <c r="BG82" i="12"/>
  <c r="BK78" i="12"/>
  <c r="BG78" i="12"/>
</calcChain>
</file>

<file path=xl/sharedStrings.xml><?xml version="1.0" encoding="utf-8"?>
<sst xmlns="http://schemas.openxmlformats.org/spreadsheetml/2006/main" count="2351" uniqueCount="673">
  <si>
    <t>Document Sources and Data</t>
  </si>
  <si>
    <t>GIS Sources and Data</t>
  </si>
  <si>
    <t>Physical Supply USGS</t>
  </si>
  <si>
    <t>HUC 8</t>
  </si>
  <si>
    <t>Site Number</t>
  </si>
  <si>
    <t>STATION_NM</t>
  </si>
  <si>
    <t>STATE_CD</t>
  </si>
  <si>
    <t>STATE</t>
  </si>
  <si>
    <t>SITESTATUS</t>
  </si>
  <si>
    <t>DA_SQ_MILE</t>
  </si>
  <si>
    <t>LON_SITE</t>
  </si>
  <si>
    <t>LAT_SITE</t>
  </si>
  <si>
    <t>LON_NHD</t>
  </si>
  <si>
    <t>LAT_NHD</t>
  </si>
  <si>
    <t>NHD2GAGE_D</t>
  </si>
  <si>
    <t>REVIEWED</t>
  </si>
  <si>
    <t>BFIYRS</t>
  </si>
  <si>
    <t>BFI_AVE</t>
  </si>
  <si>
    <t>BFI_STDEV</t>
  </si>
  <si>
    <t>GOTBFI</t>
  </si>
  <si>
    <t>DAY1</t>
  </si>
  <si>
    <t>DAYN</t>
  </si>
  <si>
    <t>NDAYS</t>
  </si>
  <si>
    <t>NDAYSGT0</t>
  </si>
  <si>
    <t>MIN_</t>
  </si>
  <si>
    <t>P1</t>
  </si>
  <si>
    <t>P1 AFY</t>
  </si>
  <si>
    <t>P5</t>
  </si>
  <si>
    <t>P5 AFY</t>
  </si>
  <si>
    <t>P10</t>
  </si>
  <si>
    <t>P10 AFY</t>
  </si>
  <si>
    <t>P20</t>
  </si>
  <si>
    <t>P20 AFY</t>
  </si>
  <si>
    <t>P25</t>
  </si>
  <si>
    <t>P30</t>
  </si>
  <si>
    <t>P40</t>
  </si>
  <si>
    <t>P50</t>
  </si>
  <si>
    <t>P60</t>
  </si>
  <si>
    <t>P70</t>
  </si>
  <si>
    <t>P75</t>
  </si>
  <si>
    <t>P80</t>
  </si>
  <si>
    <t>P90</t>
  </si>
  <si>
    <t>P95</t>
  </si>
  <si>
    <t>P99</t>
  </si>
  <si>
    <t>MAX_</t>
  </si>
  <si>
    <t>AVE</t>
  </si>
  <si>
    <t>AVE AFY</t>
  </si>
  <si>
    <t>Belly River at International Boundary</t>
  </si>
  <si>
    <t>MT</t>
  </si>
  <si>
    <t>I</t>
  </si>
  <si>
    <t>Y</t>
  </si>
  <si>
    <t>ST Mary CA at Hudston Ba Divide nr Browning MT</t>
  </si>
  <si>
    <t>Red Rock River at Red Rock MT</t>
  </si>
  <si>
    <t>Beaverhead River near Twin Bridges MT</t>
  </si>
  <si>
    <t>A</t>
  </si>
  <si>
    <t>Ruby River near Twin Bridges MT</t>
  </si>
  <si>
    <t>Big Hole River near Twin Bridges MT</t>
  </si>
  <si>
    <t>Jefferson River near Three Forks MT</t>
  </si>
  <si>
    <t>Boulder River near Boulder MT</t>
  </si>
  <si>
    <t>Madison River near Three Forks MT</t>
  </si>
  <si>
    <t>Gallatin River at Logan MT</t>
  </si>
  <si>
    <t>Missouri River bl Holter Dam nr Wolf Cr MT</t>
  </si>
  <si>
    <t>Missouri River at Fort Benton MT</t>
  </si>
  <si>
    <t>Smith River at Truly MT</t>
  </si>
  <si>
    <t>Sun River near Vaughn MT</t>
  </si>
  <si>
    <t>Belt Creek near Portage MT</t>
  </si>
  <si>
    <t>Two Medicine River near Browning MT</t>
  </si>
  <si>
    <t>Cut Bank Creek at Cut Bank MT</t>
  </si>
  <si>
    <t>Marias River near Loma MT</t>
  </si>
  <si>
    <t>Willow Creek near Galata MT</t>
  </si>
  <si>
    <t>Teton River at Loma MT</t>
  </si>
  <si>
    <t>Missouri River at Virgelle MT</t>
  </si>
  <si>
    <t>Judith River nr mouth, nr Winifred MT</t>
  </si>
  <si>
    <t>Missouri River near Landusky MT</t>
  </si>
  <si>
    <t>Big Dry Creek near Van Norman MT</t>
  </si>
  <si>
    <t>Little Dry Creek near Van Norman MT</t>
  </si>
  <si>
    <t>Musselshell River near Lavina MT</t>
  </si>
  <si>
    <t>Musselshell River near Mosby MT</t>
  </si>
  <si>
    <t>Flatwillow Creek near Mosby MT</t>
  </si>
  <si>
    <t>Box Elder Creek near Winnett MT</t>
  </si>
  <si>
    <t>Musselshell River at Mosby MT</t>
  </si>
  <si>
    <t>Milk River near Del Bonita MT</t>
  </si>
  <si>
    <t>Milk River at Eastern Crossing of Int Bndry</t>
  </si>
  <si>
    <t>Milk River at Juneberg Bridge nr Saco MT</t>
  </si>
  <si>
    <t>Big Sandy Creek near Havre MT</t>
  </si>
  <si>
    <t>Sage Creek near Kremlin MT</t>
  </si>
  <si>
    <t>Lodge Creek at Chinook MT</t>
  </si>
  <si>
    <t>Matheson Canal near Chinook MT</t>
  </si>
  <si>
    <t>Peoples Cr bl Kuhr Coulee nr Dodson MT</t>
  </si>
  <si>
    <t>Whitewater Cr nr International Bndry</t>
  </si>
  <si>
    <t>Milk River at Nashua MT</t>
  </si>
  <si>
    <t>Frenchman Canal near Saco MT</t>
  </si>
  <si>
    <t>N</t>
  </si>
  <si>
    <t>Beaver Creek near Hinsdale MT</t>
  </si>
  <si>
    <t>Rock Cr bl Mceachern Cr nr Int Bndry</t>
  </si>
  <si>
    <t>Porcupine Creek at Nashua MT</t>
  </si>
  <si>
    <t>Missouri River near Wolf Point MT</t>
  </si>
  <si>
    <t>Redwater River near Vida MT</t>
  </si>
  <si>
    <t>Poplar River near Poplar MT</t>
  </si>
  <si>
    <t>West Fork Poplar River near Richland MT</t>
  </si>
  <si>
    <t>Missouri River near Culbertson MT</t>
  </si>
  <si>
    <t>Big Muddy Cr nr Mouth nr Culbertson MT</t>
  </si>
  <si>
    <t>Bear Creek near Jardine MT</t>
  </si>
  <si>
    <t>Boulder River at Big Timber MT</t>
  </si>
  <si>
    <t>Shields River nr Livingston MT</t>
  </si>
  <si>
    <t>Yellowstone River at Billings MT</t>
  </si>
  <si>
    <t>Stillwater River near Absarokee MT</t>
  </si>
  <si>
    <t>Clarks Fork Yellowstone River nr Silesia MT</t>
  </si>
  <si>
    <t>Yellowstone River at Custer MT</t>
  </si>
  <si>
    <t>Pryor Creek at Huntley MT</t>
  </si>
  <si>
    <t>Black Canyon C bl T S Cr nr ST Xavier MT</t>
  </si>
  <si>
    <t>Bighorn River at Bighorn MT</t>
  </si>
  <si>
    <t>Little Bighorn River near Hardin MT</t>
  </si>
  <si>
    <t>Tongue River at Tongue R Dam nr Decker MT</t>
  </si>
  <si>
    <t>Tongue River at Miles City MT</t>
  </si>
  <si>
    <t>Powder River at Broadus MT</t>
  </si>
  <si>
    <t>Little Powder River near Broadus MT</t>
  </si>
  <si>
    <t>Powder River near Locate MT</t>
  </si>
  <si>
    <t>Mizpah Creek near Mizpah MT</t>
  </si>
  <si>
    <t>Yellowstone River at Miles City MT</t>
  </si>
  <si>
    <t>Rosebud Creek at mouth near Rosebud MT</t>
  </si>
  <si>
    <t>Yellowstone River near Sidney MT</t>
  </si>
  <si>
    <t>O'fallon Creek at Mildred MT</t>
  </si>
  <si>
    <t>Little Missouri River near Alzada MT</t>
  </si>
  <si>
    <t>Box Elder Creek at Webster MT</t>
  </si>
  <si>
    <t>LITTLE BEAVER CREEK NEAR WIBAUX, MT 15-60-14BBB</t>
  </si>
  <si>
    <t>Kootenai River at Libby MT</t>
  </si>
  <si>
    <t>Fisher River near Libby MT</t>
  </si>
  <si>
    <t>Yaak River near Troy MT</t>
  </si>
  <si>
    <t>KOOTENAI RIVER AT LEONIA ID</t>
  </si>
  <si>
    <t>ID</t>
  </si>
  <si>
    <t>Clark Fork at Goldcreek MT</t>
  </si>
  <si>
    <t>Clark Fork at Turah Bridge nr Bonner MT</t>
  </si>
  <si>
    <t>Blackfoot River near Bonner MT</t>
  </si>
  <si>
    <t>Clark Fork at St. Regis MT</t>
  </si>
  <si>
    <t>Bitterroot River near Missoula MT</t>
  </si>
  <si>
    <t>N F Flathead River nr Columbia Falls MT</t>
  </si>
  <si>
    <t>Middle Fork Flathead River nr West Glacier MT</t>
  </si>
  <si>
    <t>Flathead River near Kalispell MT</t>
  </si>
  <si>
    <t>S F Flathead River nr Columbia Falls MT</t>
  </si>
  <si>
    <t>Whitefish River near Kalispell MT</t>
  </si>
  <si>
    <t>Swan River near Bigfork MT</t>
  </si>
  <si>
    <t>Flathead River at Perma MT</t>
  </si>
  <si>
    <t>Clark Fork bl Noxon Rapids Dam nr Noxon MT</t>
  </si>
  <si>
    <t>No Streamgages</t>
  </si>
  <si>
    <t>Recharge AFY</t>
  </si>
  <si>
    <t>Recharge</t>
  </si>
  <si>
    <t>Storage</t>
  </si>
  <si>
    <t>Flood Control</t>
  </si>
  <si>
    <t>Hydroelectric</t>
  </si>
  <si>
    <t>Other</t>
  </si>
  <si>
    <t>Norm Storage AF</t>
  </si>
  <si>
    <t>Max Storage AF</t>
  </si>
  <si>
    <t>Surf Area Acres</t>
  </si>
  <si>
    <t>UCS EW3 Database - Main Data</t>
  </si>
  <si>
    <t>GENERAL PLANT CHARACTERISTICS</t>
  </si>
  <si>
    <t>LOCATIONAL INFORMATION</t>
  </si>
  <si>
    <t>ELECTRICITY PRODUCTION</t>
  </si>
  <si>
    <t>WATER USE DATA</t>
  </si>
  <si>
    <t>EIA Form 860 GenY08</t>
  </si>
  <si>
    <t>SNL, Ultimate Parent</t>
  </si>
  <si>
    <t>EW3</t>
  </si>
  <si>
    <t>EW3/Civil Society</t>
  </si>
  <si>
    <t>(a) EIA 923 5A
(b) CAMD 
(c) EIA 923 Plant [one unit] 
(d) EIA 923 Plant / Unit Capacity</t>
  </si>
  <si>
    <t>EW3/Synapse</t>
  </si>
  <si>
    <t>EIA Form 860 PlantY08</t>
  </si>
  <si>
    <t>calc from EIA Form 923 Schedule 8D</t>
  </si>
  <si>
    <t>Plant Code</t>
  </si>
  <si>
    <t>Plant Name</t>
  </si>
  <si>
    <t>State</t>
  </si>
  <si>
    <t>Plant-Generator Code</t>
  </si>
  <si>
    <t>Parent Company</t>
  </si>
  <si>
    <t>NREL CODE</t>
  </si>
  <si>
    <t>Requires cooling?</t>
  </si>
  <si>
    <t>Cooling Technology</t>
  </si>
  <si>
    <t>Environmental Compliance?</t>
  </si>
  <si>
    <t>Fuel</t>
  </si>
  <si>
    <t>EIA Lat</t>
  </si>
  <si>
    <t>EIA Lon</t>
  </si>
  <si>
    <t>Latitude (Edited) Barbie 9/6/2012</t>
  </si>
  <si>
    <t>Longitude (Ediited) Barbie 9/6/2012</t>
  </si>
  <si>
    <t>WATER BASIN (8-DIGIT HUC)</t>
  </si>
  <si>
    <t>HUC 8 (Edited) Barbie 9/6/2012</t>
  </si>
  <si>
    <t>WATER RESOURCE REGION</t>
  </si>
  <si>
    <t>First Year of Operation</t>
  </si>
  <si>
    <t>Nameplate Capacity (MW)</t>
  </si>
  <si>
    <t>Best Estimate Generation (MWh/year)</t>
  </si>
  <si>
    <t>Best Estimate Capacity Factor in 2008 (%)</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</si>
  <si>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</si>
  <si>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</si>
  <si>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</si>
  <si>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</si>
  <si>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</si>
  <si>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</si>
  <si>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</si>
  <si>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</si>
  <si>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</si>
  <si>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</si>
  <si>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assumed withdrawal rate (gal/MWh)</t>
  </si>
  <si>
    <t>assumed consumption rate (gal/MWh)</t>
  </si>
  <si>
    <t>Capital cost retrofit rate to switch to RC ($/kW)</t>
  </si>
  <si>
    <t>Capital Cost retrofit rate to switch to DR ($/kW)</t>
  </si>
  <si>
    <t>O&amp;M cost increase rate to switch to RC ($/kW)</t>
  </si>
  <si>
    <t>O&amp;M cost increase rate to switch to DR ($/kW)</t>
  </si>
  <si>
    <t>Performance penalty to switch to RC cooling</t>
  </si>
  <si>
    <t>Performance penalty to swtich to dry cooling (%)</t>
  </si>
  <si>
    <t>Total Capital Costs to Retrofit to RC ($)</t>
  </si>
  <si>
    <t>Total Capital Costs to Retrofit to DR ($)</t>
  </si>
  <si>
    <t>Total annual O&amp;M increases to Retrofit to RC ($/yr)</t>
  </si>
  <si>
    <t>Total annual O&amp;M increases to Retrofit to DR ($/yr)</t>
  </si>
  <si>
    <t>Annual Generation (MWh) after retrofit to RC</t>
  </si>
  <si>
    <t>Annual Generation (MWh) after retrofit to DR</t>
  </si>
  <si>
    <t>New Withdrawal after retrofit to RC (million gallons/yr)</t>
  </si>
  <si>
    <t>New Withdrawal after retrofit to DR (million gallons/yr)</t>
  </si>
  <si>
    <t>New Consumption after retrofit to RC (million gallons/yr)</t>
  </si>
  <si>
    <t>New Consumption after retrofit to DR (million gallons/yr)</t>
  </si>
  <si>
    <t>CALCULATED WITHDRAWAL MED AFY</t>
  </si>
  <si>
    <t>CALCULATED WITHDRAWAL MIN AFY</t>
  </si>
  <si>
    <t>CALCULATED WITHDRAWAL MAX AFY</t>
  </si>
  <si>
    <t>CALCULATED CONSUMPTION MED AFY</t>
  </si>
  <si>
    <t>CALCULATED CONSUMPTION MIN AFY</t>
  </si>
  <si>
    <t>CALCULATED CONSUMPTION MAX AFY</t>
  </si>
  <si>
    <t>Glendive GT</t>
  </si>
  <si>
    <t>2176-GT1</t>
  </si>
  <si>
    <t>MDU Resources Group, Inc.</t>
  </si>
  <si>
    <t>NG-NA-CT</t>
  </si>
  <si>
    <t>No</t>
  </si>
  <si>
    <t>None</t>
  </si>
  <si>
    <t>Natural Gas</t>
  </si>
  <si>
    <t>Missouri</t>
  </si>
  <si>
    <t>NA</t>
  </si>
  <si>
    <t>Unknown Freshwater</t>
  </si>
  <si>
    <t>2176-GT-2</t>
  </si>
  <si>
    <t>2176-IC1</t>
  </si>
  <si>
    <t>OL-NA-CT</t>
  </si>
  <si>
    <t>Oil</t>
  </si>
  <si>
    <t>Miles City GT</t>
  </si>
  <si>
    <t>2177-1</t>
  </si>
  <si>
    <t>PPL Corporation</t>
  </si>
  <si>
    <t>Surface Water</t>
  </si>
  <si>
    <t>Pacific Northwest</t>
  </si>
  <si>
    <t>J E Corette Plant</t>
  </si>
  <si>
    <t>2187-1</t>
  </si>
  <si>
    <t>CL-OT-ST</t>
  </si>
  <si>
    <t>Yes</t>
  </si>
  <si>
    <t>Once-Through</t>
  </si>
  <si>
    <t>Coal</t>
  </si>
  <si>
    <t>Yellowstone River</t>
  </si>
  <si>
    <t>Bighorn River</t>
  </si>
  <si>
    <t>Colstrip</t>
  </si>
  <si>
    <t>6076-1</t>
  </si>
  <si>
    <t>#not reported</t>
  </si>
  <si>
    <t>CL-RC-ST</t>
  </si>
  <si>
    <t>Recirculating</t>
  </si>
  <si>
    <t>6076-2</t>
  </si>
  <si>
    <t>6076-3</t>
  </si>
  <si>
    <t>6076-4</t>
  </si>
  <si>
    <t>Lewis &amp; Clark</t>
  </si>
  <si>
    <t>6089-1</t>
  </si>
  <si>
    <t>Colstrip Energy LP</t>
  </si>
  <si>
    <t>10784-GEN1</t>
  </si>
  <si>
    <t>Colstrip Energy Limited Partnership</t>
  </si>
  <si>
    <t>Wells</t>
  </si>
  <si>
    <t>Groundwater</t>
  </si>
  <si>
    <t>Yellowstone Energy LP</t>
  </si>
  <si>
    <t>50931-GEN1</t>
  </si>
  <si>
    <t>OL-DR-ST</t>
  </si>
  <si>
    <t>Dry Cooled</t>
  </si>
  <si>
    <t>Yellowstone River , Municipal</t>
  </si>
  <si>
    <t>Hardin Generator Project</t>
  </si>
  <si>
    <t>55749-UNT1</t>
  </si>
  <si>
    <t>Basin Creek Plant</t>
  </si>
  <si>
    <t>55866-4</t>
  </si>
  <si>
    <t>Municipality</t>
  </si>
  <si>
    <t>Municipal</t>
  </si>
  <si>
    <t>55866-3</t>
  </si>
  <si>
    <t>55866-8</t>
  </si>
  <si>
    <t>55866-9</t>
  </si>
  <si>
    <t>55866-7</t>
  </si>
  <si>
    <t>55866-1</t>
  </si>
  <si>
    <t>55866-2</t>
  </si>
  <si>
    <t>55866-5</t>
  </si>
  <si>
    <t>55866-6</t>
  </si>
  <si>
    <t>09040001_MT</t>
  </si>
  <si>
    <t>09040002_MT</t>
  </si>
  <si>
    <t>10020001_MT</t>
  </si>
  <si>
    <t>10020002_MT</t>
  </si>
  <si>
    <t>10020003_MT</t>
  </si>
  <si>
    <t>10020004_MT</t>
  </si>
  <si>
    <t>10020005_MT</t>
  </si>
  <si>
    <t>10020006_MT</t>
  </si>
  <si>
    <t>10020007_MT</t>
  </si>
  <si>
    <t>10020008_MT</t>
  </si>
  <si>
    <t>10030101_MT</t>
  </si>
  <si>
    <t>10030102_MT</t>
  </si>
  <si>
    <t>10030103_MT</t>
  </si>
  <si>
    <t>10030104_MT</t>
  </si>
  <si>
    <t>10030105_MT</t>
  </si>
  <si>
    <t>10030201_MT</t>
  </si>
  <si>
    <t>10030202_MT</t>
  </si>
  <si>
    <t>10030203_MT</t>
  </si>
  <si>
    <t>10030204_MT</t>
  </si>
  <si>
    <t>10030205_MT</t>
  </si>
  <si>
    <t>10040101_MT</t>
  </si>
  <si>
    <t>10040102_MT</t>
  </si>
  <si>
    <t>10040103_MT</t>
  </si>
  <si>
    <t>10040104_MT</t>
  </si>
  <si>
    <t>10040105_MT</t>
  </si>
  <si>
    <t>10040106_MT</t>
  </si>
  <si>
    <t>10040201_MT</t>
  </si>
  <si>
    <t>10040202_MT</t>
  </si>
  <si>
    <t>10040203_MT</t>
  </si>
  <si>
    <t>10040204_MT</t>
  </si>
  <si>
    <t>10040205_MT</t>
  </si>
  <si>
    <t>10050001_MT</t>
  </si>
  <si>
    <t>10050002_MT</t>
  </si>
  <si>
    <t>10050003_MT</t>
  </si>
  <si>
    <t>10050004_MT</t>
  </si>
  <si>
    <t>10050005_MT</t>
  </si>
  <si>
    <t>10050006_MT</t>
  </si>
  <si>
    <t>10050007_MT</t>
  </si>
  <si>
    <t>10050008_MT</t>
  </si>
  <si>
    <t>10050009_MT</t>
  </si>
  <si>
    <t>10050010_MT</t>
  </si>
  <si>
    <t>10050011_MT</t>
  </si>
  <si>
    <t>10050012_MT</t>
  </si>
  <si>
    <t>10050013_MT</t>
  </si>
  <si>
    <t>10050014_MT</t>
  </si>
  <si>
    <t>10050015_MT</t>
  </si>
  <si>
    <t>10050016_MT</t>
  </si>
  <si>
    <t>10060001_MT</t>
  </si>
  <si>
    <t>10060002_MT</t>
  </si>
  <si>
    <t>10060003_MT</t>
  </si>
  <si>
    <t>10060004_MT</t>
  </si>
  <si>
    <t>10060005_MT</t>
  </si>
  <si>
    <t>10060006_MT</t>
  </si>
  <si>
    <t>10060007_MT</t>
  </si>
  <si>
    <t>10070001_MT</t>
  </si>
  <si>
    <t>10070002_MT</t>
  </si>
  <si>
    <t>10070003_MT</t>
  </si>
  <si>
    <t>10070004_MT</t>
  </si>
  <si>
    <t>10070005_MT</t>
  </si>
  <si>
    <t>10070006_MT</t>
  </si>
  <si>
    <t>10070007_MT</t>
  </si>
  <si>
    <t>10070008_MT</t>
  </si>
  <si>
    <t>10080010_MT</t>
  </si>
  <si>
    <t>10080014_MT</t>
  </si>
  <si>
    <t>10080015_MT</t>
  </si>
  <si>
    <t>10080016_MT</t>
  </si>
  <si>
    <t>10090101_MT</t>
  </si>
  <si>
    <t>10090102_MT</t>
  </si>
  <si>
    <t>10090207_MT</t>
  </si>
  <si>
    <t>10090208_MT</t>
  </si>
  <si>
    <t>10090209_MT</t>
  </si>
  <si>
    <t>10090210_MT</t>
  </si>
  <si>
    <t>10100001_MT</t>
  </si>
  <si>
    <t>10100002_MT</t>
  </si>
  <si>
    <t>10100003_MT</t>
  </si>
  <si>
    <t>10100004_MT</t>
  </si>
  <si>
    <t>10100005_MT</t>
  </si>
  <si>
    <t>10110201_MT</t>
  </si>
  <si>
    <t>10110202_MT</t>
  </si>
  <si>
    <t>10110203_MT</t>
  </si>
  <si>
    <t>10110204_MT</t>
  </si>
  <si>
    <t>10120202_MT</t>
  </si>
  <si>
    <t>17010101_MT</t>
  </si>
  <si>
    <t>17010102_MT</t>
  </si>
  <si>
    <t>17010103_MT</t>
  </si>
  <si>
    <t>17010104_MT</t>
  </si>
  <si>
    <t>17010105_MT</t>
  </si>
  <si>
    <t>17010106_MT</t>
  </si>
  <si>
    <t>17010201_MT</t>
  </si>
  <si>
    <t>17010202_MT</t>
  </si>
  <si>
    <t>17010203_MT</t>
  </si>
  <si>
    <t>17010204_MT</t>
  </si>
  <si>
    <t>17010205_MT</t>
  </si>
  <si>
    <t>17010206_MT</t>
  </si>
  <si>
    <t>17010207_MT</t>
  </si>
  <si>
    <t>17010208_MT</t>
  </si>
  <si>
    <t>17010209_MT</t>
  </si>
  <si>
    <t>17010210_MT</t>
  </si>
  <si>
    <t>17010211_MT</t>
  </si>
  <si>
    <t>17010212_MT</t>
  </si>
  <si>
    <t>17010213_MT</t>
  </si>
  <si>
    <t>09040001</t>
  </si>
  <si>
    <t>09040002</t>
  </si>
  <si>
    <t>HUC_8</t>
  </si>
  <si>
    <t>Number of Endangered/Threatened Species</t>
  </si>
  <si>
    <t>Groundwater Pumping AFY</t>
  </si>
  <si>
    <t>Aquifer Name</t>
  </si>
  <si>
    <t>HUC8</t>
  </si>
  <si>
    <t>Area of Aquifer Found in HUC 8 (Acres)</t>
  </si>
  <si>
    <t>Total Aquifer Area (Acres)</t>
  </si>
  <si>
    <t>Ratio</t>
  </si>
  <si>
    <t>Public Supply Groundwater Use by Aquifer</t>
  </si>
  <si>
    <t>Irrigation Groundwater Use by Aquifer</t>
  </si>
  <si>
    <t>Industrial Groundwater Use by Aquifer</t>
  </si>
  <si>
    <t>Total Groundwater Use by Aquifer</t>
  </si>
  <si>
    <t>Total Groundwater Use by Aquifer and HUC 8</t>
  </si>
  <si>
    <t>Current Groundwater Detail</t>
  </si>
  <si>
    <t>Northern Rocky Mountains Intermontane Basins aquifer system</t>
  </si>
  <si>
    <t>Pacific Northwest basasltic-rock and basin-fill aquifers</t>
  </si>
  <si>
    <t>County</t>
  </si>
  <si>
    <t>Public Supply Withdrawals mgd</t>
  </si>
  <si>
    <t>Domestic Withdrawals mgd</t>
  </si>
  <si>
    <t>Industrial Withdrawals mgd</t>
  </si>
  <si>
    <t>Public Supply Withdrawals AFY</t>
  </si>
  <si>
    <t>Domestic Withdrawals AFY</t>
  </si>
  <si>
    <t>Industrial Withdrawals AFY</t>
  </si>
  <si>
    <t>2005 Population by County</t>
  </si>
  <si>
    <t>Public Supply Withdrawals AF per Person</t>
  </si>
  <si>
    <t>Domestic Withdrawals AF per Person</t>
  </si>
  <si>
    <t>Industrial Withdrawals AF per Person</t>
  </si>
  <si>
    <t>2005 Public Supply Withdrawals AF per Person by County</t>
  </si>
  <si>
    <t>2005 Domestic Withdrawals AF per Person by County</t>
  </si>
  <si>
    <t>2005 Industrial Withdrawals AF per Person by County</t>
  </si>
  <si>
    <t>2010 Public Supply Withdrawals AFY</t>
  </si>
  <si>
    <t>2010 Domestic Withdrawals AFY</t>
  </si>
  <si>
    <t>2010 Industrial Withdrawals AFY</t>
  </si>
  <si>
    <t>2010 Public Supply Withdrawals AFY by HUC 8</t>
  </si>
  <si>
    <t>2010 Domestic Withdrawals AFY by HUC 8</t>
  </si>
  <si>
    <t>2010 Industrial Withdrawals AFY by HUC 8</t>
  </si>
  <si>
    <t>Public Supply Returns mgd</t>
  </si>
  <si>
    <t>Public Supply Consumptive Use mgd</t>
  </si>
  <si>
    <t>Public Supply Ratio</t>
  </si>
  <si>
    <t>Domestic Consumptive Use mgd</t>
  </si>
  <si>
    <t>Domestic Ratio</t>
  </si>
  <si>
    <t>Industrial Consumptive Use mgd</t>
  </si>
  <si>
    <t>Industrial Ratio</t>
  </si>
  <si>
    <t>Step e</t>
  </si>
  <si>
    <t>2010 Public Supply Consumptive Use AFY</t>
  </si>
  <si>
    <t>2010 Domestic Consumptive Use AFY</t>
  </si>
  <si>
    <t>2010 Industrial Consumptive Use AFY</t>
  </si>
  <si>
    <t>Step f</t>
  </si>
  <si>
    <t>2010 M&amp;I Consumptive Use AFY</t>
  </si>
  <si>
    <t>Broadwater</t>
  </si>
  <si>
    <t>Carbon</t>
  </si>
  <si>
    <t>Carter</t>
  </si>
  <si>
    <t>Cascade</t>
  </si>
  <si>
    <t>Chouteau</t>
  </si>
  <si>
    <t>Custer</t>
  </si>
  <si>
    <t>Daniels</t>
  </si>
  <si>
    <t>Dawson</t>
  </si>
  <si>
    <t>Deer Lodge</t>
  </si>
  <si>
    <t>Fallon</t>
  </si>
  <si>
    <t>Fergus</t>
  </si>
  <si>
    <t>Flathead</t>
  </si>
  <si>
    <t>Gallatin</t>
  </si>
  <si>
    <t>Garfield</t>
  </si>
  <si>
    <t>Glacier</t>
  </si>
  <si>
    <t>Golden Valley</t>
  </si>
  <si>
    <t>Granite</t>
  </si>
  <si>
    <t>Hill</t>
  </si>
  <si>
    <t>Jefferson</t>
  </si>
  <si>
    <t>Judith Basin</t>
  </si>
  <si>
    <t>Lake</t>
  </si>
  <si>
    <t>Lewis and Clark</t>
  </si>
  <si>
    <t>Liberty</t>
  </si>
  <si>
    <t>Lincoln</t>
  </si>
  <si>
    <t>McCone</t>
  </si>
  <si>
    <t>Madison</t>
  </si>
  <si>
    <t>Meagher</t>
  </si>
  <si>
    <t>Mineral</t>
  </si>
  <si>
    <t>Missoula</t>
  </si>
  <si>
    <t>Musselshell</t>
  </si>
  <si>
    <t>Park</t>
  </si>
  <si>
    <t>Petroleum</t>
  </si>
  <si>
    <t>Phillips</t>
  </si>
  <si>
    <t>Pondera</t>
  </si>
  <si>
    <t>Powder River</t>
  </si>
  <si>
    <t>Powell</t>
  </si>
  <si>
    <t>Prairie</t>
  </si>
  <si>
    <t>Ravalli</t>
  </si>
  <si>
    <t>Richland</t>
  </si>
  <si>
    <t>Roosevelt</t>
  </si>
  <si>
    <t>Rosebud</t>
  </si>
  <si>
    <t>Sanders</t>
  </si>
  <si>
    <t>Sheridan</t>
  </si>
  <si>
    <t>Silver Bow</t>
  </si>
  <si>
    <t>Stillwater</t>
  </si>
  <si>
    <t>Sweet Grass</t>
  </si>
  <si>
    <t>Teton</t>
  </si>
  <si>
    <t>Toole</t>
  </si>
  <si>
    <t>Treasure</t>
  </si>
  <si>
    <t>Valley</t>
  </si>
  <si>
    <t>Wheatland</t>
  </si>
  <si>
    <t>Wibaux</t>
  </si>
  <si>
    <t>Yellowstone</t>
  </si>
  <si>
    <t>Beaverhead</t>
  </si>
  <si>
    <t>Big Horn</t>
  </si>
  <si>
    <t>Blaine</t>
  </si>
  <si>
    <t>Water Use Current</t>
  </si>
  <si>
    <t>Step a</t>
  </si>
  <si>
    <t>2010 Population by HUC 8</t>
  </si>
  <si>
    <t>2010 State Population</t>
  </si>
  <si>
    <t>Step b</t>
  </si>
  <si>
    <t>2030 State Population</t>
  </si>
  <si>
    <t>2030 Population by HUC 8</t>
  </si>
  <si>
    <t>Step c</t>
  </si>
  <si>
    <t>2010 M&amp;I CU AFY</t>
  </si>
  <si>
    <t>2010 M&amp;I CU per capita by HUC 8</t>
  </si>
  <si>
    <t>Step d</t>
  </si>
  <si>
    <t>2030 M&amp;I CU AFY</t>
  </si>
  <si>
    <t>Water Use Future</t>
  </si>
  <si>
    <t>Streamflow</t>
  </si>
  <si>
    <t>Current Consumptive Use AFY</t>
  </si>
  <si>
    <t>Current Groundwater Pumping AFY</t>
  </si>
  <si>
    <t>Future Consumptive Use AFY</t>
  </si>
  <si>
    <t>Species</t>
  </si>
  <si>
    <t>Station #</t>
  </si>
  <si>
    <t>Avg AFY</t>
  </si>
  <si>
    <t>M&amp;I</t>
  </si>
  <si>
    <t>Agriculture</t>
  </si>
  <si>
    <t>Thermoelectric</t>
  </si>
  <si>
    <t>AFY</t>
  </si>
  <si>
    <t>AF</t>
  </si>
  <si>
    <t># Per HUC</t>
  </si>
  <si>
    <t>P1 CFS</t>
  </si>
  <si>
    <t>P5 CFS</t>
  </si>
  <si>
    <t>P10 CFS</t>
  </si>
  <si>
    <t>P20 CFS</t>
  </si>
  <si>
    <t>Avg CFS</t>
  </si>
  <si>
    <t>Groundwater Pumping</t>
  </si>
  <si>
    <t>2010 County Population</t>
  </si>
  <si>
    <t>2010 County &amp; HUC 8 Population</t>
  </si>
  <si>
    <t>Step g</t>
  </si>
  <si>
    <t>Current Agricultural Water Use</t>
  </si>
  <si>
    <t>Acres by County</t>
  </si>
  <si>
    <t>Acres by HUC 8 and County</t>
  </si>
  <si>
    <t>Couteau</t>
  </si>
  <si>
    <t>Irrigation Withdrawals mgal/d</t>
  </si>
  <si>
    <t>Irrigation Consumptive Use mgal/d</t>
  </si>
  <si>
    <t xml:space="preserve"> CU/Wdwl Ratio</t>
  </si>
  <si>
    <t>2005 Irrigation Withdrawals mgal/d</t>
  </si>
  <si>
    <t>2005 Irrigation Wdwls AFY</t>
  </si>
  <si>
    <t>2005 Irrigation Consumptive Use AFY</t>
  </si>
  <si>
    <t>2005 Irrigation CU by County and HUC 8</t>
  </si>
  <si>
    <t>2005 Irrigation CU by HUC 8</t>
  </si>
  <si>
    <t>Lewis And Clark</t>
  </si>
  <si>
    <t>Mccone</t>
  </si>
  <si>
    <t>Current M&amp;I Water Use</t>
  </si>
  <si>
    <t>Since there are no estimates on future agricultural consumptive use provided by the state, it is assumed that current use will remain the same into the future.</t>
  </si>
  <si>
    <t>Future Agricultural Water Use</t>
  </si>
  <si>
    <t>Future M&amp;I Water Use</t>
  </si>
  <si>
    <t>Current Groundwater Pumping</t>
  </si>
  <si>
    <t>HUC_8_ST</t>
  </si>
  <si>
    <t>GW_restrictions</t>
  </si>
  <si>
    <t>Overpumping_Restrictions</t>
  </si>
  <si>
    <t>SURFACE_RESTRICTIONS</t>
  </si>
  <si>
    <t>BASIN</t>
  </si>
  <si>
    <t>SUBBASIN</t>
  </si>
  <si>
    <t>CURRENT_USE</t>
  </si>
  <si>
    <t>USE_2030</t>
  </si>
  <si>
    <t>UNAPP_SURF_WATER_METRIC</t>
  </si>
  <si>
    <t>POT_GW_METRIC</t>
  </si>
  <si>
    <t>APP_SURF_WATER_METRIC</t>
  </si>
  <si>
    <t>BRACKISH_GW_METRIC</t>
  </si>
  <si>
    <t>WWTP_METRIC</t>
  </si>
  <si>
    <t>POT_GW_COST_AF</t>
  </si>
  <si>
    <t>POT_GW_COST_METRIC</t>
  </si>
  <si>
    <t>APP_SURF_WATER_COST_AF</t>
  </si>
  <si>
    <t>BRACK_GW_COST_AF</t>
  </si>
  <si>
    <t>WWTP_COST_AF</t>
  </si>
  <si>
    <t>Available_Water</t>
  </si>
  <si>
    <t>CONSUM_DELTA_TO_2030</t>
  </si>
  <si>
    <t>availability__demand</t>
  </si>
  <si>
    <t>Positive_Demand</t>
  </si>
  <si>
    <t>UNAPP__DEMAND</t>
  </si>
  <si>
    <t>Lower Red</t>
  </si>
  <si>
    <t>Lower Pembina River</t>
  </si>
  <si>
    <t>10010001_MT</t>
  </si>
  <si>
    <t>Saskatchewan</t>
  </si>
  <si>
    <t>Belly</t>
  </si>
  <si>
    <t>10010002_MT</t>
  </si>
  <si>
    <t>St. Marys</t>
  </si>
  <si>
    <t>Missouri Headwaters</t>
  </si>
  <si>
    <t>Red Rock</t>
  </si>
  <si>
    <t>Ruby</t>
  </si>
  <si>
    <t>Big Hole</t>
  </si>
  <si>
    <t>Boulder</t>
  </si>
  <si>
    <t>Upper Missouri</t>
  </si>
  <si>
    <t>Upper Missouri-Dearborn</t>
  </si>
  <si>
    <t>Smith</t>
  </si>
  <si>
    <t>Sun</t>
  </si>
  <si>
    <t>Belt</t>
  </si>
  <si>
    <t>Marias</t>
  </si>
  <si>
    <t>Two Medicine</t>
  </si>
  <si>
    <t>Cut Bank</t>
  </si>
  <si>
    <t>Willow</t>
  </si>
  <si>
    <t>Fort Peck Lake</t>
  </si>
  <si>
    <t>Bullwhacker-Dog</t>
  </si>
  <si>
    <t>Arrow</t>
  </si>
  <si>
    <t>Judith</t>
  </si>
  <si>
    <t>Fort Peck Reservoir</t>
  </si>
  <si>
    <t>Big Dry</t>
  </si>
  <si>
    <t>Little Dry</t>
  </si>
  <si>
    <t>Upper Musselshell</t>
  </si>
  <si>
    <t>Middle Musselshell</t>
  </si>
  <si>
    <t>Flatwillow</t>
  </si>
  <si>
    <t>Box Elder</t>
  </si>
  <si>
    <t>Lower Musselshell</t>
  </si>
  <si>
    <t>Milk</t>
  </si>
  <si>
    <t>Milk Headwaters</t>
  </si>
  <si>
    <t>Upper Milk</t>
  </si>
  <si>
    <t>Wild Horse Lake</t>
  </si>
  <si>
    <t>Middle Milk</t>
  </si>
  <si>
    <t>Big Sandy</t>
  </si>
  <si>
    <t>Sage</t>
  </si>
  <si>
    <t>Lodge</t>
  </si>
  <si>
    <t>Battle</t>
  </si>
  <si>
    <t>Peoples</t>
  </si>
  <si>
    <t>Cottonwood</t>
  </si>
  <si>
    <t>Whitewater</t>
  </si>
  <si>
    <t>Lower Milk</t>
  </si>
  <si>
    <t>Frenchman</t>
  </si>
  <si>
    <t>Beaver</t>
  </si>
  <si>
    <t>Rock</t>
  </si>
  <si>
    <t>Porcupine</t>
  </si>
  <si>
    <t>Missouri-Poplar</t>
  </si>
  <si>
    <t>Prairie Elk-Wolf</t>
  </si>
  <si>
    <t>Redwater</t>
  </si>
  <si>
    <t>Poplar</t>
  </si>
  <si>
    <t>West Fork Poplar</t>
  </si>
  <si>
    <t>Charlie-Little Muddy</t>
  </si>
  <si>
    <t>Big Muddy</t>
  </si>
  <si>
    <t>Brush Lake Closed Basin</t>
  </si>
  <si>
    <t>Upper Yellowstone</t>
  </si>
  <si>
    <t>Yellowstone Headwaters</t>
  </si>
  <si>
    <t>Shields</t>
  </si>
  <si>
    <t>Upper Yellowstone-Lake Basin</t>
  </si>
  <si>
    <t>Clarks Fork Yellowstone</t>
  </si>
  <si>
    <t>Upper Yellowstone-Pompeys Pillar</t>
  </si>
  <si>
    <t>Pryor</t>
  </si>
  <si>
    <t>Big Horn Lake</t>
  </si>
  <si>
    <t>Shoshone</t>
  </si>
  <si>
    <t>Lower Bighorn</t>
  </si>
  <si>
    <t>Little Bighorn</t>
  </si>
  <si>
    <t>Tongue</t>
  </si>
  <si>
    <t>Upper Tongue</t>
  </si>
  <si>
    <t>Lower Tongue</t>
  </si>
  <si>
    <t>Powder</t>
  </si>
  <si>
    <t>Middle Powder</t>
  </si>
  <si>
    <t>Little Powder</t>
  </si>
  <si>
    <t>Lower Powder</t>
  </si>
  <si>
    <t>Mizpah</t>
  </si>
  <si>
    <t>Lower Yellowstone</t>
  </si>
  <si>
    <t>Lower Yellowstone-Sunday</t>
  </si>
  <si>
    <t>Big Porcupine</t>
  </si>
  <si>
    <t>O Fallon</t>
  </si>
  <si>
    <t>Little Missouri</t>
  </si>
  <si>
    <t>Upper Little Missouri</t>
  </si>
  <si>
    <t>Middle Little Missouri</t>
  </si>
  <si>
    <t>Belle Fourche</t>
  </si>
  <si>
    <t>Lower Belle Fourche</t>
  </si>
  <si>
    <t>Kootenai</t>
  </si>
  <si>
    <t>Upper Kootenai</t>
  </si>
  <si>
    <t>Fisher</t>
  </si>
  <si>
    <t>Yaak</t>
  </si>
  <si>
    <t>Lower Kootenai</t>
  </si>
  <si>
    <t>Moyie</t>
  </si>
  <si>
    <t>Pend Oreille</t>
  </si>
  <si>
    <t>Upper Clark Fork</t>
  </si>
  <si>
    <t>Flint-Rock</t>
  </si>
  <si>
    <t>Blackfoot</t>
  </si>
  <si>
    <t>Middle Clark Fork</t>
  </si>
  <si>
    <t>Bitterroot</t>
  </si>
  <si>
    <t>North Fork Flathead</t>
  </si>
  <si>
    <t>Middle Fork Flathead</t>
  </si>
  <si>
    <t>Flathead Lake</t>
  </si>
  <si>
    <t>South Fork Flathead</t>
  </si>
  <si>
    <t>Swan</t>
  </si>
  <si>
    <t>Lower Flathead</t>
  </si>
  <si>
    <t>Lower Clark Fork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</si>
</sst>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3" formatCode="_(* #,##0.00_);_(* \(#,##0.00\);_(* &quot;-&quot;??_);_(@_)"/>
    <numFmt numFmtId="164" formatCode="#,##0.0000"/>
    <numFmt numFmtId="165" formatCode="_(* #,##0_);_(* \(#,##0\);_(* &quot;-&quot;??_);_(@_)"/>
    <numFmt numFmtId="166" formatCode="0.0"/>
  </numFmts>
  <fonts count="36"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1"/>
      <color theme="1"/>
      <name val="Calibri"/>
      <family val="2"/>
      <scheme val="minor"/>
    </font>
    <font>
      <sz val="12"/>
      <color theme="1"/>
      <name val="Calibri"/>
      <family val="2"/>
      <scheme val="minor"/>
    </font>
    <font>
      <sz val="11"/>
      <color indexed="8"/>
      <name val="Calibri"/>
      <family val="2"/>
    </font>
    <font>
      <sz val="12"/>
      <color indexed="8"/>
      <name val="Calibri"/>
      <family val="2"/>
    </font>
    <font>
      <b/>
      <sz val="9"/>
      <name val="Calibri"/>
      <family val="2"/>
    </font>
    <font>
      <b/>
      <sz val="8"/>
      <name val="Calibri"/>
      <family val="2"/>
    </font>
    <font>
      <sz val="12"/>
      <name val="Calibri"/>
      <family val="2"/>
    </font>
    <font>
      <sz val="10"/>
      <name val="Arial"/>
      <family val="2"/>
    </font>
    <font>
      <u/>
      <sz val="10"/>
      <color indexed="12"/>
      <name val="Arial"/>
      <family val="2"/>
    </font>
    <font>
      <sz val="10"/>
      <name val="MS Sans Serif"/>
      <family val="2"/>
    </font>
    <font>
      <b/>
      <sz val="16"/>
      <color indexed="9"/>
      <name val="Calibri"/>
      <family val="2"/>
    </font>
    <font>
      <b/>
      <sz val="14"/>
      <name val="Calibri"/>
      <family val="2"/>
    </font>
    <font>
      <b/>
      <sz val="14"/>
      <color indexed="21"/>
      <name val="Calibri"/>
      <family val="2"/>
    </font>
    <font>
      <b/>
      <sz val="9"/>
      <color indexed="9"/>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sz val="11"/>
      <name val="Calibri"/>
      <family val="2"/>
      <scheme val="minor"/>
    </font>
  </fonts>
  <fills count="61">
    <fill>
      <patternFill patternType="none"/>
    </fill>
    <fill>
      <patternFill patternType="gray125"/>
    </fill>
    <fill>
      <patternFill patternType="solid">
        <fgColor theme="5" tint="0.79998168889431442"/>
        <bgColor indexed="64"/>
      </patternFill>
    </fill>
    <fill>
      <patternFill patternType="solid">
        <fgColor rgb="FFFFFFCC"/>
        <bgColor indexed="64"/>
      </patternFill>
    </fill>
    <fill>
      <patternFill patternType="solid">
        <fgColor rgb="FF8FE2FF"/>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9"/>
        <bgColor indexed="64"/>
      </patternFill>
    </fill>
    <fill>
      <patternFill patternType="solid">
        <fgColor indexed="62"/>
        <bgColor indexed="64"/>
      </patternFill>
    </fill>
    <fill>
      <patternFill patternType="solid">
        <fgColor indexed="18"/>
        <bgColor indexed="64"/>
      </patternFill>
    </fill>
    <fill>
      <patternFill patternType="solid">
        <fgColor indexed="31"/>
        <bgColor indexed="64"/>
      </patternFill>
    </fill>
    <fill>
      <patternFill patternType="solid">
        <fgColor rgb="FF0099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A3A3"/>
        <bgColor indexed="64"/>
      </patternFill>
    </fill>
    <fill>
      <patternFill patternType="solid">
        <fgColor rgb="FFCCFFCC"/>
        <bgColor indexed="64"/>
      </patternFill>
    </fill>
    <fill>
      <patternFill patternType="solid">
        <fgColor theme="1"/>
        <bgColor indexed="64"/>
      </patternFill>
    </fill>
    <fill>
      <patternFill patternType="solid">
        <fgColor rgb="FFFF0066"/>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59999389629810485"/>
        <bgColor indexed="64"/>
      </patternFill>
    </fill>
  </fills>
  <borders count="4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thick">
        <color indexed="64"/>
      </top>
      <bottom style="thick">
        <color indexed="64"/>
      </bottom>
      <diagonal/>
    </border>
  </borders>
  <cellStyleXfs count="75">
    <xf numFmtId="0" fontId="0" fillId="0" borderId="0"/>
    <xf numFmtId="0" fontId="5" fillId="0" borderId="0"/>
    <xf numFmtId="43" fontId="7"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4" fillId="0" borderId="0"/>
    <xf numFmtId="0" fontId="4" fillId="0" borderId="0"/>
    <xf numFmtId="0" fontId="11" fillId="0" borderId="0"/>
    <xf numFmtId="0" fontId="11" fillId="0" borderId="0"/>
    <xf numFmtId="0" fontId="11" fillId="0" borderId="0"/>
    <xf numFmtId="0" fontId="13" fillId="0" borderId="0"/>
    <xf numFmtId="0" fontId="11"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3" fillId="0" borderId="0"/>
    <xf numFmtId="0" fontId="4" fillId="0" borderId="0"/>
    <xf numFmtId="0" fontId="5"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ill="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1" applyNumberFormat="0" applyAlignment="0" applyProtection="0"/>
    <xf numFmtId="0" fontId="26" fillId="17" borderId="12" applyNumberFormat="0" applyAlignment="0" applyProtection="0"/>
    <xf numFmtId="0" fontId="27" fillId="17" borderId="11" applyNumberFormat="0" applyAlignment="0" applyProtection="0"/>
    <xf numFmtId="0" fontId="28" fillId="0" borderId="13" applyNumberFormat="0" applyFill="0" applyAlignment="0" applyProtection="0"/>
    <xf numFmtId="0" fontId="29" fillId="18" borderId="14" applyNumberFormat="0" applyAlignment="0" applyProtection="0"/>
    <xf numFmtId="0" fontId="30" fillId="0" borderId="0" applyNumberFormat="0" applyFill="0" applyBorder="0" applyAlignment="0" applyProtection="0"/>
    <xf numFmtId="0" fontId="4" fillId="19" borderId="15" applyNumberFormat="0" applyFont="0" applyAlignment="0" applyProtection="0"/>
    <xf numFmtId="0" fontId="31" fillId="0" borderId="0" applyNumberFormat="0" applyFill="0" applyBorder="0" applyAlignment="0" applyProtection="0"/>
    <xf numFmtId="0" fontId="1" fillId="0" borderId="16" applyNumberFormat="0" applyFill="0" applyAlignment="0" applyProtection="0"/>
    <xf numFmtId="0" fontId="3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32" fillId="43" borderId="0" applyNumberFormat="0" applyBorder="0" applyAlignment="0" applyProtection="0"/>
    <xf numFmtId="0" fontId="6" fillId="0" borderId="0"/>
  </cellStyleXfs>
  <cellXfs count="287">
    <xf numFmtId="0" fontId="0" fillId="0" borderId="0" xfId="0"/>
    <xf numFmtId="0" fontId="1" fillId="0" borderId="0" xfId="0" applyFont="1" applyAlignment="1">
      <alignment horizontal="center"/>
    </xf>
    <xf numFmtId="0" fontId="0" fillId="2" borderId="0" xfId="0" applyFill="1"/>
    <xf numFmtId="0" fontId="5" fillId="0" borderId="0" xfId="1"/>
    <xf numFmtId="0" fontId="8" fillId="0" borderId="0" xfId="1" applyFont="1" applyFill="1" applyBorder="1" applyAlignment="1">
      <alignment horizontal="left" vertical="center" wrapText="1"/>
    </xf>
    <xf numFmtId="0" fontId="9" fillId="8" borderId="4" xfId="1" applyFont="1" applyFill="1" applyBorder="1" applyAlignment="1">
      <alignment horizontal="center" textRotation="90" wrapText="1"/>
    </xf>
    <xf numFmtId="0" fontId="9" fillId="0" borderId="4" xfId="1" applyFont="1" applyFill="1" applyBorder="1" applyAlignment="1">
      <alignment horizontal="center" textRotation="90" wrapText="1"/>
    </xf>
    <xf numFmtId="9" fontId="9" fillId="8" borderId="4" xfId="32" applyFont="1" applyFill="1" applyBorder="1" applyAlignment="1">
      <alignment horizontal="center" textRotation="90" wrapText="1"/>
    </xf>
    <xf numFmtId="0" fontId="9" fillId="0" borderId="0" xfId="1" applyFont="1" applyFill="1" applyBorder="1" applyAlignment="1">
      <alignment horizontal="center" textRotation="90" wrapText="1"/>
    </xf>
    <xf numFmtId="0" fontId="5" fillId="0" borderId="0" xfId="1" applyFont="1" applyFill="1" applyBorder="1" applyAlignment="1">
      <alignment horizontal="center" textRotation="90" wrapText="1"/>
    </xf>
    <xf numFmtId="0" fontId="5" fillId="0" borderId="0" xfId="1" applyFont="1"/>
    <xf numFmtId="165" fontId="9" fillId="8" borderId="4" xfId="2" applyNumberFormat="1" applyFont="1" applyFill="1" applyBorder="1" applyAlignment="1">
      <alignment horizontal="center" textRotation="90" wrapText="1"/>
    </xf>
    <xf numFmtId="0" fontId="14" fillId="0" borderId="0" xfId="1" applyFont="1" applyFill="1"/>
    <xf numFmtId="0" fontId="17" fillId="9" borderId="4" xfId="1" applyFont="1" applyFill="1" applyBorder="1" applyAlignment="1">
      <alignment horizontal="left" vertical="center" wrapText="1"/>
    </xf>
    <xf numFmtId="0" fontId="17" fillId="9" borderId="4" xfId="2" applyNumberFormat="1" applyFont="1" applyFill="1" applyBorder="1" applyAlignment="1">
      <alignment horizontal="left" vertical="center" wrapText="1"/>
    </xf>
    <xf numFmtId="9" fontId="17" fillId="9" borderId="4" xfId="32" applyFont="1" applyFill="1" applyBorder="1" applyAlignment="1">
      <alignment horizontal="left" vertical="center" wrapText="1"/>
    </xf>
    <xf numFmtId="0" fontId="14" fillId="10" borderId="0" xfId="1" applyFont="1" applyFill="1"/>
    <xf numFmtId="0" fontId="14" fillId="10" borderId="0" xfId="1" applyFont="1" applyFill="1" applyAlignment="1">
      <alignment horizontal="right"/>
    </xf>
    <xf numFmtId="165" fontId="14" fillId="10" borderId="0" xfId="2" applyNumberFormat="1" applyFont="1" applyFill="1"/>
    <xf numFmtId="9" fontId="14" fillId="10" borderId="0" xfId="32" applyFont="1" applyFill="1"/>
    <xf numFmtId="0" fontId="16" fillId="11" borderId="5" xfId="1" applyFont="1" applyFill="1" applyBorder="1" applyAlignment="1">
      <alignment horizontal="left" vertical="center"/>
    </xf>
    <xf numFmtId="0" fontId="16" fillId="11" borderId="6" xfId="1" applyFont="1" applyFill="1" applyBorder="1" applyAlignment="1">
      <alignment horizontal="left" vertical="center"/>
    </xf>
    <xf numFmtId="0" fontId="16" fillId="11" borderId="7" xfId="1" applyFont="1" applyFill="1" applyBorder="1" applyAlignment="1">
      <alignment horizontal="left" vertical="center"/>
    </xf>
    <xf numFmtId="165" fontId="15" fillId="11" borderId="6" xfId="2" applyNumberFormat="1" applyFont="1" applyFill="1" applyBorder="1" applyAlignment="1">
      <alignment horizontal="left" vertical="center"/>
    </xf>
    <xf numFmtId="9" fontId="16" fillId="11" borderId="7" xfId="32" applyFont="1" applyFill="1" applyBorder="1" applyAlignment="1">
      <alignment horizontal="left" vertical="center"/>
    </xf>
    <xf numFmtId="0" fontId="16" fillId="0" borderId="0" xfId="1" applyFont="1" applyAlignment="1">
      <alignment horizontal="left" vertical="center"/>
    </xf>
    <xf numFmtId="0" fontId="16" fillId="11" borderId="0" xfId="1" applyFont="1" applyFill="1" applyBorder="1" applyAlignment="1">
      <alignment horizontal="left" vertical="center"/>
    </xf>
    <xf numFmtId="0" fontId="17" fillId="9" borderId="0" xfId="1" applyFont="1" applyFill="1" applyBorder="1" applyAlignment="1">
      <alignment horizontal="left" vertical="center" wrapText="1"/>
    </xf>
    <xf numFmtId="0" fontId="5" fillId="0" borderId="0" xfId="0" applyFont="1"/>
    <xf numFmtId="0" fontId="17" fillId="12" borderId="4" xfId="1" applyFont="1" applyFill="1" applyBorder="1" applyAlignment="1">
      <alignment horizontal="left" vertical="center" wrapText="1"/>
    </xf>
    <xf numFmtId="0" fontId="10" fillId="0" borderId="0" xfId="1" applyFont="1" applyFill="1"/>
    <xf numFmtId="4" fontId="10" fillId="0" borderId="0" xfId="1" applyNumberFormat="1" applyFont="1" applyFill="1"/>
    <xf numFmtId="164" fontId="10" fillId="0" borderId="0" xfId="1" applyNumberFormat="1" applyFont="1" applyFill="1"/>
    <xf numFmtId="0" fontId="10" fillId="0" borderId="0" xfId="1" applyNumberFormat="1" applyFont="1" applyFill="1"/>
    <xf numFmtId="9" fontId="10" fillId="0" borderId="0" xfId="32" applyFont="1" applyFill="1"/>
    <xf numFmtId="165" fontId="10" fillId="0" borderId="0" xfId="2" applyNumberFormat="1" applyFont="1" applyFill="1"/>
    <xf numFmtId="165" fontId="10" fillId="0" borderId="0" xfId="1" applyNumberFormat="1" applyFont="1" applyFill="1"/>
    <xf numFmtId="166" fontId="10" fillId="0" borderId="0" xfId="1" applyNumberFormat="1" applyFont="1" applyFill="1"/>
    <xf numFmtId="49" fontId="5" fillId="0" borderId="0" xfId="0" applyNumberFormat="1" applyFont="1" applyAlignment="1">
      <alignment horizontal="right"/>
    </xf>
    <xf numFmtId="0" fontId="0" fillId="0" borderId="0" xfId="0" applyFill="1"/>
    <xf numFmtId="0" fontId="1" fillId="0" borderId="0" xfId="0" applyFont="1" applyFill="1" applyAlignment="1">
      <alignment horizontal="center"/>
    </xf>
    <xf numFmtId="0" fontId="3" fillId="0" borderId="0" xfId="0" applyFont="1" applyAlignment="1">
      <alignment horizontal="center"/>
    </xf>
    <xf numFmtId="0" fontId="5" fillId="2" borderId="0" xfId="0" applyFont="1" applyFill="1"/>
    <xf numFmtId="0" fontId="0" fillId="46" borderId="0" xfId="0" applyFill="1"/>
    <xf numFmtId="0" fontId="0" fillId="0" borderId="4" xfId="0" applyFill="1" applyBorder="1"/>
    <xf numFmtId="0" fontId="0" fillId="0" borderId="21" xfId="0" applyBorder="1"/>
    <xf numFmtId="0" fontId="0" fillId="0" borderId="22" xfId="0" applyFill="1" applyBorder="1"/>
    <xf numFmtId="0" fontId="0" fillId="0" borderId="23" xfId="0" applyFill="1" applyBorder="1"/>
    <xf numFmtId="0" fontId="0" fillId="0" borderId="24" xfId="0" applyBorder="1"/>
    <xf numFmtId="0" fontId="0" fillId="0" borderId="25" xfId="0" applyFill="1" applyBorder="1"/>
    <xf numFmtId="0" fontId="0" fillId="47" borderId="21" xfId="0" applyFill="1" applyBorder="1"/>
    <xf numFmtId="0" fontId="0" fillId="47" borderId="23" xfId="0" applyFill="1" applyBorder="1"/>
    <xf numFmtId="0" fontId="0" fillId="47" borderId="24" xfId="0" applyFill="1" applyBorder="1"/>
    <xf numFmtId="0" fontId="0" fillId="47" borderId="25" xfId="0" applyFill="1" applyBorder="1"/>
    <xf numFmtId="0" fontId="1" fillId="45" borderId="17" xfId="0" applyFont="1" applyFill="1" applyBorder="1" applyAlignment="1">
      <alignment horizontal="center" vertical="center"/>
    </xf>
    <xf numFmtId="0" fontId="1" fillId="45" borderId="17" xfId="0" applyFont="1" applyFill="1" applyBorder="1" applyAlignment="1">
      <alignment horizontal="center" vertical="center" wrapText="1"/>
    </xf>
    <xf numFmtId="0" fontId="1" fillId="46" borderId="0" xfId="0" applyFont="1" applyFill="1" applyAlignment="1">
      <alignment horizontal="center" vertical="center"/>
    </xf>
    <xf numFmtId="0" fontId="1" fillId="47" borderId="17" xfId="0" applyFont="1" applyFill="1" applyBorder="1" applyAlignment="1">
      <alignment horizontal="center" vertical="center"/>
    </xf>
    <xf numFmtId="0" fontId="1" fillId="47" borderId="17" xfId="0" applyFont="1" applyFill="1" applyBorder="1" applyAlignment="1">
      <alignment horizontal="center" vertical="center" wrapText="1"/>
    </xf>
    <xf numFmtId="0" fontId="34" fillId="46" borderId="0" xfId="0" applyFont="1" applyFill="1"/>
    <xf numFmtId="0" fontId="34" fillId="0" borderId="0" xfId="0" applyFont="1"/>
    <xf numFmtId="0" fontId="5" fillId="46" borderId="0" xfId="0" applyFont="1" applyFill="1" applyAlignment="1">
      <alignment horizontal="center" vertical="center"/>
    </xf>
    <xf numFmtId="0" fontId="5" fillId="0" borderId="0" xfId="0" applyFont="1" applyAlignment="1">
      <alignment horizontal="center" vertical="center"/>
    </xf>
    <xf numFmtId="0" fontId="0" fillId="0" borderId="0" xfId="0" applyFont="1" applyAlignment="1">
      <alignment vertical="center"/>
    </xf>
    <xf numFmtId="0" fontId="0" fillId="46" borderId="0" xfId="0" applyFont="1" applyFill="1" applyAlignment="1">
      <alignment vertical="center"/>
    </xf>
    <xf numFmtId="0" fontId="2" fillId="0" borderId="0" xfId="0" applyFont="1"/>
    <xf numFmtId="0" fontId="2" fillId="46" borderId="0" xfId="0" applyFont="1" applyFill="1"/>
    <xf numFmtId="0" fontId="3" fillId="46" borderId="0" xfId="0" applyFont="1" applyFill="1" applyAlignment="1">
      <alignment horizontal="center"/>
    </xf>
    <xf numFmtId="0" fontId="0" fillId="0" borderId="0" xfId="0" applyNumberFormat="1"/>
    <xf numFmtId="0" fontId="0" fillId="0" borderId="0" xfId="0" applyAlignment="1">
      <alignment horizontal="left"/>
    </xf>
    <xf numFmtId="0" fontId="0" fillId="47" borderId="26" xfId="0" applyFill="1" applyBorder="1"/>
    <xf numFmtId="0" fontId="0" fillId="47" borderId="27" xfId="0" applyFill="1" applyBorder="1"/>
    <xf numFmtId="0" fontId="0" fillId="0" borderId="0" xfId="0" applyFill="1" applyAlignment="1">
      <alignment horizontal="left"/>
    </xf>
    <xf numFmtId="0" fontId="0" fillId="0" borderId="0" xfId="0" applyNumberFormat="1" applyFill="1"/>
    <xf numFmtId="0" fontId="0" fillId="0" borderId="4" xfId="0" applyBorder="1"/>
    <xf numFmtId="0" fontId="1" fillId="0" borderId="28" xfId="0" applyFont="1" applyBorder="1" applyAlignment="1">
      <alignment horizontal="center"/>
    </xf>
    <xf numFmtId="0" fontId="1" fillId="0" borderId="29" xfId="0" applyFont="1" applyBorder="1" applyAlignment="1">
      <alignment horizontal="center"/>
    </xf>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0" fillId="0" borderId="31" xfId="0" applyBorder="1"/>
    <xf numFmtId="0" fontId="0" fillId="0" borderId="32" xfId="0" applyFill="1" applyBorder="1"/>
    <xf numFmtId="0" fontId="0" fillId="0" borderId="33" xfId="0" applyFill="1" applyBorder="1"/>
    <xf numFmtId="49" fontId="0" fillId="0" borderId="21" xfId="0" applyNumberFormat="1" applyFill="1" applyBorder="1"/>
    <xf numFmtId="49" fontId="0" fillId="0" borderId="24" xfId="0" applyNumberFormat="1" applyFont="1" applyBorder="1" applyAlignment="1">
      <alignment vertical="center"/>
    </xf>
    <xf numFmtId="0" fontId="0" fillId="0" borderId="24" xfId="0" applyFont="1" applyFill="1" applyBorder="1" applyAlignment="1">
      <alignment vertical="center"/>
    </xf>
    <xf numFmtId="0" fontId="0" fillId="0" borderId="24" xfId="0" applyFill="1" applyBorder="1"/>
    <xf numFmtId="0" fontId="0" fillId="0" borderId="25" xfId="0" applyBorder="1"/>
    <xf numFmtId="0" fontId="0" fillId="0" borderId="31" xfId="0" applyFill="1" applyBorder="1"/>
    <xf numFmtId="0" fontId="0" fillId="0" borderId="32" xfId="0" applyBorder="1"/>
    <xf numFmtId="0" fontId="0" fillId="0" borderId="33" xfId="0" applyBorder="1"/>
    <xf numFmtId="0" fontId="2" fillId="46" borderId="0" xfId="0" applyFont="1" applyFill="1" applyAlignment="1"/>
    <xf numFmtId="0" fontId="0" fillId="0" borderId="0" xfId="0"/>
    <xf numFmtId="0" fontId="0" fillId="0" borderId="4" xfId="0" applyFont="1" applyBorder="1" applyAlignment="1">
      <alignment vertical="center"/>
    </xf>
    <xf numFmtId="0" fontId="0" fillId="0" borderId="4" xfId="0" applyFont="1" applyBorder="1" applyAlignment="1">
      <alignment vertical="center" wrapText="1"/>
    </xf>
    <xf numFmtId="0" fontId="0" fillId="0" borderId="4" xfId="0" applyFont="1" applyFill="1" applyBorder="1" applyAlignment="1">
      <alignment vertical="center"/>
    </xf>
    <xf numFmtId="0" fontId="0" fillId="0" borderId="4" xfId="0" applyFont="1" applyFill="1" applyBorder="1" applyAlignment="1">
      <alignment vertical="center" wrapText="1"/>
    </xf>
    <xf numFmtId="0" fontId="35" fillId="0" borderId="4" xfId="0" applyFont="1" applyFill="1" applyBorder="1" applyAlignment="1">
      <alignment vertical="center"/>
    </xf>
    <xf numFmtId="0" fontId="35" fillId="0" borderId="4" xfId="0" applyFont="1" applyFill="1" applyBorder="1" applyAlignment="1">
      <alignment vertical="center" wrapText="1"/>
    </xf>
    <xf numFmtId="0" fontId="0" fillId="0" borderId="24" xfId="0" applyFont="1" applyBorder="1" applyAlignment="1">
      <alignment vertical="center"/>
    </xf>
    <xf numFmtId="0" fontId="0" fillId="0" borderId="25" xfId="0" applyFont="1" applyBorder="1" applyAlignment="1">
      <alignment vertical="center" wrapText="1"/>
    </xf>
    <xf numFmtId="0" fontId="0" fillId="0" borderId="32" xfId="0" applyFont="1" applyBorder="1" applyAlignment="1">
      <alignment vertical="center" wrapText="1"/>
    </xf>
    <xf numFmtId="0" fontId="0" fillId="0" borderId="32" xfId="0" applyFont="1" applyBorder="1" applyAlignment="1">
      <alignment vertical="center"/>
    </xf>
    <xf numFmtId="0" fontId="0" fillId="0" borderId="33" xfId="0" applyFont="1" applyBorder="1" applyAlignment="1">
      <alignment vertical="center" wrapText="1"/>
    </xf>
    <xf numFmtId="0" fontId="0" fillId="0" borderId="25" xfId="0" applyFont="1" applyFill="1" applyBorder="1" applyAlignment="1">
      <alignment vertical="center" wrapText="1"/>
    </xf>
    <xf numFmtId="0" fontId="0" fillId="0" borderId="31" xfId="0" applyFont="1" applyBorder="1" applyAlignment="1">
      <alignment vertical="center"/>
    </xf>
    <xf numFmtId="0" fontId="0" fillId="0" borderId="32" xfId="0" applyFont="1" applyFill="1" applyBorder="1" applyAlignment="1">
      <alignment vertical="center"/>
    </xf>
    <xf numFmtId="0" fontId="0" fillId="0" borderId="33" xfId="0" applyFont="1" applyFill="1" applyBorder="1" applyAlignment="1">
      <alignment vertical="center" wrapText="1"/>
    </xf>
    <xf numFmtId="0" fontId="0" fillId="0" borderId="24" xfId="0" applyFont="1" applyBorder="1" applyAlignment="1">
      <alignment vertical="center" wrapText="1"/>
    </xf>
    <xf numFmtId="0" fontId="0" fillId="0" borderId="24" xfId="0" applyFont="1" applyFill="1" applyBorder="1" applyAlignment="1">
      <alignment vertical="center" wrapText="1"/>
    </xf>
    <xf numFmtId="0" fontId="35" fillId="0" borderId="25" xfId="0" applyFont="1" applyFill="1" applyBorder="1" applyAlignment="1">
      <alignment vertical="center" wrapText="1"/>
    </xf>
    <xf numFmtId="0" fontId="0" fillId="0" borderId="32" xfId="0" applyFont="1" applyFill="1" applyBorder="1" applyAlignment="1">
      <alignment vertical="center" wrapText="1"/>
    </xf>
    <xf numFmtId="0" fontId="0" fillId="0" borderId="25" xfId="0" applyFont="1" applyBorder="1" applyAlignment="1">
      <alignment vertical="center"/>
    </xf>
    <xf numFmtId="0" fontId="0" fillId="0" borderId="33" xfId="0" applyFont="1" applyBorder="1" applyAlignment="1">
      <alignment vertical="center"/>
    </xf>
    <xf numFmtId="0" fontId="0" fillId="0" borderId="31" xfId="0" applyFont="1" applyBorder="1" applyAlignment="1">
      <alignment vertical="center" wrapText="1"/>
    </xf>
    <xf numFmtId="0" fontId="2" fillId="47" borderId="17" xfId="0" applyFont="1" applyFill="1" applyBorder="1" applyAlignment="1">
      <alignment horizontal="center"/>
    </xf>
    <xf numFmtId="0" fontId="0" fillId="47" borderId="39" xfId="0" applyFont="1" applyFill="1" applyBorder="1" applyAlignment="1">
      <alignment vertical="center" wrapText="1"/>
    </xf>
    <xf numFmtId="0" fontId="0" fillId="47" borderId="40" xfId="0" applyFont="1" applyFill="1" applyBorder="1" applyAlignment="1">
      <alignment vertical="center" wrapText="1"/>
    </xf>
    <xf numFmtId="0" fontId="0" fillId="47" borderId="41" xfId="0" applyFont="1" applyFill="1" applyBorder="1" applyAlignment="1">
      <alignment vertical="center" wrapText="1"/>
    </xf>
    <xf numFmtId="0" fontId="0" fillId="0" borderId="42" xfId="0" applyFont="1" applyBorder="1" applyAlignment="1">
      <alignment vertical="center" wrapText="1"/>
    </xf>
    <xf numFmtId="0" fontId="0" fillId="0" borderId="37" xfId="0" applyFont="1" applyBorder="1" applyAlignment="1">
      <alignment vertical="center" wrapText="1"/>
    </xf>
    <xf numFmtId="0" fontId="0" fillId="0" borderId="43" xfId="0" applyFont="1" applyBorder="1" applyAlignment="1">
      <alignment vertical="center" wrapText="1"/>
    </xf>
    <xf numFmtId="0" fontId="0" fillId="0" borderId="42" xfId="0" applyFill="1" applyBorder="1"/>
    <xf numFmtId="0" fontId="0" fillId="0" borderId="43" xfId="0" applyFont="1" applyBorder="1" applyAlignment="1">
      <alignment vertical="center"/>
    </xf>
    <xf numFmtId="0" fontId="0" fillId="0" borderId="42" xfId="0" applyFont="1" applyBorder="1" applyAlignment="1">
      <alignment vertical="center"/>
    </xf>
    <xf numFmtId="0" fontId="0" fillId="0" borderId="37" xfId="0" applyFont="1" applyBorder="1" applyAlignment="1">
      <alignment vertical="center"/>
    </xf>
    <xf numFmtId="0" fontId="0" fillId="0" borderId="37" xfId="0" applyFont="1" applyFill="1" applyBorder="1" applyAlignment="1">
      <alignment vertical="center" wrapText="1"/>
    </xf>
    <xf numFmtId="0" fontId="0" fillId="0" borderId="43" xfId="0" applyFont="1" applyFill="1" applyBorder="1" applyAlignment="1">
      <alignment vertical="center" wrapText="1"/>
    </xf>
    <xf numFmtId="0" fontId="0" fillId="0" borderId="37" xfId="0" applyFont="1" applyFill="1" applyBorder="1" applyAlignment="1">
      <alignment vertical="center"/>
    </xf>
    <xf numFmtId="0" fontId="3" fillId="47" borderId="17" xfId="0"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28" xfId="0" applyFont="1" applyBorder="1" applyAlignment="1">
      <alignment horizontal="center" vertical="center"/>
    </xf>
    <xf numFmtId="0" fontId="3" fillId="0" borderId="30" xfId="0" applyFont="1" applyBorder="1" applyAlignment="1">
      <alignment horizontal="center" vertical="center"/>
    </xf>
    <xf numFmtId="0" fontId="3" fillId="0" borderId="28" xfId="0" applyFont="1" applyFill="1" applyBorder="1" applyAlignment="1">
      <alignment horizontal="center" vertical="center"/>
    </xf>
    <xf numFmtId="0" fontId="3" fillId="0" borderId="29"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9" xfId="0" applyFont="1" applyFill="1" applyBorder="1" applyAlignment="1">
      <alignment horizontal="center" vertical="center"/>
    </xf>
    <xf numFmtId="0" fontId="0" fillId="0" borderId="37" xfId="0" applyBorder="1"/>
    <xf numFmtId="0" fontId="1" fillId="0" borderId="28" xfId="0" applyFont="1" applyBorder="1" applyAlignment="1">
      <alignment horizontal="center" wrapText="1"/>
    </xf>
    <xf numFmtId="0" fontId="1" fillId="0" borderId="29" xfId="0" applyFont="1" applyBorder="1" applyAlignment="1">
      <alignment horizontal="center" wrapText="1"/>
    </xf>
    <xf numFmtId="0" fontId="1" fillId="0" borderId="30" xfId="0" applyFont="1" applyBorder="1" applyAlignment="1">
      <alignment horizontal="center" wrapText="1"/>
    </xf>
    <xf numFmtId="0" fontId="0" fillId="0" borderId="22" xfId="0" applyBorder="1"/>
    <xf numFmtId="0" fontId="0" fillId="0" borderId="23" xfId="0" applyBorder="1"/>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3" xfId="0" applyFont="1" applyBorder="1" applyAlignment="1">
      <alignment horizontal="center" wrapText="1"/>
    </xf>
    <xf numFmtId="0" fontId="1" fillId="0" borderId="22" xfId="0" applyFont="1" applyFill="1" applyBorder="1" applyAlignment="1">
      <alignment horizontal="center" wrapText="1"/>
    </xf>
    <xf numFmtId="0" fontId="1" fillId="0" borderId="23" xfId="0" applyFont="1" applyFill="1" applyBorder="1" applyAlignment="1">
      <alignment horizontal="center" wrapText="1"/>
    </xf>
    <xf numFmtId="49" fontId="0" fillId="47" borderId="24" xfId="0" applyNumberFormat="1" applyFill="1" applyBorder="1" applyAlignment="1">
      <alignment horizontal="right"/>
    </xf>
    <xf numFmtId="49" fontId="0" fillId="47" borderId="24" xfId="0" applyNumberFormat="1" applyFont="1" applyFill="1" applyBorder="1" applyAlignment="1">
      <alignment horizontal="right" vertical="center"/>
    </xf>
    <xf numFmtId="0" fontId="0" fillId="47" borderId="24" xfId="0" applyFont="1" applyFill="1" applyBorder="1" applyAlignment="1">
      <alignment vertical="center"/>
    </xf>
    <xf numFmtId="0" fontId="0" fillId="47" borderId="31" xfId="0" applyFill="1" applyBorder="1"/>
    <xf numFmtId="0" fontId="0" fillId="47" borderId="33" xfId="0" applyFill="1" applyBorder="1"/>
    <xf numFmtId="0" fontId="1" fillId="47" borderId="21" xfId="0" applyFont="1" applyFill="1" applyBorder="1" applyAlignment="1">
      <alignment horizontal="center" wrapText="1"/>
    </xf>
    <xf numFmtId="0" fontId="1" fillId="47" borderId="23" xfId="0" applyFont="1" applyFill="1" applyBorder="1" applyAlignment="1">
      <alignment horizontal="center" wrapText="1"/>
    </xf>
    <xf numFmtId="0" fontId="0" fillId="0" borderId="4" xfId="0" applyNumberFormat="1" applyBorder="1"/>
    <xf numFmtId="0" fontId="3" fillId="47" borderId="38" xfId="0" applyFont="1" applyFill="1" applyBorder="1" applyAlignment="1">
      <alignment horizontal="center" wrapText="1"/>
    </xf>
    <xf numFmtId="0" fontId="0" fillId="47" borderId="39" xfId="0" applyFill="1" applyBorder="1"/>
    <xf numFmtId="0" fontId="0" fillId="47" borderId="40" xfId="0" applyFill="1" applyBorder="1"/>
    <xf numFmtId="0" fontId="3" fillId="5" borderId="21" xfId="0" applyFont="1" applyFill="1" applyBorder="1" applyAlignment="1">
      <alignment horizontal="center" wrapText="1"/>
    </xf>
    <xf numFmtId="0" fontId="3" fillId="0" borderId="23" xfId="0" applyFont="1" applyBorder="1" applyAlignment="1">
      <alignment horizontal="center" wrapText="1"/>
    </xf>
    <xf numFmtId="0" fontId="3" fillId="0" borderId="21" xfId="0" applyFont="1" applyBorder="1" applyAlignment="1">
      <alignment horizontal="center" wrapText="1"/>
    </xf>
    <xf numFmtId="1" fontId="0" fillId="0" borderId="25" xfId="0" applyNumberFormat="1" applyBorder="1"/>
    <xf numFmtId="1" fontId="0" fillId="0" borderId="33" xfId="0" applyNumberFormat="1" applyBorder="1"/>
    <xf numFmtId="0" fontId="3" fillId="0" borderId="21" xfId="0" applyFont="1" applyBorder="1" applyAlignment="1">
      <alignment horizontal="center"/>
    </xf>
    <xf numFmtId="0" fontId="3" fillId="0" borderId="22" xfId="0" applyFont="1" applyBorder="1" applyAlignment="1">
      <alignment horizontal="center" wrapText="1"/>
    </xf>
    <xf numFmtId="0" fontId="3" fillId="0" borderId="23" xfId="0" applyFont="1" applyBorder="1" applyAlignment="1">
      <alignment horizontal="center"/>
    </xf>
    <xf numFmtId="0" fontId="0" fillId="0" borderId="32" xfId="0" applyNumberFormat="1" applyBorder="1"/>
    <xf numFmtId="0" fontId="0" fillId="0" borderId="39" xfId="0" applyBorder="1"/>
    <xf numFmtId="0" fontId="0" fillId="0" borderId="40" xfId="0" applyBorder="1"/>
    <xf numFmtId="49" fontId="0" fillId="0" borderId="42" xfId="0" applyNumberFormat="1" applyFill="1" applyBorder="1"/>
    <xf numFmtId="0" fontId="0" fillId="0" borderId="43" xfId="0" applyBorder="1"/>
    <xf numFmtId="0" fontId="0" fillId="0" borderId="42" xfId="0" applyBorder="1"/>
    <xf numFmtId="0" fontId="0" fillId="0" borderId="41" xfId="0" applyBorder="1"/>
    <xf numFmtId="0" fontId="1" fillId="0" borderId="30" xfId="0" applyFont="1" applyBorder="1" applyAlignment="1">
      <alignment horizontal="center"/>
    </xf>
    <xf numFmtId="0" fontId="1" fillId="0" borderId="17" xfId="0" applyFont="1" applyBorder="1" applyAlignment="1">
      <alignment horizontal="center"/>
    </xf>
    <xf numFmtId="0" fontId="33" fillId="54" borderId="17" xfId="0" applyFont="1" applyFill="1" applyBorder="1"/>
    <xf numFmtId="0" fontId="1" fillId="4" borderId="44" xfId="0" applyFont="1" applyFill="1" applyBorder="1" applyAlignment="1">
      <alignment horizontal="center"/>
    </xf>
    <xf numFmtId="0" fontId="1" fillId="4" borderId="45" xfId="0" applyFont="1" applyFill="1" applyBorder="1" applyAlignment="1">
      <alignment horizontal="center"/>
    </xf>
    <xf numFmtId="49" fontId="0" fillId="0" borderId="4" xfId="0" applyNumberFormat="1" applyBorder="1" applyAlignment="1">
      <alignment horizontal="right"/>
    </xf>
    <xf numFmtId="49" fontId="0" fillId="0" borderId="37" xfId="0" applyNumberFormat="1" applyBorder="1" applyAlignment="1">
      <alignment horizontal="right"/>
    </xf>
    <xf numFmtId="0" fontId="3" fillId="7" borderId="44" xfId="0" applyFont="1" applyFill="1" applyBorder="1"/>
    <xf numFmtId="0" fontId="3" fillId="7" borderId="48" xfId="0" applyFont="1" applyFill="1" applyBorder="1"/>
    <xf numFmtId="0" fontId="3" fillId="7" borderId="45" xfId="0" applyFont="1" applyFill="1" applyBorder="1"/>
    <xf numFmtId="0" fontId="0" fillId="0" borderId="4" xfId="0" applyNumberFormat="1" applyFill="1" applyBorder="1"/>
    <xf numFmtId="0" fontId="0" fillId="0" borderId="4" xfId="0" applyBorder="1" applyAlignment="1">
      <alignment horizontal="right"/>
    </xf>
    <xf numFmtId="0" fontId="0" fillId="0" borderId="37" xfId="0" applyNumberFormat="1" applyFill="1" applyBorder="1"/>
    <xf numFmtId="0" fontId="3" fillId="44" borderId="17" xfId="0" applyFont="1" applyFill="1" applyBorder="1" applyAlignment="1">
      <alignment horizontal="center"/>
    </xf>
    <xf numFmtId="0" fontId="33" fillId="56" borderId="28" xfId="0" applyFont="1" applyFill="1" applyBorder="1" applyAlignment="1">
      <alignment horizontal="center"/>
    </xf>
    <xf numFmtId="0" fontId="33" fillId="56" borderId="29" xfId="0" applyFont="1" applyFill="1" applyBorder="1" applyAlignment="1">
      <alignment horizontal="center"/>
    </xf>
    <xf numFmtId="0" fontId="33" fillId="56" borderId="30" xfId="0" applyFont="1" applyFill="1" applyBorder="1" applyAlignment="1">
      <alignment horizontal="center"/>
    </xf>
    <xf numFmtId="0" fontId="33" fillId="45" borderId="28" xfId="0" applyFont="1" applyFill="1" applyBorder="1" applyAlignment="1">
      <alignment horizontal="center"/>
    </xf>
    <xf numFmtId="0" fontId="33" fillId="45" borderId="29" xfId="0" applyFont="1" applyFill="1" applyBorder="1" applyAlignment="1">
      <alignment horizontal="center"/>
    </xf>
    <xf numFmtId="0" fontId="33" fillId="45" borderId="30" xfId="0" applyFont="1" applyFill="1" applyBorder="1" applyAlignment="1">
      <alignment horizontal="center"/>
    </xf>
    <xf numFmtId="0" fontId="33" fillId="53" borderId="38" xfId="0" applyFont="1" applyFill="1" applyBorder="1" applyAlignment="1">
      <alignment horizontal="center" vertical="center"/>
    </xf>
    <xf numFmtId="0" fontId="33" fillId="53" borderId="39" xfId="0" applyFont="1" applyFill="1" applyBorder="1" applyAlignment="1">
      <alignment horizontal="center" vertical="center"/>
    </xf>
    <xf numFmtId="0" fontId="33" fillId="53" borderId="40" xfId="0" applyFont="1" applyFill="1" applyBorder="1" applyAlignment="1">
      <alignment horizontal="center" vertical="center"/>
    </xf>
    <xf numFmtId="0" fontId="33" fillId="55" borderId="38" xfId="0" applyFont="1" applyFill="1" applyBorder="1" applyAlignment="1">
      <alignment horizontal="center" vertical="center"/>
    </xf>
    <xf numFmtId="0" fontId="33" fillId="55" borderId="39" xfId="0" applyFont="1" applyFill="1" applyBorder="1" applyAlignment="1">
      <alignment horizontal="center" vertical="center"/>
    </xf>
    <xf numFmtId="0" fontId="33" fillId="55" borderId="40" xfId="0" applyFont="1" applyFill="1" applyBorder="1" applyAlignment="1">
      <alignment horizontal="center" vertical="center"/>
    </xf>
    <xf numFmtId="0" fontId="33" fillId="47" borderId="38" xfId="0" applyFont="1" applyFill="1" applyBorder="1" applyAlignment="1">
      <alignment horizontal="center" vertical="center"/>
    </xf>
    <xf numFmtId="0" fontId="33" fillId="47" borderId="39" xfId="0" applyFont="1" applyFill="1" applyBorder="1" applyAlignment="1">
      <alignment horizontal="center" vertical="center"/>
    </xf>
    <xf numFmtId="0" fontId="33" fillId="47" borderId="40" xfId="0" applyFont="1" applyFill="1" applyBorder="1" applyAlignment="1">
      <alignment horizontal="center" vertical="center"/>
    </xf>
    <xf numFmtId="0" fontId="33" fillId="52" borderId="21" xfId="0" applyFont="1" applyFill="1" applyBorder="1" applyAlignment="1">
      <alignment horizontal="center" vertical="center"/>
    </xf>
    <xf numFmtId="0" fontId="33" fillId="52" borderId="22" xfId="0" applyFont="1" applyFill="1" applyBorder="1" applyAlignment="1">
      <alignment horizontal="center" vertical="center"/>
    </xf>
    <xf numFmtId="0" fontId="33" fillId="52" borderId="23" xfId="0" applyFont="1" applyFill="1" applyBorder="1" applyAlignment="1">
      <alignment horizontal="center" vertical="center"/>
    </xf>
    <xf numFmtId="0" fontId="33" fillId="52" borderId="24" xfId="0" applyFont="1" applyFill="1" applyBorder="1" applyAlignment="1">
      <alignment horizontal="center" vertical="center"/>
    </xf>
    <xf numFmtId="0" fontId="33" fillId="52" borderId="4" xfId="0" applyFont="1" applyFill="1" applyBorder="1" applyAlignment="1">
      <alignment horizontal="center" vertical="center"/>
    </xf>
    <xf numFmtId="0" fontId="33" fillId="52" borderId="25" xfId="0" applyFont="1" applyFill="1" applyBorder="1" applyAlignment="1">
      <alignment horizontal="center" vertical="center"/>
    </xf>
    <xf numFmtId="0" fontId="33" fillId="52" borderId="31" xfId="0" applyFont="1" applyFill="1" applyBorder="1" applyAlignment="1">
      <alignment horizontal="center" vertical="center"/>
    </xf>
    <xf numFmtId="0" fontId="33" fillId="52" borderId="32" xfId="0" applyFont="1" applyFill="1" applyBorder="1" applyAlignment="1">
      <alignment horizontal="center" vertical="center"/>
    </xf>
    <xf numFmtId="0" fontId="33" fillId="52" borderId="33" xfId="0" applyFont="1" applyFill="1" applyBorder="1" applyAlignment="1">
      <alignment horizontal="center" vertical="center"/>
    </xf>
    <xf numFmtId="0" fontId="33" fillId="48" borderId="21" xfId="0" applyFont="1" applyFill="1" applyBorder="1" applyAlignment="1">
      <alignment horizontal="center" vertical="center"/>
    </xf>
    <xf numFmtId="0" fontId="33" fillId="48" borderId="22" xfId="0" applyFont="1" applyFill="1" applyBorder="1" applyAlignment="1">
      <alignment horizontal="center" vertical="center"/>
    </xf>
    <xf numFmtId="0" fontId="33" fillId="48" borderId="23" xfId="0" applyFont="1" applyFill="1" applyBorder="1" applyAlignment="1">
      <alignment horizontal="center" vertical="center"/>
    </xf>
    <xf numFmtId="0" fontId="33" fillId="48" borderId="24" xfId="0" applyFont="1" applyFill="1" applyBorder="1" applyAlignment="1">
      <alignment horizontal="center" vertical="center"/>
    </xf>
    <xf numFmtId="0" fontId="33" fillId="48" borderId="4" xfId="0" applyFont="1" applyFill="1" applyBorder="1" applyAlignment="1">
      <alignment horizontal="center" vertical="center"/>
    </xf>
    <xf numFmtId="0" fontId="33" fillId="48" borderId="25" xfId="0" applyFont="1" applyFill="1" applyBorder="1" applyAlignment="1">
      <alignment horizontal="center" vertical="center"/>
    </xf>
    <xf numFmtId="0" fontId="33" fillId="48" borderId="31" xfId="0" applyFont="1" applyFill="1" applyBorder="1" applyAlignment="1">
      <alignment horizontal="center" vertical="center"/>
    </xf>
    <xf numFmtId="0" fontId="33" fillId="48" borderId="32" xfId="0" applyFont="1" applyFill="1" applyBorder="1" applyAlignment="1">
      <alignment horizontal="center" vertical="center"/>
    </xf>
    <xf numFmtId="0" fontId="33" fillId="48" borderId="33" xfId="0" applyFont="1" applyFill="1" applyBorder="1" applyAlignment="1">
      <alignment horizontal="center" vertical="center"/>
    </xf>
    <xf numFmtId="0" fontId="33" fillId="54" borderId="38" xfId="0" applyFont="1" applyFill="1" applyBorder="1" applyAlignment="1">
      <alignment horizontal="center" vertical="center" wrapText="1"/>
    </xf>
    <xf numFmtId="0" fontId="33" fillId="54" borderId="39" xfId="0" applyFont="1" applyFill="1" applyBorder="1" applyAlignment="1">
      <alignment horizontal="center" vertical="center" wrapText="1"/>
    </xf>
    <xf numFmtId="0" fontId="33" fillId="54" borderId="40" xfId="0" applyFont="1" applyFill="1" applyBorder="1" applyAlignment="1">
      <alignment horizontal="center" vertical="center" wrapText="1"/>
    </xf>
    <xf numFmtId="0" fontId="33" fillId="50" borderId="21" xfId="0" applyFont="1" applyFill="1" applyBorder="1" applyAlignment="1">
      <alignment horizontal="center" vertical="center" wrapText="1"/>
    </xf>
    <xf numFmtId="0" fontId="33" fillId="50" borderId="23" xfId="0" applyFont="1" applyFill="1" applyBorder="1" applyAlignment="1">
      <alignment horizontal="center" vertical="center" wrapText="1"/>
    </xf>
    <xf numFmtId="0" fontId="33" fillId="50" borderId="24" xfId="0" applyFont="1" applyFill="1" applyBorder="1" applyAlignment="1">
      <alignment horizontal="center" vertical="center" wrapText="1"/>
    </xf>
    <xf numFmtId="0" fontId="33" fillId="50" borderId="25" xfId="0" applyFont="1" applyFill="1" applyBorder="1" applyAlignment="1">
      <alignment horizontal="center" vertical="center" wrapText="1"/>
    </xf>
    <xf numFmtId="0" fontId="33" fillId="50" borderId="31" xfId="0" applyFont="1" applyFill="1" applyBorder="1" applyAlignment="1">
      <alignment horizontal="center" vertical="center" wrapText="1"/>
    </xf>
    <xf numFmtId="0" fontId="33" fillId="50" borderId="33" xfId="0" applyFont="1" applyFill="1" applyBorder="1" applyAlignment="1">
      <alignment horizontal="center" vertical="center" wrapText="1"/>
    </xf>
    <xf numFmtId="0" fontId="33" fillId="5" borderId="1" xfId="0" applyFont="1" applyFill="1" applyBorder="1" applyAlignment="1">
      <alignment horizontal="center"/>
    </xf>
    <xf numFmtId="0" fontId="33" fillId="5" borderId="2" xfId="0" applyFont="1" applyFill="1" applyBorder="1" applyAlignment="1">
      <alignment horizontal="center"/>
    </xf>
    <xf numFmtId="0" fontId="33" fillId="5" borderId="3" xfId="0" applyFont="1" applyFill="1" applyBorder="1" applyAlignment="1">
      <alignment horizontal="center"/>
    </xf>
    <xf numFmtId="0" fontId="33" fillId="3" borderId="1" xfId="0" applyFont="1" applyFill="1" applyBorder="1" applyAlignment="1">
      <alignment horizontal="center"/>
    </xf>
    <xf numFmtId="0" fontId="33" fillId="3" borderId="2" xfId="0" applyFont="1" applyFill="1" applyBorder="1" applyAlignment="1">
      <alignment horizontal="center"/>
    </xf>
    <xf numFmtId="0" fontId="33" fillId="3" borderId="3"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33" fillId="49" borderId="18" xfId="0" applyFont="1" applyFill="1" applyBorder="1" applyAlignment="1">
      <alignment horizontal="center"/>
    </xf>
    <xf numFmtId="0" fontId="33" fillId="49" borderId="19" xfId="0" applyFont="1" applyFill="1" applyBorder="1" applyAlignment="1">
      <alignment horizontal="center"/>
    </xf>
    <xf numFmtId="0" fontId="33" fillId="49" borderId="20" xfId="0" applyFont="1" applyFill="1" applyBorder="1" applyAlignment="1">
      <alignment horizontal="center"/>
    </xf>
    <xf numFmtId="0" fontId="33" fillId="57" borderId="34" xfId="0" applyFont="1" applyFill="1" applyBorder="1" applyAlignment="1">
      <alignment horizontal="center"/>
    </xf>
    <xf numFmtId="0" fontId="33" fillId="57" borderId="35" xfId="0" applyFont="1" applyFill="1" applyBorder="1" applyAlignment="1">
      <alignment horizontal="center"/>
    </xf>
    <xf numFmtId="0" fontId="33" fillId="57" borderId="36" xfId="0" applyFont="1" applyFill="1" applyBorder="1" applyAlignment="1">
      <alignment horizontal="center"/>
    </xf>
    <xf numFmtId="0" fontId="2" fillId="48" borderId="28" xfId="0" applyFont="1" applyFill="1" applyBorder="1" applyAlignment="1">
      <alignment horizontal="center"/>
    </xf>
    <xf numFmtId="0" fontId="2" fillId="48" borderId="29" xfId="0" applyFont="1" applyFill="1" applyBorder="1" applyAlignment="1">
      <alignment horizontal="center"/>
    </xf>
    <xf numFmtId="0" fontId="2" fillId="48" borderId="30" xfId="0" applyFont="1" applyFill="1" applyBorder="1" applyAlignment="1">
      <alignment horizontal="center"/>
    </xf>
    <xf numFmtId="0" fontId="3" fillId="47" borderId="28" xfId="0" applyFont="1" applyFill="1" applyBorder="1" applyAlignment="1">
      <alignment horizontal="center"/>
    </xf>
    <xf numFmtId="0" fontId="3" fillId="47" borderId="30" xfId="0" applyFont="1" applyFill="1" applyBorder="1" applyAlignment="1">
      <alignment horizontal="center"/>
    </xf>
    <xf numFmtId="0" fontId="3" fillId="48" borderId="28" xfId="0" applyFont="1" applyFill="1" applyBorder="1" applyAlignment="1">
      <alignment horizontal="center"/>
    </xf>
    <xf numFmtId="0" fontId="3" fillId="48" borderId="29" xfId="0" applyFont="1" applyFill="1" applyBorder="1" applyAlignment="1">
      <alignment horizontal="center"/>
    </xf>
    <xf numFmtId="0" fontId="3" fillId="48" borderId="30" xfId="0" applyFont="1" applyFill="1" applyBorder="1" applyAlignment="1">
      <alignment horizontal="center"/>
    </xf>
    <xf numFmtId="0" fontId="33" fillId="45" borderId="18" xfId="0" applyFont="1" applyFill="1" applyBorder="1" applyAlignment="1">
      <alignment horizontal="center"/>
    </xf>
    <xf numFmtId="0" fontId="33" fillId="45" borderId="19" xfId="0" applyFont="1" applyFill="1" applyBorder="1" applyAlignment="1">
      <alignment horizontal="center"/>
    </xf>
    <xf numFmtId="0" fontId="33" fillId="45" borderId="20" xfId="0" applyFont="1" applyFill="1" applyBorder="1" applyAlignment="1">
      <alignment horizontal="center"/>
    </xf>
    <xf numFmtId="0" fontId="33" fillId="51" borderId="18" xfId="0" applyFont="1" applyFill="1" applyBorder="1" applyAlignment="1">
      <alignment horizontal="center"/>
    </xf>
    <xf numFmtId="0" fontId="33" fillId="51" borderId="19" xfId="0" applyFont="1" applyFill="1" applyBorder="1" applyAlignment="1">
      <alignment horizontal="center"/>
    </xf>
    <xf numFmtId="0" fontId="33" fillId="51" borderId="20" xfId="0" applyFont="1" applyFill="1" applyBorder="1" applyAlignment="1">
      <alignment horizontal="center"/>
    </xf>
    <xf numFmtId="0" fontId="2" fillId="50" borderId="28" xfId="0" applyFont="1" applyFill="1" applyBorder="1" applyAlignment="1">
      <alignment horizontal="center"/>
    </xf>
    <xf numFmtId="0" fontId="2" fillId="50" borderId="29" xfId="0" applyFont="1" applyFill="1" applyBorder="1" applyAlignment="1">
      <alignment horizontal="center"/>
    </xf>
    <xf numFmtId="0" fontId="2" fillId="50" borderId="30" xfId="0" applyFont="1" applyFill="1" applyBorder="1" applyAlignment="1">
      <alignment horizontal="center"/>
    </xf>
    <xf numFmtId="0" fontId="33" fillId="58" borderId="18" xfId="0" applyFont="1" applyFill="1" applyBorder="1" applyAlignment="1">
      <alignment horizontal="center"/>
    </xf>
    <xf numFmtId="0" fontId="33" fillId="58" borderId="20" xfId="0" applyFont="1" applyFill="1" applyBorder="1" applyAlignment="1">
      <alignment horizontal="center"/>
    </xf>
    <xf numFmtId="0" fontId="33" fillId="58" borderId="19" xfId="0" applyFont="1" applyFill="1" applyBorder="1" applyAlignment="1">
      <alignment horizontal="center"/>
    </xf>
    <xf numFmtId="0" fontId="1" fillId="0" borderId="0" xfId="0" applyFont="1" applyAlignment="1">
      <alignment horizontal="center" wrapText="1"/>
    </xf>
    <xf numFmtId="0" fontId="2" fillId="4" borderId="1" xfId="0" applyFont="1" applyFill="1" applyBorder="1" applyAlignment="1">
      <alignment horizontal="center"/>
    </xf>
    <xf numFmtId="0" fontId="2" fillId="4" borderId="3" xfId="0" applyFont="1" applyFill="1" applyBorder="1" applyAlignment="1">
      <alignment horizontal="center"/>
    </xf>
    <xf numFmtId="0" fontId="33" fillId="6" borderId="18" xfId="0" applyFont="1" applyFill="1" applyBorder="1" applyAlignment="1">
      <alignment horizontal="center"/>
    </xf>
    <xf numFmtId="0" fontId="33" fillId="6" borderId="20" xfId="0" applyFont="1" applyFill="1" applyBorder="1" applyAlignment="1">
      <alignment horizontal="center"/>
    </xf>
    <xf numFmtId="0" fontId="2" fillId="6" borderId="18" xfId="0" applyFont="1" applyFill="1" applyBorder="1" applyAlignment="1">
      <alignment horizontal="center"/>
    </xf>
    <xf numFmtId="0" fontId="2" fillId="6" borderId="19" xfId="0" applyFont="1" applyFill="1" applyBorder="1" applyAlignment="1">
      <alignment horizontal="center"/>
    </xf>
    <xf numFmtId="0" fontId="2" fillId="6" borderId="20" xfId="0" applyFont="1" applyFill="1" applyBorder="1" applyAlignment="1">
      <alignment horizontal="center"/>
    </xf>
    <xf numFmtId="0" fontId="3" fillId="7" borderId="46" xfId="0" applyFont="1" applyFill="1" applyBorder="1" applyAlignment="1">
      <alignment horizontal="center" vertical="center"/>
    </xf>
    <xf numFmtId="0" fontId="3" fillId="7" borderId="47" xfId="0" applyFont="1" applyFill="1" applyBorder="1" applyAlignment="1">
      <alignment horizontal="center" vertical="center"/>
    </xf>
    <xf numFmtId="0" fontId="33" fillId="2" borderId="1" xfId="0" applyFont="1" applyFill="1" applyBorder="1" applyAlignment="1">
      <alignment horizontal="center"/>
    </xf>
    <xf numFmtId="0" fontId="33" fillId="2" borderId="3" xfId="0" applyFont="1" applyFill="1" applyBorder="1" applyAlignment="1">
      <alignment horizontal="center"/>
    </xf>
    <xf numFmtId="3" fontId="0" fillId="0" borderId="0" xfId="0" applyNumberFormat="1"/>
    <xf numFmtId="6" fontId="0" fillId="0" borderId="0" xfId="0" applyNumberFormat="1"/>
    <xf numFmtId="0" fontId="3" fillId="0" borderId="0" xfId="0" applyFont="1" applyAlignment="1">
      <alignment horizontal="center" wrapText="1"/>
    </xf>
    <xf numFmtId="0" fontId="3" fillId="59" borderId="0" xfId="0" applyFont="1" applyFill="1" applyAlignment="1">
      <alignment horizontal="center" wrapText="1"/>
    </xf>
    <xf numFmtId="0" fontId="3" fillId="60" borderId="0" xfId="0" applyFont="1" applyFill="1" applyAlignment="1">
      <alignment horizontal="center" wrapText="1"/>
    </xf>
    <xf numFmtId="0" fontId="3" fillId="57" borderId="0" xfId="0" applyFont="1" applyFill="1" applyAlignment="1">
      <alignment horizontal="center" wrapText="1"/>
    </xf>
  </cellXfs>
  <cellStyles count="75">
    <cellStyle name="20% - Accent1" xfId="51" builtinId="30" customBuiltin="1"/>
    <cellStyle name="20% - Accent2" xfId="55" builtinId="34" customBuiltin="1"/>
    <cellStyle name="20% - Accent3" xfId="59" builtinId="38" customBuiltin="1"/>
    <cellStyle name="20% - Accent4" xfId="63" builtinId="42" customBuiltin="1"/>
    <cellStyle name="20% - Accent5" xfId="67" builtinId="46" customBuiltin="1"/>
    <cellStyle name="20% - Accent6" xfId="71" builtinId="50" customBuiltin="1"/>
    <cellStyle name="40% - Accent1" xfId="52" builtinId="31" customBuiltin="1"/>
    <cellStyle name="40% - Accent2" xfId="56" builtinId="35" customBuiltin="1"/>
    <cellStyle name="40% - Accent3" xfId="60" builtinId="39" customBuiltin="1"/>
    <cellStyle name="40% - Accent4" xfId="64" builtinId="43" customBuiltin="1"/>
    <cellStyle name="40% - Accent5" xfId="68" builtinId="47" customBuiltin="1"/>
    <cellStyle name="40% - Accent6" xfId="72" builtinId="51" customBuiltin="1"/>
    <cellStyle name="60% - Accent1" xfId="53" builtinId="32" customBuiltin="1"/>
    <cellStyle name="60% - Accent2" xfId="57" builtinId="36" customBuiltin="1"/>
    <cellStyle name="60% - Accent3" xfId="61" builtinId="40" customBuiltin="1"/>
    <cellStyle name="60% - Accent4" xfId="65" builtinId="44" customBuiltin="1"/>
    <cellStyle name="60% - Accent5" xfId="69" builtinId="48" customBuiltin="1"/>
    <cellStyle name="60% - Accent6" xfId="73" builtinId="52" customBuiltin="1"/>
    <cellStyle name="Accent1" xfId="50" builtinId="29" customBuiltin="1"/>
    <cellStyle name="Accent2" xfId="54" builtinId="33" customBuiltin="1"/>
    <cellStyle name="Accent3" xfId="58" builtinId="37" customBuiltin="1"/>
    <cellStyle name="Accent4" xfId="62" builtinId="41" customBuiltin="1"/>
    <cellStyle name="Accent5" xfId="66" builtinId="45" customBuiltin="1"/>
    <cellStyle name="Accent6" xfId="70" builtinId="49" customBuiltin="1"/>
    <cellStyle name="Bad" xfId="39" builtinId="27" customBuiltin="1"/>
    <cellStyle name="Calculation" xfId="43" builtinId="22" customBuiltin="1"/>
    <cellStyle name="Check Cell" xfId="45" builtinId="23" customBuiltin="1"/>
    <cellStyle name="Comma 2" xfId="3"/>
    <cellStyle name="Comma 2 2" xfId="4"/>
    <cellStyle name="Comma 3" xfId="5"/>
    <cellStyle name="Comma 4" xfId="2"/>
    <cellStyle name="Explanatory Text" xfId="48" builtinId="53" customBuiltin="1"/>
    <cellStyle name="Good" xfId="38"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2" xfId="6"/>
    <cellStyle name="Input" xfId="41" builtinId="20" customBuiltin="1"/>
    <cellStyle name="Linked Cell" xfId="44" builtinId="24" customBuiltin="1"/>
    <cellStyle name="Neutral" xfId="40" builtinId="28" customBuiltin="1"/>
    <cellStyle name="Normal" xfId="0" builtinId="0"/>
    <cellStyle name="Normal 10" xfId="7"/>
    <cellStyle name="Normal 11" xfId="8"/>
    <cellStyle name="Normal 12" xfId="9"/>
    <cellStyle name="Normal 13" xfId="1"/>
    <cellStyle name="Normal 14" xfId="74"/>
    <cellStyle name="Normal 2" xfId="10"/>
    <cellStyle name="Normal 2 2" xfId="11"/>
    <cellStyle name="Normal 2 2 2" xfId="12"/>
    <cellStyle name="Normal 2 2 2 2" xfId="13"/>
    <cellStyle name="Normal 2 3" xfId="14"/>
    <cellStyle name="Normal 2 4" xfId="15"/>
    <cellStyle name="Normal 3" xfId="16"/>
    <cellStyle name="Normal 3 2" xfId="17"/>
    <cellStyle name="Normal 3 2 2" xfId="18"/>
    <cellStyle name="Normal 3 2 2 2" xfId="19"/>
    <cellStyle name="Normal 3 3" xfId="20"/>
    <cellStyle name="Normal 4" xfId="21"/>
    <cellStyle name="Normal 4 2" xfId="22"/>
    <cellStyle name="Normal 5" xfId="23"/>
    <cellStyle name="Normal 5 2" xfId="24"/>
    <cellStyle name="Normal 5 3" xfId="25"/>
    <cellStyle name="Normal 5 4" xfId="26"/>
    <cellStyle name="Normal 6" xfId="27"/>
    <cellStyle name="Normal 7" xfId="28"/>
    <cellStyle name="Normal 8" xfId="29"/>
    <cellStyle name="Normal 9" xfId="30"/>
    <cellStyle name="Note" xfId="47" builtinId="10" customBuiltin="1"/>
    <cellStyle name="Output" xfId="42" builtinId="21" customBuiltin="1"/>
    <cellStyle name="Percent 2" xfId="32"/>
    <cellStyle name="Percent 3" xfId="31"/>
    <cellStyle name="Title" xfId="33" builtinId="15" customBuiltin="1"/>
    <cellStyle name="Total" xfId="49" builtinId="25" customBuiltin="1"/>
    <cellStyle name="Warning Text" xfId="46" builtinId="11" customBuiltin="1"/>
  </cellStyles>
  <dxfs count="0"/>
  <tableStyles count="0" defaultTableStyle="TableStyleMedium2" defaultPivotStyle="PivotStyleLight16"/>
  <colors>
    <mruColors>
      <color rgb="FF00FF00"/>
      <color rgb="FFFF0066"/>
      <color rgb="FFCCFFCC"/>
      <color rgb="FFFF9999"/>
      <color rgb="FF8FE2FF"/>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hyperlink" Target="http://www.fws.gov/endangered/" TargetMode="External"/><Relationship Id="rId3" Type="http://schemas.openxmlformats.org/officeDocument/2006/relationships/hyperlink" Target="../usgs%20gw%20availability%202008.pdf" TargetMode="External"/><Relationship Id="rId7" Type="http://schemas.openxmlformats.org/officeDocument/2006/relationships/hyperlink" Target="http://www.census.gov/population/projections/data/state/projectionsagesex.html" TargetMode="External"/><Relationship Id="rId2" Type="http://schemas.openxmlformats.org/officeDocument/2006/relationships/hyperlink" Target="http://geo.usace.army.mil/pgis/f?p=397:1:0" TargetMode="External"/><Relationship Id="rId1" Type="http://schemas.openxmlformats.org/officeDocument/2006/relationships/hyperlink" Target="http://water.usgs.gov/GIS/metadata/usgswrd/XML/qsitesdd.xml#stdorder" TargetMode="External"/><Relationship Id="rId6" Type="http://schemas.openxmlformats.org/officeDocument/2006/relationships/hyperlink" Target="http://water.usgs.gov/watuse/data/2005/index.html" TargetMode="External"/><Relationship Id="rId5" Type="http://schemas.openxmlformats.org/officeDocument/2006/relationships/hyperlink" Target="http://water.usgs.gov/watuse/spread95.html" TargetMode="External"/><Relationship Id="rId4" Type="http://schemas.openxmlformats.org/officeDocument/2006/relationships/hyperlink" Target="http://www.ucsusa.org/ew3database"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5" Type="http://schemas.openxmlformats.org/officeDocument/2006/relationships/hyperlink" Target="http://apps.msl.mt.gov/Geographic_Information/Data/DataList/datalist_Details.aspx?did=%7b4754A734-303D-4920-8CAA-F027D5F3EE58%7d" TargetMode="External"/><Relationship Id="rId4" Type="http://schemas.openxmlformats.org/officeDocument/2006/relationships/hyperlink" Target="http://water.usgs.gov/GIS/metadata/usgswrd/XML/aquifers_us.x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358140</xdr:colOff>
      <xdr:row>2</xdr:row>
      <xdr:rowOff>30480</xdr:rowOff>
    </xdr:from>
    <xdr:to>
      <xdr:col>11</xdr:col>
      <xdr:colOff>577215</xdr:colOff>
      <xdr:row>26</xdr:row>
      <xdr:rowOff>5080</xdr:rowOff>
    </xdr:to>
    <xdr:sp macro="" textlink="">
      <xdr:nvSpPr>
        <xdr:cNvPr id="2" name="TextBox 1">
          <a:hlinkClick xmlns:r="http://schemas.openxmlformats.org/officeDocument/2006/relationships" r:id="rId1"/>
        </xdr:cNvPr>
        <xdr:cNvSpPr txBox="1"/>
      </xdr:nvSpPr>
      <xdr:spPr>
        <a:xfrm>
          <a:off x="358140" y="449580"/>
          <a:ext cx="6924675" cy="43637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0</xdr:col>
      <xdr:colOff>342900</xdr:colOff>
      <xdr:row>27</xdr:row>
      <xdr:rowOff>129540</xdr:rowOff>
    </xdr:from>
    <xdr:to>
      <xdr:col>11</xdr:col>
      <xdr:colOff>320040</xdr:colOff>
      <xdr:row>42</xdr:row>
      <xdr:rowOff>76200</xdr:rowOff>
    </xdr:to>
    <xdr:sp macro="" textlink="">
      <xdr:nvSpPr>
        <xdr:cNvPr id="3" name="TextBox 2">
          <a:hlinkClick xmlns:r="http://schemas.openxmlformats.org/officeDocument/2006/relationships" r:id="rId2"/>
        </xdr:cNvPr>
        <xdr:cNvSpPr txBox="1"/>
      </xdr:nvSpPr>
      <xdr:spPr>
        <a:xfrm>
          <a:off x="342900" y="5120640"/>
          <a:ext cx="6682740" cy="268986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US Army Corps</a:t>
          </a:r>
          <a:r>
            <a:rPr lang="en-US" sz="1100" b="0" baseline="0"/>
            <a:t> of Engineers National Inventory of Dams, 2007 Version. </a:t>
          </a:r>
          <a:r>
            <a:rPr lang="en-US" sz="1100" b="1" baseline="0">
              <a:solidFill>
                <a:schemeClr val="accent6">
                  <a:lumMod val="50000"/>
                </a:schemeClr>
              </a:solidFill>
            </a:rPr>
            <a:t> </a:t>
          </a:r>
          <a:r>
            <a:rPr lang="en-US" sz="1100" b="1" i="1" baseline="0">
              <a:solidFill>
                <a:schemeClr val="accent6">
                  <a:lumMod val="50000"/>
                </a:schemeClr>
              </a:solidFill>
            </a:rPr>
            <a:t>Labeled in data as USACE Dam Database.</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http://geo.usace.army.mil/pgis/f?p=397:1:0. </a:t>
          </a:r>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USACE (United States Army Corps of Engineers) National Dam Inventory is a listing of all known dams in the United States that fit 1 of 4 criteria:</a:t>
          </a:r>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335280</xdr:colOff>
      <xdr:row>43</xdr:row>
      <xdr:rowOff>137160</xdr:rowOff>
    </xdr:from>
    <xdr:to>
      <xdr:col>11</xdr:col>
      <xdr:colOff>312420</xdr:colOff>
      <xdr:row>58</xdr:row>
      <xdr:rowOff>83820</xdr:rowOff>
    </xdr:to>
    <xdr:sp macro="" textlink="">
      <xdr:nvSpPr>
        <xdr:cNvPr id="4" name="TextBox 3">
          <a:hlinkClick xmlns:r="http://schemas.openxmlformats.org/officeDocument/2006/relationships" r:id="rId3"/>
        </xdr:cNvPr>
        <xdr:cNvSpPr txBox="1"/>
      </xdr:nvSpPr>
      <xdr:spPr>
        <a:xfrm>
          <a:off x="335280" y="8054340"/>
          <a:ext cx="6682740" cy="268986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Reilly, T.E., Dennehy, K.F., Alley, W.M., and Cunningham, W.L., 2008, Ground-Water Availability in the United States:  U.S.  Geological Survey Circular 1323, 70 p.  </a:t>
          </a:r>
          <a:r>
            <a:rPr lang="en-US" sz="1100" b="1" i="1" baseline="0">
              <a:solidFill>
                <a:schemeClr val="accent6">
                  <a:lumMod val="50000"/>
                </a:schemeClr>
              </a:solidFill>
            </a:rPr>
            <a:t>Labeled in data as </a:t>
          </a:r>
          <a:r>
            <a:rPr lang="en-US" sz="1100" b="1" i="1" u="none" baseline="0">
              <a:solidFill>
                <a:schemeClr val="accent6">
                  <a:lumMod val="50000"/>
                </a:schemeClr>
              </a:solidFill>
            </a:rPr>
            <a:t>USGS Groundwater</a:t>
          </a:r>
          <a:endParaRPr lang="en-US" sz="1100" b="1" u="none" baseline="0">
            <a:solidFill>
              <a:schemeClr val="accent6">
                <a:lumMod val="50000"/>
              </a:schemeClr>
            </a:solidFill>
          </a:endParaRP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From the forward: (Ground water is among the Nation's most important natural resources.  It provides half our drinking water and is essential to the vitality of agriculture and industry, as well as to the health of rivers, wetlands, and estuaries throughout the country. Large-scale development of ground-water resources with accompanying declines in ground-water levels and other effects of pumping has led to concerns about the future availability of ground water to meet domestic, agricultural, industrial, and environmental needs.  The challenges in determining ground-water availability are many.  This report examines what is known about the Nation's ground-water availability and outlines a program of study by the U.S. Geological Survey Ground-Water Resources Program to improve our understanding of ground-water availability in major aquifers across the water resources, while providing the building blocks for a national assessment.  The report is written for a wide audience interested or involved in the management, protection, and sustainable use of the Nation's water resources."</a:t>
          </a:r>
          <a:endParaRPr lang="en-US" sz="1100" b="1" baseline="0"/>
        </a:p>
      </xdr:txBody>
    </xdr:sp>
    <xdr:clientData/>
  </xdr:twoCellAnchor>
  <xdr:twoCellAnchor>
    <xdr:from>
      <xdr:col>0</xdr:col>
      <xdr:colOff>335280</xdr:colOff>
      <xdr:row>59</xdr:row>
      <xdr:rowOff>114300</xdr:rowOff>
    </xdr:from>
    <xdr:to>
      <xdr:col>11</xdr:col>
      <xdr:colOff>312420</xdr:colOff>
      <xdr:row>71</xdr:row>
      <xdr:rowOff>53340</xdr:rowOff>
    </xdr:to>
    <xdr:sp macro="" textlink="">
      <xdr:nvSpPr>
        <xdr:cNvPr id="5" name="TextBox 4">
          <a:hlinkClick xmlns:r="http://schemas.openxmlformats.org/officeDocument/2006/relationships" r:id="rId4"/>
        </xdr:cNvPr>
        <xdr:cNvSpPr txBox="1"/>
      </xdr:nvSpPr>
      <xdr:spPr>
        <a:xfrm>
          <a:off x="335280" y="10957560"/>
          <a:ext cx="6682740" cy="21336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a:t>
          </a:r>
          <a:r>
            <a:rPr lang="en-US" sz="1100" b="0" u="none"/>
            <a:t>Union</a:t>
          </a:r>
          <a:r>
            <a:rPr lang="en-US" sz="1100" b="0" u="none" baseline="0"/>
            <a:t> of Concerned Scientists. 2011.  UCS EW3 Energy-Water Database V.1.2.  </a:t>
          </a:r>
          <a:r>
            <a:rPr lang="en-US" sz="1100" b="1" i="1" baseline="0">
              <a:solidFill>
                <a:schemeClr val="accent6">
                  <a:lumMod val="50000"/>
                </a:schemeClr>
              </a:solidFill>
            </a:rPr>
            <a:t>Labeled in data as </a:t>
          </a:r>
          <a:r>
            <a:rPr lang="en-US" sz="1100" b="1" i="1" u="none" baseline="0">
              <a:solidFill>
                <a:schemeClr val="accent6">
                  <a:lumMod val="50000"/>
                </a:schemeClr>
              </a:solidFill>
            </a:rPr>
            <a:t>Powerplant Data</a:t>
          </a:r>
          <a:endParaRPr lang="en-US" sz="1100" b="1" u="none" baseline="0">
            <a:solidFill>
              <a:schemeClr val="accent6">
                <a:lumMod val="50000"/>
              </a:schemeClr>
            </a:solidFill>
          </a:endParaRPr>
        </a:p>
        <a:p>
          <a:endParaRPr lang="en-US" sz="1100" b="0" baseline="0"/>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purpose of this report is to calculate the amount and location of water use by power plants based upon the cooling and fuel types, compare findings with already compiled figures published by the US government, estimate the stress that these power plants place on  water supplies, and list steps that can be made to lessen the impacts on water systems.</a:t>
          </a:r>
          <a:endParaRPr lang="en-US" sz="1100" b="1" baseline="0"/>
        </a:p>
      </xdr:txBody>
    </xdr:sp>
    <xdr:clientData/>
  </xdr:twoCellAnchor>
  <xdr:twoCellAnchor>
    <xdr:from>
      <xdr:col>13</xdr:col>
      <xdr:colOff>0</xdr:colOff>
      <xdr:row>2</xdr:row>
      <xdr:rowOff>0</xdr:rowOff>
    </xdr:from>
    <xdr:to>
      <xdr:col>24</xdr:col>
      <xdr:colOff>219075</xdr:colOff>
      <xdr:row>14</xdr:row>
      <xdr:rowOff>15240</xdr:rowOff>
    </xdr:to>
    <xdr:sp macro="" textlink="">
      <xdr:nvSpPr>
        <xdr:cNvPr id="6" name="TextBox 5">
          <a:hlinkClick xmlns:r="http://schemas.openxmlformats.org/officeDocument/2006/relationships" r:id="rId5"/>
        </xdr:cNvPr>
        <xdr:cNvSpPr txBox="1"/>
      </xdr:nvSpPr>
      <xdr:spPr>
        <a:xfrm>
          <a:off x="7924800" y="419100"/>
          <a:ext cx="6924675" cy="2209800"/>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1995.  </a:t>
          </a:r>
          <a:r>
            <a:rPr lang="en-US" sz="1100" b="1" i="1">
              <a:solidFill>
                <a:schemeClr val="accent6">
                  <a:lumMod val="50000"/>
                </a:schemeClr>
              </a:solidFill>
            </a:rPr>
            <a:t>Labeled</a:t>
          </a:r>
          <a:r>
            <a:rPr lang="en-US" sz="1100" b="1" i="1" baseline="0">
              <a:solidFill>
                <a:schemeClr val="accent6">
                  <a:lumMod val="50000"/>
                </a:schemeClr>
              </a:solidFill>
            </a:rPr>
            <a:t> in the data as USGS 1995</a:t>
          </a:r>
        </a:p>
        <a:p>
          <a:endParaRPr lang="en-US" sz="1100" b="0">
            <a:solidFill>
              <a:schemeClr val="accent6">
                <a:lumMod val="50000"/>
              </a:schemeClr>
            </a:solidFill>
          </a:endParaRPr>
        </a:p>
        <a:p>
          <a:pPr eaLnBrk="1" fontAlgn="auto" latinLnBrk="0" hangingPunct="1"/>
          <a:r>
            <a:rPr lang="en-US" sz="1100" b="1"/>
            <a:t>Website:</a:t>
          </a:r>
          <a:r>
            <a:rPr lang="en-US" sz="1100" b="0"/>
            <a:t> </a:t>
          </a:r>
          <a:r>
            <a:rPr lang="en-US" sz="1100" b="0" i="0" baseline="0">
              <a:solidFill>
                <a:schemeClr val="dk1"/>
              </a:solidFill>
              <a:effectLst/>
              <a:latin typeface="+mn-lt"/>
              <a:ea typeface="+mn-ea"/>
              <a:cs typeface="+mn-cs"/>
            </a:rPr>
            <a:t>http://water.usgs.gov/watuse/spread95.html</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HUC 8 Watershed level.  The database includes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baseline="0"/>
        </a:p>
      </xdr:txBody>
    </xdr:sp>
    <xdr:clientData/>
  </xdr:twoCellAnchor>
  <xdr:twoCellAnchor>
    <xdr:from>
      <xdr:col>13</xdr:col>
      <xdr:colOff>0</xdr:colOff>
      <xdr:row>16</xdr:row>
      <xdr:rowOff>0</xdr:rowOff>
    </xdr:from>
    <xdr:to>
      <xdr:col>24</xdr:col>
      <xdr:colOff>219075</xdr:colOff>
      <xdr:row>28</xdr:row>
      <xdr:rowOff>15240</xdr:rowOff>
    </xdr:to>
    <xdr:sp macro="" textlink="">
      <xdr:nvSpPr>
        <xdr:cNvPr id="7" name="TextBox 6">
          <a:hlinkClick xmlns:r="http://schemas.openxmlformats.org/officeDocument/2006/relationships" r:id="rId6"/>
        </xdr:cNvPr>
        <xdr:cNvSpPr txBox="1"/>
      </xdr:nvSpPr>
      <xdr:spPr>
        <a:xfrm>
          <a:off x="7924800" y="2979420"/>
          <a:ext cx="6924675" cy="22098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2005.  </a:t>
          </a:r>
          <a:r>
            <a:rPr lang="en-US" sz="1100" b="1" i="1">
              <a:solidFill>
                <a:schemeClr val="accent6">
                  <a:lumMod val="50000"/>
                </a:schemeClr>
              </a:solidFill>
            </a:rPr>
            <a:t>Labeled</a:t>
          </a:r>
          <a:r>
            <a:rPr lang="en-US" sz="1100" b="1" i="1" baseline="0">
              <a:solidFill>
                <a:schemeClr val="accent6">
                  <a:lumMod val="50000"/>
                </a:schemeClr>
              </a:solidFill>
            </a:rPr>
            <a:t> in the data as USGS 2005</a:t>
          </a:r>
        </a:p>
        <a:p>
          <a:endParaRPr lang="en-US" sz="1100" b="0">
            <a:solidFill>
              <a:schemeClr val="accent6">
                <a:lumMod val="50000"/>
              </a:schemeClr>
            </a:solidFill>
          </a:endParaRPr>
        </a:p>
        <a:p>
          <a:pPr eaLnBrk="1" fontAlgn="auto" latinLnBrk="0" hangingPunct="1"/>
          <a:r>
            <a:rPr lang="en-US" sz="1100" b="1"/>
            <a:t>Website:</a:t>
          </a:r>
          <a:r>
            <a:rPr lang="en-US" sz="1100" b="0"/>
            <a:t> </a:t>
          </a:r>
          <a:r>
            <a:rPr lang="en-US" sz="1100" b="0" i="0" baseline="0">
              <a:solidFill>
                <a:schemeClr val="dk1"/>
              </a:solidFill>
              <a:effectLst/>
              <a:latin typeface="+mn-lt"/>
              <a:ea typeface="+mn-ea"/>
              <a:cs typeface="+mn-cs"/>
            </a:rPr>
            <a:t>http://water.usgs.gov/watuse/data/2005/index.html</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County level.  The database includes information on public supply, domestic water use, industrial water use, thermoelectric water use (total, once-through and recirculation), mining water use, livestock water use, irrigation water use, and total water use.</a:t>
          </a:r>
          <a:endParaRPr lang="en-US" sz="1100" b="1" baseline="0"/>
        </a:p>
      </xdr:txBody>
    </xdr:sp>
    <xdr:clientData/>
  </xdr:twoCellAnchor>
  <xdr:twoCellAnchor>
    <xdr:from>
      <xdr:col>13</xdr:col>
      <xdr:colOff>0</xdr:colOff>
      <xdr:row>30</xdr:row>
      <xdr:rowOff>0</xdr:rowOff>
    </xdr:from>
    <xdr:to>
      <xdr:col>24</xdr:col>
      <xdr:colOff>219075</xdr:colOff>
      <xdr:row>42</xdr:row>
      <xdr:rowOff>15240</xdr:rowOff>
    </xdr:to>
    <xdr:sp macro="" textlink="">
      <xdr:nvSpPr>
        <xdr:cNvPr id="8" name="TextBox 7">
          <a:hlinkClick xmlns:r="http://schemas.openxmlformats.org/officeDocument/2006/relationships" r:id="rId7"/>
        </xdr:cNvPr>
        <xdr:cNvSpPr txBox="1"/>
      </xdr:nvSpPr>
      <xdr:spPr>
        <a:xfrm>
          <a:off x="7924800" y="5539740"/>
          <a:ext cx="6924675" cy="22098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2005 Interim State Population Projections  </a:t>
          </a:r>
          <a:r>
            <a:rPr lang="en-US" sz="1100" b="1" i="1">
              <a:solidFill>
                <a:schemeClr val="accent6">
                  <a:lumMod val="50000"/>
                </a:schemeClr>
              </a:solidFill>
            </a:rPr>
            <a:t>Labeled</a:t>
          </a:r>
          <a:r>
            <a:rPr lang="en-US" sz="1100" b="1" i="1" baseline="0">
              <a:solidFill>
                <a:schemeClr val="accent6">
                  <a:lumMod val="50000"/>
                </a:schemeClr>
              </a:solidFill>
            </a:rPr>
            <a:t> in the data as 2030 Population</a:t>
          </a:r>
        </a:p>
        <a:p>
          <a:endParaRPr lang="en-US" sz="1100" b="0">
            <a:solidFill>
              <a:schemeClr val="accent6">
                <a:lumMod val="50000"/>
              </a:schemeClr>
            </a:solidFill>
          </a:endParaRPr>
        </a:p>
        <a:p>
          <a:pPr eaLnBrk="1" fontAlgn="auto" latinLnBrk="0" hangingPunct="1"/>
          <a:r>
            <a:rPr lang="en-US" sz="1100" b="1"/>
            <a:t>Website:</a:t>
          </a:r>
          <a:r>
            <a:rPr lang="en-US" sz="1100" b="0"/>
            <a:t> </a:t>
          </a:r>
          <a:r>
            <a:rPr lang="en-US" sz="1100" b="0" baseline="0">
              <a:solidFill>
                <a:schemeClr val="dk1"/>
              </a:solidFill>
              <a:effectLst/>
              <a:latin typeface="+mn-lt"/>
              <a:ea typeface="+mn-ea"/>
              <a:cs typeface="+mn-cs"/>
            </a:rPr>
            <a:t>http://www.census.gov/population/projections/data/state/projectionsagesex.htm</a:t>
          </a:r>
        </a:p>
        <a:p>
          <a:pPr eaLnBrk="1" fontAlgn="auto" latinLnBrk="0" hangingPunct="1"/>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website: "The state population projections associated with this release were produced by the Population Division as an interim product consistent with the </a:t>
          </a:r>
          <a:r>
            <a:rPr lang="en-US" sz="1100" b="0" u="sng" baseline="0"/>
            <a:t>2004 Interim National Population Projections</a:t>
          </a:r>
          <a:r>
            <a:rPr lang="en-US" sz="1100" b="0" u="none" baseline="0"/>
            <a:t> released in March 2004.  The projections were produced for each of the 50 states and the district of Columbia by age and sex for the years 2001 to 2030, based on Census 2000 results, and the general assumption that recent state-specific trends in fertility, mortality, domestic migrations, and internation migration will continue.</a:t>
          </a:r>
          <a:endParaRPr lang="en-US" sz="1100" b="1" baseline="0"/>
        </a:p>
      </xdr:txBody>
    </xdr:sp>
    <xdr:clientData/>
  </xdr:twoCellAnchor>
  <xdr:twoCellAnchor>
    <xdr:from>
      <xdr:col>13</xdr:col>
      <xdr:colOff>0</xdr:colOff>
      <xdr:row>44</xdr:row>
      <xdr:rowOff>0</xdr:rowOff>
    </xdr:from>
    <xdr:to>
      <xdr:col>24</xdr:col>
      <xdr:colOff>219075</xdr:colOff>
      <xdr:row>53</xdr:row>
      <xdr:rowOff>106680</xdr:rowOff>
    </xdr:to>
    <xdr:sp macro="" textlink="">
      <xdr:nvSpPr>
        <xdr:cNvPr id="10" name="TextBox 9">
          <a:hlinkClick xmlns:r="http://schemas.openxmlformats.org/officeDocument/2006/relationships" r:id="rId8"/>
        </xdr:cNvPr>
        <xdr:cNvSpPr txBox="1"/>
      </xdr:nvSpPr>
      <xdr:spPr>
        <a:xfrm>
          <a:off x="7924800" y="8100060"/>
          <a:ext cx="6924675" cy="17526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Fish &amp; Wildlife Species Reports, Environmental Conservation Online System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endParaRPr lang="en-US" sz="1100" b="0">
            <a:solidFill>
              <a:schemeClr val="accent6">
                <a:lumMod val="50000"/>
              </a:schemeClr>
            </a:solidFill>
          </a:endParaRPr>
        </a:p>
        <a:p>
          <a:pPr eaLnBrk="1" fontAlgn="auto" latinLnBrk="0" hangingPunct="1"/>
          <a:r>
            <a:rPr lang="en-US" sz="1100" b="1"/>
            <a:t>Website:</a:t>
          </a:r>
          <a:r>
            <a:rPr lang="en-US" sz="1100" b="0"/>
            <a:t> </a:t>
          </a:r>
          <a:r>
            <a:rPr lang="en-US" sz="1100" b="0" i="0" u="none" strike="noStrike">
              <a:solidFill>
                <a:schemeClr val="dk1"/>
              </a:solidFill>
              <a:effectLst/>
              <a:latin typeface="+mn-lt"/>
              <a:ea typeface="+mn-ea"/>
              <a:cs typeface="+mn-cs"/>
            </a:rPr>
            <a:t>http://www.fws.gov/endangered/</a:t>
          </a:r>
          <a:r>
            <a:rPr lang="en-US"/>
            <a:t> </a:t>
          </a:r>
        </a:p>
        <a:p>
          <a:pPr eaLnBrk="1" fontAlgn="auto" latinLnBrk="0" hangingPunct="1"/>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endangered and threatened species by state and by county.  The number of endangered and threatened species was downloaded by county.</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251460</xdr:colOff>
      <xdr:row>2</xdr:row>
      <xdr:rowOff>22860</xdr:rowOff>
    </xdr:from>
    <xdr:to>
      <xdr:col>11</xdr:col>
      <xdr:colOff>461010</xdr:colOff>
      <xdr:row>13</xdr:row>
      <xdr:rowOff>108585</xdr:rowOff>
    </xdr:to>
    <xdr:sp macro="" textlink="">
      <xdr:nvSpPr>
        <xdr:cNvPr id="2" name="TextBox 1">
          <a:hlinkClick xmlns:r="http://schemas.openxmlformats.org/officeDocument/2006/relationships" r:id="rId1"/>
        </xdr:cNvPr>
        <xdr:cNvSpPr txBox="1"/>
      </xdr:nvSpPr>
      <xdr:spPr>
        <a:xfrm>
          <a:off x="251460" y="441960"/>
          <a:ext cx="6915150" cy="20974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243840</xdr:colOff>
      <xdr:row>14</xdr:row>
      <xdr:rowOff>152400</xdr:rowOff>
    </xdr:from>
    <xdr:to>
      <xdr:col>11</xdr:col>
      <xdr:colOff>453390</xdr:colOff>
      <xdr:row>22</xdr:row>
      <xdr:rowOff>163831</xdr:rowOff>
    </xdr:to>
    <xdr:sp macro="" textlink="">
      <xdr:nvSpPr>
        <xdr:cNvPr id="3" name="TextBox 2">
          <a:hlinkClick xmlns:r="http://schemas.openxmlformats.org/officeDocument/2006/relationships" r:id="rId2"/>
        </xdr:cNvPr>
        <xdr:cNvSpPr txBox="1"/>
      </xdr:nvSpPr>
      <xdr:spPr>
        <a:xfrm>
          <a:off x="243840" y="2766060"/>
          <a:ext cx="6915150"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243840</xdr:colOff>
      <xdr:row>24</xdr:row>
      <xdr:rowOff>76200</xdr:rowOff>
    </xdr:from>
    <xdr:to>
      <xdr:col>11</xdr:col>
      <xdr:colOff>518160</xdr:colOff>
      <xdr:row>34</xdr:row>
      <xdr:rowOff>114300</xdr:rowOff>
    </xdr:to>
    <xdr:sp macro="" textlink="">
      <xdr:nvSpPr>
        <xdr:cNvPr id="4" name="TextBox 3">
          <a:hlinkClick xmlns:r="http://schemas.openxmlformats.org/officeDocument/2006/relationships" r:id="rId3"/>
        </xdr:cNvPr>
        <xdr:cNvSpPr txBox="1"/>
      </xdr:nvSpPr>
      <xdr:spPr>
        <a:xfrm>
          <a:off x="243840" y="451866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0</xdr:col>
      <xdr:colOff>257175</xdr:colOff>
      <xdr:row>35</xdr:row>
      <xdr:rowOff>161924</xdr:rowOff>
    </xdr:from>
    <xdr:to>
      <xdr:col>11</xdr:col>
      <xdr:colOff>531495</xdr:colOff>
      <xdr:row>48</xdr:row>
      <xdr:rowOff>142874</xdr:rowOff>
    </xdr:to>
    <xdr:sp macro="" textlink="">
      <xdr:nvSpPr>
        <xdr:cNvPr id="5" name="TextBox 4">
          <a:hlinkClick xmlns:r="http://schemas.openxmlformats.org/officeDocument/2006/relationships" r:id="rId4"/>
        </xdr:cNvPr>
        <xdr:cNvSpPr txBox="1"/>
      </xdr:nvSpPr>
      <xdr:spPr>
        <a:xfrm>
          <a:off x="257175" y="6553199"/>
          <a:ext cx="6979920" cy="233362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solidFill>
                <a:schemeClr val="dk1"/>
              </a:solidFill>
              <a:effectLst/>
              <a:latin typeface="+mn-lt"/>
              <a:ea typeface="+mn-ea"/>
              <a:cs typeface="+mn-cs"/>
            </a:rPr>
            <a:t>Principal Aquifers of the 48 Conterminous United States, Hawaii,</a:t>
          </a:r>
          <a:r>
            <a:rPr lang="en-US" sz="1100" b="0" baseline="0">
              <a:solidFill>
                <a:schemeClr val="dk1"/>
              </a:solidFill>
              <a:effectLst/>
              <a:latin typeface="+mn-lt"/>
              <a:ea typeface="+mn-ea"/>
              <a:cs typeface="+mn-cs"/>
            </a:rPr>
            <a:t> Puerto Rico, and the U.S. Virgin Islands   </a:t>
          </a:r>
          <a:r>
            <a:rPr lang="en-US" sz="1100" b="1" i="1" baseline="0">
              <a:solidFill>
                <a:schemeClr val="accent6">
                  <a:lumMod val="50000"/>
                </a:schemeClr>
              </a:solidFill>
            </a:rPr>
            <a:t>Labeled in data as USGS Aquifers</a:t>
          </a:r>
          <a:endParaRPr lang="en-US" sz="1100" baseline="0"/>
        </a:p>
        <a:p>
          <a:endParaRPr lang="en-US" sz="1100" baseline="0"/>
        </a:p>
        <a:p>
          <a:r>
            <a:rPr lang="en-US" sz="1100" b="1" baseline="0"/>
            <a:t>Website:</a:t>
          </a:r>
          <a:r>
            <a:rPr lang="en-US" sz="1100" b="0" baseline="0"/>
            <a:t> </a:t>
          </a:r>
          <a:r>
            <a:rPr lang="en-US" sz="1100" b="0" i="0" baseline="0">
              <a:solidFill>
                <a:schemeClr val="dk1"/>
              </a:solidFill>
              <a:effectLst/>
              <a:latin typeface="+mn-lt"/>
              <a:ea typeface="+mn-ea"/>
              <a:cs typeface="+mn-cs"/>
            </a:rPr>
            <a:t>http://water.usgs.gov/GIS/metadata/usgswrd/XML/aquifers_us.xml</a:t>
          </a:r>
          <a:endParaRPr lang="en-US">
            <a:effectLst/>
          </a:endParaRP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a:t>
          </a:r>
          <a:r>
            <a:rPr lang="en-US" sz="1100" b="0" baseline="0">
              <a:solidFill>
                <a:schemeClr val="dk1"/>
              </a:solidFill>
              <a:effectLst/>
              <a:latin typeface="+mn-lt"/>
              <a:ea typeface="+mn-ea"/>
              <a:cs typeface="+mn-cs"/>
            </a:rPr>
            <a:t>From metadata: "This map layer contains the shallowest principal aquifers of the conterminous United States, Hawaii, Puerto Rico, and the U.S. Virgin Islands, portrayed as polygons.  The map layer was developed as part of the effort to produce the maps published at 1:2,500,000 in the printed series 'Ground Water Atlas of the United States'.  The published maps contain base and cultural features not included in these data.  This is a replacement for the July 1998 map layer called Principal Aquifers of the 48 Conterminous United States."</a:t>
          </a:r>
          <a:endParaRPr lang="en-US">
            <a:effectLst/>
          </a:endParaRPr>
        </a:p>
      </xdr:txBody>
    </xdr:sp>
    <xdr:clientData/>
  </xdr:twoCellAnchor>
  <xdr:twoCellAnchor>
    <xdr:from>
      <xdr:col>0</xdr:col>
      <xdr:colOff>276225</xdr:colOff>
      <xdr:row>50</xdr:row>
      <xdr:rowOff>85725</xdr:rowOff>
    </xdr:from>
    <xdr:to>
      <xdr:col>11</xdr:col>
      <xdr:colOff>550545</xdr:colOff>
      <xdr:row>82</xdr:row>
      <xdr:rowOff>95250</xdr:rowOff>
    </xdr:to>
    <xdr:sp macro="" textlink="">
      <xdr:nvSpPr>
        <xdr:cNvPr id="6" name="TextBox 5">
          <a:hlinkClick xmlns:r="http://schemas.openxmlformats.org/officeDocument/2006/relationships" r:id="rId5"/>
        </xdr:cNvPr>
        <xdr:cNvSpPr txBox="1"/>
      </xdr:nvSpPr>
      <xdr:spPr>
        <a:xfrm>
          <a:off x="276225" y="9191625"/>
          <a:ext cx="6979920" cy="5800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1" baseline="0"/>
            <a:t> </a:t>
          </a:r>
          <a:r>
            <a:rPr lang="en-US" sz="1100" b="0">
              <a:solidFill>
                <a:schemeClr val="dk1"/>
              </a:solidFill>
              <a:effectLst/>
              <a:latin typeface="+mn-lt"/>
              <a:ea typeface="+mn-ea"/>
              <a:cs typeface="+mn-cs"/>
            </a:rPr>
            <a:t>Revenue Final Land Unit (FLU)</a:t>
          </a:r>
          <a:r>
            <a:rPr lang="en-US" sz="1100" b="0" baseline="0">
              <a:solidFill>
                <a:schemeClr val="dk1"/>
              </a:solidFill>
              <a:effectLst/>
              <a:latin typeface="+mn-lt"/>
              <a:ea typeface="+mn-ea"/>
              <a:cs typeface="+mn-cs"/>
            </a:rPr>
            <a:t> Classification  </a:t>
          </a:r>
          <a:r>
            <a:rPr lang="en-US" sz="1100" b="1" i="1" baseline="0">
              <a:solidFill>
                <a:schemeClr val="accent6">
                  <a:lumMod val="50000"/>
                </a:schemeClr>
              </a:solidFill>
            </a:rPr>
            <a:t>Labeled in data as Final Land Unit</a:t>
          </a:r>
          <a:endParaRPr lang="en-US" sz="1100" baseline="0"/>
        </a:p>
        <a:p>
          <a:endParaRPr lang="en-US" sz="1100" baseline="0"/>
        </a:p>
        <a:p>
          <a:r>
            <a:rPr lang="en-US" sz="1100" b="1" baseline="0"/>
            <a:t>Website:</a:t>
          </a:r>
          <a:r>
            <a:rPr lang="en-US" sz="1100" b="0" baseline="0"/>
            <a:t> </a:t>
          </a:r>
          <a:r>
            <a:rPr lang="en-US" sz="1100" b="0" i="0" baseline="0">
              <a:solidFill>
                <a:schemeClr val="dk1"/>
              </a:solidFill>
              <a:effectLst/>
              <a:latin typeface="+mn-lt"/>
              <a:ea typeface="+mn-ea"/>
              <a:cs typeface="+mn-cs"/>
            </a:rPr>
            <a:t>http://apps.msl.mt.gov/Geographic_Information/Data/DataList/datalist_Details.aspx?did={4754A734-303D-4920-8CAA-F027D5F3EE58}</a:t>
          </a: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a:t>
          </a:r>
          <a:r>
            <a:rPr lang="en-US" sz="1100" b="0" baseline="0">
              <a:solidFill>
                <a:schemeClr val="dk1"/>
              </a:solidFill>
              <a:effectLst/>
              <a:latin typeface="+mn-lt"/>
              <a:ea typeface="+mn-ea"/>
              <a:cs typeface="+mn-cs"/>
            </a:rPr>
            <a:t>From website: " The Department of Revenue Final Land Unit Classification (FLU) is a classification of private agricultural land into one of six uses, fallow, hay, grazing, irrigated, continuously cropped and forest, with forest additionally classified as commercial or non-commercial and irrigated land classified as being flood, pivot, or sprinkler.  The data is used in property valuation for agriculture and forest land on private properties.  FLU data may exist in exempt or public land as a result of data conversaion processes but no effort has been made to significantly edit, adjust, delete or enhance data to private parcel standards in exempt parcels.  Linework was digitized, edited and updated by DOR GIS Technicians.  NAIP 2005 imagery was the primary source used to delineate the features.  NAIP 2006 where available, NAIP Infrared 2005 imagery, 1999-2003 B&amp;W DOQQ, USGS DRG, and DOR ag information and documentation were used as secondary sources,  Using photo interpretation, DOR Technicians attributed each linework polygon based one of the 6 uses mentioned above.  During the summer of 2006 and 2007, DOR Agriculture Appraisers field check much of the linework and classifications.  Discrepancies are documented in hardcopy maps used in the field check effort.  The data was then updated bason on feedback from the field check.  In early 2009, all agriculture producers who own private parcels in the state were mailed maps of their parcels ag/forest use with instructions to return maps that were incorrectly classified.  DOR GIS Techs updated the database based on the feedback from landowners, DOR Appraisers discovering classification changes during field work and/or analysis of new imagery where available.</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Department of Revenue Agriculture and Forest Final Land Unit Classification data (FLU) is used for property valuation for agriculture and forest land on private properties in  Montana.  The data is used with the NRCS SURRGO and NASIS soil databases, a DOR GIS dataset of forest productivity and the Department of Revenue statewide cadastral GIS databases to determine productivity for agriculture and forest land on private parcels."</a:t>
          </a:r>
        </a:p>
        <a:p>
          <a:endParaRPr lang="en-US" sz="1100" b="0"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Processing:</a:t>
          </a:r>
          <a:r>
            <a:rPr lang="en-US" sz="1100" b="0" baseline="0">
              <a:solidFill>
                <a:schemeClr val="dk1"/>
              </a:solidFill>
              <a:effectLst/>
              <a:latin typeface="+mn-lt"/>
              <a:ea typeface="+mn-ea"/>
              <a:cs typeface="+mn-cs"/>
            </a:rPr>
            <a:t> The irrigated acres were extracted from the original shapefile by selecting the Land Type "I".  This was saved as the irrigated lands coverage.</a:t>
          </a:r>
          <a:endParaRPr lang="en-US" sz="1100" b="1" baseline="0">
            <a:solidFill>
              <a:schemeClr val="dk1"/>
            </a:solidFill>
            <a:effectLst/>
            <a:latin typeface="+mn-lt"/>
            <a:ea typeface="+mn-ea"/>
            <a:cs typeface="+mn-cs"/>
          </a:endParaRPr>
        </a:p>
      </xdr:txBody>
    </xdr:sp>
    <xdr:clientData/>
  </xdr:twoCellAnchor>
  <xdr:twoCellAnchor>
    <xdr:from>
      <xdr:col>13</xdr:col>
      <xdr:colOff>0</xdr:colOff>
      <xdr:row>1</xdr:row>
      <xdr:rowOff>180974</xdr:rowOff>
    </xdr:from>
    <xdr:to>
      <xdr:col>24</xdr:col>
      <xdr:colOff>209550</xdr:colOff>
      <xdr:row>10</xdr:row>
      <xdr:rowOff>85724</xdr:rowOff>
    </xdr:to>
    <xdr:sp macro="" textlink="">
      <xdr:nvSpPr>
        <xdr:cNvPr id="7" name="TextBox 6"/>
        <xdr:cNvSpPr txBox="1"/>
      </xdr:nvSpPr>
      <xdr:spPr>
        <a:xfrm>
          <a:off x="7924800" y="419099"/>
          <a:ext cx="6915150" cy="15335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US Counties  </a:t>
          </a:r>
          <a:r>
            <a:rPr lang="en-US" sz="1100" b="0" baseline="0"/>
            <a:t> </a:t>
          </a:r>
          <a:r>
            <a:rPr lang="en-US" sz="1100" b="1" i="1" baseline="0">
              <a:solidFill>
                <a:schemeClr val="accent6">
                  <a:lumMod val="50000"/>
                </a:schemeClr>
              </a:solidFill>
            </a:rPr>
            <a:t>Labeled in data as Counties</a:t>
          </a:r>
        </a:p>
        <a:p>
          <a:endParaRPr lang="en-US" sz="1100" b="0" i="0" baseline="0"/>
        </a:p>
        <a:p>
          <a:r>
            <a:rPr lang="en-US" sz="1100" b="1" i="0" baseline="0"/>
            <a:t>Description of Source: </a:t>
          </a:r>
          <a:r>
            <a:rPr lang="en-US" sz="1100" b="0" i="0" baseline="0"/>
            <a:t>This shapefile was found in the service pack that was included with the ArcMap Version 9.3.0 Software.  The shapefile represents the counties of the United States in the 50 states, the District of Columbia, and Puerto Rico.  It provides detailed boundaries that are consistent with the census tract, block group, and state data sets and are effective at regional and state levels.</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403860</xdr:colOff>
      <xdr:row>2</xdr:row>
      <xdr:rowOff>160020</xdr:rowOff>
    </xdr:from>
    <xdr:to>
      <xdr:col>9</xdr:col>
      <xdr:colOff>156972</xdr:colOff>
      <xdr:row>32</xdr:row>
      <xdr:rowOff>167640</xdr:rowOff>
    </xdr:to>
    <xdr:sp macro="" textlink="">
      <xdr:nvSpPr>
        <xdr:cNvPr id="2" name="Rounded Rectangle 1"/>
        <xdr:cNvSpPr/>
      </xdr:nvSpPr>
      <xdr:spPr>
        <a:xfrm>
          <a:off x="403860" y="57912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clientData/>
  </xdr:twoCellAnchor>
  <xdr:twoCellAnchor editAs="oneCell">
    <xdr:from>
      <xdr:col>1</xdr:col>
      <xdr:colOff>228600</xdr:colOff>
      <xdr:row>5</xdr:row>
      <xdr:rowOff>60960</xdr:rowOff>
    </xdr:from>
    <xdr:to>
      <xdr:col>8</xdr:col>
      <xdr:colOff>176617</xdr:colOff>
      <xdr:row>33</xdr:row>
      <xdr:rowOff>68580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1028700"/>
          <a:ext cx="4215217" cy="512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99060</xdr:colOff>
      <xdr:row>2</xdr:row>
      <xdr:rowOff>175260</xdr:rowOff>
    </xdr:from>
    <xdr:to>
      <xdr:col>18</xdr:col>
      <xdr:colOff>464820</xdr:colOff>
      <xdr:row>33</xdr:row>
      <xdr:rowOff>1524</xdr:rowOff>
    </xdr:to>
    <xdr:sp macro="" textlink="">
      <xdr:nvSpPr>
        <xdr:cNvPr id="6" name="Rounded Rectangle 5"/>
        <xdr:cNvSpPr/>
      </xdr:nvSpPr>
      <xdr:spPr>
        <a:xfrm>
          <a:off x="6195060" y="59436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381000</xdr:colOff>
      <xdr:row>58</xdr:row>
      <xdr:rowOff>167640</xdr:rowOff>
    </xdr:to>
    <xdr:grpSp>
      <xdr:nvGrpSpPr>
        <xdr:cNvPr id="11" name="Group 10"/>
        <xdr:cNvGrpSpPr/>
      </xdr:nvGrpSpPr>
      <xdr:grpSpPr>
        <a:xfrm>
          <a:off x="609600" y="664029"/>
          <a:ext cx="8305800" cy="10345782"/>
          <a:chOff x="609600" y="664029"/>
          <a:chExt cx="8305800" cy="10345782"/>
        </a:xfrm>
      </xdr:grpSpPr>
      <xdr:grpSp>
        <xdr:nvGrpSpPr>
          <xdr:cNvPr id="2" name="Group 1"/>
          <xdr:cNvGrpSpPr/>
        </xdr:nvGrpSpPr>
        <xdr:grpSpPr>
          <a:xfrm>
            <a:off x="609600" y="664029"/>
            <a:ext cx="8305800" cy="5110842"/>
            <a:chOff x="487680" y="274320"/>
            <a:chExt cx="8305800" cy="5052060"/>
          </a:xfrm>
        </xdr:grpSpPr>
        <xdr:sp macro="" textlink="">
          <xdr:nvSpPr>
            <xdr:cNvPr id="3" name="Rounded Rectangle 2"/>
            <xdr:cNvSpPr/>
          </xdr:nvSpPr>
          <xdr:spPr>
            <a:xfrm>
              <a:off x="487680" y="274320"/>
              <a:ext cx="8305800" cy="50215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i="0" u="none" baseline="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5481" y="304800"/>
              <a:ext cx="5592138" cy="502158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 name="Rounded Rectangle 4"/>
          <xdr:cNvSpPr/>
        </xdr:nvSpPr>
        <xdr:spPr>
          <a:xfrm>
            <a:off x="609600" y="5929449"/>
            <a:ext cx="8305800" cy="508036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2000" b="1" i="0" u="sng"/>
              <a:t>M&amp;I</a:t>
            </a:r>
          </a:p>
          <a:p>
            <a:pPr algn="l"/>
            <a:r>
              <a:rPr lang="en-US" sz="1200" b="0" i="0" u="none"/>
              <a:t>a.  In</a:t>
            </a:r>
            <a:r>
              <a:rPr lang="en-US" sz="1200" b="0" i="0" u="none" baseline="0"/>
              <a:t> this step, the USGS 2005 water use data was used to calculate the volume of water withdrawals in acre-feet per year for Public Supply, Domestic Use, and Industrial Use.  In addition, the population listed in the spreadsheet was used to determine the approximate water use per capita by county.</a:t>
            </a:r>
          </a:p>
          <a:p>
            <a:pPr algn="l"/>
            <a:endParaRPr lang="en-US" sz="1200" b="0" i="0" u="none" baseline="0"/>
          </a:p>
          <a:p>
            <a:pPr algn="l"/>
            <a:r>
              <a:rPr lang="en-US" sz="1200" b="0" i="0" u="none" baseline="0"/>
              <a:t>b.  Next, the USCB 2010 Population shapefile and ArcMap were used to determine the 2010 population by HUC 8 and County.</a:t>
            </a:r>
          </a:p>
          <a:p>
            <a:pPr algn="l"/>
            <a:endParaRPr lang="en-US" sz="1200" b="0" i="0" u="none" baseline="0"/>
          </a:p>
          <a:p>
            <a:pPr algn="l"/>
            <a:r>
              <a:rPr lang="en-US" sz="1200" b="0" i="0" u="none" baseline="0"/>
              <a:t>c.  In Step a, the withdrawals and usage per person are for the year 2005.  In order to obtain an estimate of withdrawals for 2010, the 2005 per capita usage estimate was applied to the 2010 population by HUC 8 and County.  The values were then aggregated by HUC 8.</a:t>
            </a:r>
          </a:p>
          <a:p>
            <a:pPr algn="l"/>
            <a:endParaRPr lang="en-US" sz="1200" b="0" i="0" u="none" baseline="0"/>
          </a:p>
          <a:p>
            <a:pPr algn="l"/>
            <a:r>
              <a:rPr lang="en-US" sz="1200" b="0" i="0" u="none" baseline="0"/>
              <a:t>d.  Up to this point, the volume estimates are all for withdrawals.  In order to obtain estimates for consumptive use, the USGS 1995 water use data was utilized.  Ratios of Consumptive Use to Withdrawals were calculated for the Public Supply, Domestic and Industrial Use sectors.</a:t>
            </a:r>
          </a:p>
          <a:p>
            <a:pPr algn="l"/>
            <a:endParaRPr lang="en-US" sz="1200" b="0" i="0" u="none" baseline="0"/>
          </a:p>
          <a:p>
            <a:pPr algn="l"/>
            <a:r>
              <a:rPr lang="en-US" sz="1200" b="0" i="0" u="none" baseline="0"/>
              <a:t>e.  The ratios were then applied to the withdrawal volumes calulated in step c to obtain estimated consumptive use in acre-feet per year for Public Supply, Domestic and Industrial water use.</a:t>
            </a:r>
          </a:p>
          <a:p>
            <a:pPr algn="l"/>
            <a:endParaRPr lang="en-US" sz="1200" b="0" i="0" u="none" baseline="0"/>
          </a:p>
          <a:p>
            <a:pPr algn="l"/>
            <a:r>
              <a:rPr lang="en-US" sz="1200" b="0" i="0" u="none" baseline="0"/>
              <a:t>f.  Lastly, the values of the 3 sectors were summed to obtain the 2010 M&amp;I Consumptive use in acre-feet per year by HUC 8.</a:t>
            </a:r>
          </a:p>
        </xdr:txBody>
      </xdr:sp>
    </xdr:grpSp>
    <xdr:clientData/>
  </xdr:twoCellAnchor>
  <xdr:twoCellAnchor>
    <xdr:from>
      <xdr:col>29</xdr:col>
      <xdr:colOff>21981</xdr:colOff>
      <xdr:row>3</xdr:row>
      <xdr:rowOff>0</xdr:rowOff>
    </xdr:from>
    <xdr:to>
      <xdr:col>39</xdr:col>
      <xdr:colOff>72781</xdr:colOff>
      <xdr:row>47</xdr:row>
      <xdr:rowOff>91440</xdr:rowOff>
    </xdr:to>
    <xdr:grpSp>
      <xdr:nvGrpSpPr>
        <xdr:cNvPr id="9" name="Group 8"/>
        <xdr:cNvGrpSpPr/>
      </xdr:nvGrpSpPr>
      <xdr:grpSpPr>
        <a:xfrm>
          <a:off x="17700381" y="664029"/>
          <a:ext cx="6146800" cy="8233954"/>
          <a:chOff x="9753601" y="664029"/>
          <a:chExt cx="6146800" cy="8233954"/>
        </a:xfrm>
      </xdr:grpSpPr>
      <xdr:grpSp>
        <xdr:nvGrpSpPr>
          <xdr:cNvPr id="6" name="Group 5"/>
          <xdr:cNvGrpSpPr/>
        </xdr:nvGrpSpPr>
        <xdr:grpSpPr>
          <a:xfrm>
            <a:off x="9753601" y="664029"/>
            <a:ext cx="6146800" cy="5098142"/>
            <a:chOff x="1266824" y="65951100"/>
            <a:chExt cx="12001499" cy="9861550"/>
          </a:xfrm>
        </xdr:grpSpPr>
        <xdr:sp macro="" textlink="">
          <xdr:nvSpPr>
            <xdr:cNvPr id="7" name="Rounded Rectangle 6"/>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8"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0" name="Rounded Rectangle 9"/>
          <xdr:cNvSpPr/>
        </xdr:nvSpPr>
        <xdr:spPr>
          <a:xfrm>
            <a:off x="9753601" y="5929449"/>
            <a:ext cx="6146800" cy="296853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p>
          <a:p>
            <a:pPr algn="ctr"/>
            <a:endParaRPr lang="en-US" sz="1100" b="1" u="sng" baseline="0"/>
          </a:p>
          <a:p>
            <a:pPr algn="l"/>
            <a:r>
              <a:rPr lang="en-US" sz="1100" b="0" u="none" baseline="0"/>
              <a:t>a.  ArcMap was used to identify the lcoations and corresponding HUC 8s listed in the Powerplant Data document.</a:t>
            </a:r>
          </a:p>
          <a:p>
            <a:pPr algn="l"/>
            <a:endParaRPr lang="en-US" sz="1100" b="0" u="none" baseline="0"/>
          </a:p>
          <a:p>
            <a:pPr algn="l"/>
            <a:r>
              <a:rPr lang="en-US" sz="1100" b="0" u="none" baseline="0"/>
              <a:t>b.  The calculated withdrawals and consumption listed in the document were originally provided in millions of gallons per year.  These values were converted to acre-feet per year.</a:t>
            </a:r>
          </a:p>
          <a:p>
            <a:pPr algn="l"/>
            <a:endParaRPr lang="en-US" sz="1100" b="0" u="none" baseline="0"/>
          </a:p>
          <a:p>
            <a:pPr algn="l"/>
            <a:r>
              <a:rPr lang="en-US" sz="1100" b="0" u="none" baseline="0"/>
              <a:t>c.  Lastly, the water use values were aggregated by HUC 8 and the medium scenario consumptive use values were selected to represent consumptive use for powerplants in the WECC study area.</a:t>
            </a:r>
            <a:endParaRPr lang="en-US" sz="1100" b="0" u="none"/>
          </a:p>
        </xdr:txBody>
      </xdr:sp>
    </xdr:grpSp>
    <xdr:clientData/>
  </xdr:twoCellAnchor>
  <xdr:twoCellAnchor>
    <xdr:from>
      <xdr:col>15</xdr:col>
      <xdr:colOff>10870</xdr:colOff>
      <xdr:row>3</xdr:row>
      <xdr:rowOff>4</xdr:rowOff>
    </xdr:from>
    <xdr:to>
      <xdr:col>28</xdr:col>
      <xdr:colOff>391870</xdr:colOff>
      <xdr:row>60</xdr:row>
      <xdr:rowOff>87133</xdr:rowOff>
    </xdr:to>
    <xdr:grpSp>
      <xdr:nvGrpSpPr>
        <xdr:cNvPr id="17" name="Group 16"/>
        <xdr:cNvGrpSpPr/>
      </xdr:nvGrpSpPr>
      <xdr:grpSpPr>
        <a:xfrm>
          <a:off x="9154870" y="664033"/>
          <a:ext cx="8305800" cy="10635386"/>
          <a:chOff x="9154870" y="664033"/>
          <a:chExt cx="8305800" cy="10635386"/>
        </a:xfrm>
      </xdr:grpSpPr>
      <xdr:sp macro="" textlink="">
        <xdr:nvSpPr>
          <xdr:cNvPr id="15" name="Rounded Rectangle 14"/>
          <xdr:cNvSpPr/>
        </xdr:nvSpPr>
        <xdr:spPr>
          <a:xfrm>
            <a:off x="9154870" y="664033"/>
            <a:ext cx="8305800" cy="6836224"/>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i="0" u="none" baseline="0"/>
          </a:p>
        </xdr:txBody>
      </xdr:sp>
      <xdr:sp macro="" textlink="">
        <xdr:nvSpPr>
          <xdr:cNvPr id="14" name="Rounded Rectangle 13"/>
          <xdr:cNvSpPr/>
        </xdr:nvSpPr>
        <xdr:spPr>
          <a:xfrm>
            <a:off x="9154870" y="7736529"/>
            <a:ext cx="8305800" cy="356289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2000" b="1" i="0" u="sng"/>
              <a:t>Agriculture</a:t>
            </a:r>
          </a:p>
          <a:p>
            <a:pPr algn="l"/>
            <a:endParaRPr lang="en-US" sz="1200" b="0" i="0" u="none"/>
          </a:p>
          <a:p>
            <a:pPr algn="l"/>
            <a:r>
              <a:rPr lang="en-US" sz="1200" b="0" i="0" u="none"/>
              <a:t>a.  The NRCS</a:t>
            </a:r>
            <a:r>
              <a:rPr lang="en-US" sz="1200" b="0" i="0" u="none" baseline="0"/>
              <a:t> HUC 8, Counties and Final Land Unit shapefiles were intersected in ArcMap and the ratios of HUC 8 to county using the irrigated acres was calculated.</a:t>
            </a:r>
          </a:p>
          <a:p>
            <a:pPr algn="l"/>
            <a:endParaRPr lang="en-US" sz="1200" b="0" i="0" u="none" baseline="0"/>
          </a:p>
          <a:p>
            <a:pPr algn="l"/>
            <a:r>
              <a:rPr lang="en-US" sz="1200" b="0" i="0" u="none" baseline="0"/>
              <a:t>b.  USGS 1995 water use data was utilized to calculate ratios of consumptive use to withdrawals by county.</a:t>
            </a:r>
          </a:p>
          <a:p>
            <a:pPr algn="l"/>
            <a:endParaRPr lang="en-US" sz="1200" b="0" i="0" u="none" baseline="0"/>
          </a:p>
          <a:p>
            <a:pPr algn="l"/>
            <a:r>
              <a:rPr lang="en-US" sz="1200" b="0" i="0" u="none" baseline="0"/>
              <a:t>c.  The consumptive use ratios were then applied to the 2005 irrigation withdrawal values by county to obtain estimated 2005 agricultural consumptive use by County.</a:t>
            </a:r>
          </a:p>
          <a:p>
            <a:pPr algn="l"/>
            <a:endParaRPr lang="en-US" sz="1200" b="0" i="0" u="none" baseline="0"/>
          </a:p>
          <a:p>
            <a:pPr algn="l"/>
            <a:r>
              <a:rPr lang="en-US" sz="1200" b="0" i="0" u="none" baseline="0"/>
              <a:t>d.  Next, the HUC 8 to County ratios calculated in Step a were applied and resulted in the 2005 agricultural consumptive use by County and HUC 8.</a:t>
            </a:r>
          </a:p>
          <a:p>
            <a:pPr algn="l"/>
            <a:endParaRPr lang="en-US" sz="1200" b="0" i="0" u="none" baseline="0"/>
          </a:p>
          <a:p>
            <a:pPr algn="l"/>
            <a:r>
              <a:rPr lang="en-US" sz="1200" b="0" i="0" u="none" baseline="0"/>
              <a:t>e.  Lastly, the values were aggregated by HUC 8.</a:t>
            </a:r>
          </a:p>
        </xdr:txBody>
      </xdr:sp>
      <xdr:pic>
        <xdr:nvPicPr>
          <xdr:cNvPr id="409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7457" y="947059"/>
            <a:ext cx="3239871" cy="65858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358140</xdr:colOff>
      <xdr:row>3</xdr:row>
      <xdr:rowOff>38100</xdr:rowOff>
    </xdr:from>
    <xdr:to>
      <xdr:col>8</xdr:col>
      <xdr:colOff>139065</xdr:colOff>
      <xdr:row>21</xdr:row>
      <xdr:rowOff>104775</xdr:rowOff>
    </xdr:to>
    <xdr:sp macro="" textlink="">
      <xdr:nvSpPr>
        <xdr:cNvPr id="2" name="Rounded Rectangle 1"/>
        <xdr:cNvSpPr/>
      </xdr:nvSpPr>
      <xdr:spPr>
        <a:xfrm>
          <a:off x="358140" y="693420"/>
          <a:ext cx="4657725" cy="335851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r>
            <a:rPr lang="en-US" sz="1100" b="1" u="sng"/>
            <a:t>Current Groundwater</a:t>
          </a:r>
        </a:p>
        <a:p>
          <a:pPr algn="ctr"/>
          <a:endParaRPr lang="en-US" sz="1100" b="1" u="sng"/>
        </a:p>
        <a:p>
          <a:pPr algn="l"/>
          <a:r>
            <a:rPr lang="en-US" sz="1100" b="0" u="none"/>
            <a:t>a.  ArcMap, the</a:t>
          </a:r>
          <a:r>
            <a:rPr lang="en-US" sz="1100" b="0" u="none" baseline="0"/>
            <a:t> US Aquifers shapefile and the USGS Aquifers document were used to assign groundwater pumping information for irrigation, public supply and industrial uses to the appropriate aquifers.</a:t>
          </a:r>
        </a:p>
        <a:p>
          <a:pPr algn="l"/>
          <a:endParaRPr lang="en-US" sz="1100" b="0" u="none" baseline="0"/>
        </a:p>
        <a:p>
          <a:pPr algn="l"/>
          <a:r>
            <a:rPr lang="en-US" sz="1100" b="0" u="none" baseline="0"/>
            <a:t>b.  Then, the NRCS HUC 8 and US Aquifers shapefiles were </a:t>
          </a:r>
          <a:r>
            <a:rPr lang="en-US" sz="1100" b="0" u="none"/>
            <a:t> used to calculate ratios of aquifer</a:t>
          </a:r>
          <a:r>
            <a:rPr lang="en-US" sz="1100" b="0" u="none" baseline="0"/>
            <a:t> area by </a:t>
          </a:r>
          <a:r>
            <a:rPr lang="en-US" sz="1100" b="0" u="none"/>
            <a:t>HUC 8 to total groundwater</a:t>
          </a:r>
          <a:r>
            <a:rPr lang="en-US" sz="1100" b="0" u="none" baseline="0"/>
            <a:t> aquifer area.  These ratios were applied to the total groundwater pumping estimates by aquifer to obtain groundwater pumping by aquifer and HUC 8.</a:t>
          </a:r>
        </a:p>
        <a:p>
          <a:pPr algn="l"/>
          <a:endParaRPr lang="en-US" sz="1100" b="0" u="none" baseline="0"/>
        </a:p>
        <a:p>
          <a:pPr algn="l"/>
          <a:r>
            <a:rPr lang="en-US" sz="1100" b="0" u="none" baseline="0"/>
            <a:t>c.  Lastly, the values were aggregated by HUC 8.</a:t>
          </a:r>
          <a:endParaRPr lang="en-US" sz="1100" b="0" u="none"/>
        </a:p>
      </xdr:txBody>
    </xdr:sp>
    <xdr:clientData/>
  </xdr:twoCellAnchor>
  <xdr:twoCellAnchor>
    <xdr:from>
      <xdr:col>8</xdr:col>
      <xdr:colOff>434340</xdr:colOff>
      <xdr:row>3</xdr:row>
      <xdr:rowOff>38100</xdr:rowOff>
    </xdr:from>
    <xdr:to>
      <xdr:col>16</xdr:col>
      <xdr:colOff>215265</xdr:colOff>
      <xdr:row>27</xdr:row>
      <xdr:rowOff>148590</xdr:rowOff>
    </xdr:to>
    <xdr:grpSp>
      <xdr:nvGrpSpPr>
        <xdr:cNvPr id="3" name="Group 2"/>
        <xdr:cNvGrpSpPr/>
      </xdr:nvGrpSpPr>
      <xdr:grpSpPr>
        <a:xfrm>
          <a:off x="5311140" y="693420"/>
          <a:ext cx="4657725" cy="4499610"/>
          <a:chOff x="5305425" y="514350"/>
          <a:chExt cx="4657725" cy="4499610"/>
        </a:xfrm>
      </xdr:grpSpPr>
      <xdr:sp macro="" textlink="">
        <xdr:nvSpPr>
          <xdr:cNvPr id="4" name="Rounded Rectangle 3"/>
          <xdr:cNvSpPr/>
        </xdr:nvSpPr>
        <xdr:spPr>
          <a:xfrm>
            <a:off x="5305425" y="514350"/>
            <a:ext cx="4657725" cy="449961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endParaRPr lang="en-US" sz="1100" b="0" u="none"/>
          </a:p>
        </xdr:txBody>
      </xdr:sp>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6980" y="655320"/>
            <a:ext cx="2758439" cy="418004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266700</xdr:colOff>
      <xdr:row>32</xdr:row>
      <xdr:rowOff>121920</xdr:rowOff>
    </xdr:to>
    <xdr:grpSp>
      <xdr:nvGrpSpPr>
        <xdr:cNvPr id="2" name="Group 1"/>
        <xdr:cNvGrpSpPr/>
      </xdr:nvGrpSpPr>
      <xdr:grpSpPr>
        <a:xfrm>
          <a:off x="609600" y="472440"/>
          <a:ext cx="4533900" cy="5608320"/>
          <a:chOff x="297180" y="632460"/>
          <a:chExt cx="4533900" cy="5608320"/>
        </a:xfrm>
      </xdr:grpSpPr>
      <xdr:sp macro="" textlink="">
        <xdr:nvSpPr>
          <xdr:cNvPr id="3" name="Rounded Rectangle 2"/>
          <xdr:cNvSpPr/>
        </xdr:nvSpPr>
        <xdr:spPr>
          <a:xfrm>
            <a:off x="297180" y="632460"/>
            <a:ext cx="4533900" cy="56083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10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 y="792480"/>
            <a:ext cx="4130040" cy="536425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7620</xdr:colOff>
      <xdr:row>33</xdr:row>
      <xdr:rowOff>121920</xdr:rowOff>
    </xdr:from>
    <xdr:to>
      <xdr:col>8</xdr:col>
      <xdr:colOff>274320</xdr:colOff>
      <xdr:row>59</xdr:row>
      <xdr:rowOff>22860</xdr:rowOff>
    </xdr:to>
    <xdr:sp macro="" textlink="">
      <xdr:nvSpPr>
        <xdr:cNvPr id="5" name="Rounded Rectangle 4"/>
        <xdr:cNvSpPr/>
      </xdr:nvSpPr>
      <xdr:spPr>
        <a:xfrm>
          <a:off x="617220" y="6263640"/>
          <a:ext cx="4533900" cy="46558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800" b="1"/>
            <a:t>Future M&amp;I</a:t>
          </a:r>
        </a:p>
        <a:p>
          <a:pPr algn="l"/>
          <a:endParaRPr lang="en-US" sz="1100"/>
        </a:p>
        <a:p>
          <a:pPr algn="l"/>
          <a:endParaRPr lang="en-US" sz="1100"/>
        </a:p>
        <a:p>
          <a:pPr algn="l"/>
          <a:r>
            <a:rPr lang="en-US" sz="1100"/>
            <a:t>a.</a:t>
          </a:r>
          <a:r>
            <a:rPr lang="en-US" sz="1100" baseline="0"/>
            <a:t>  First, the ratios of HUC 8 to state Population for 2010 were calculated using the information found in the Water Use Current M&amp;I tab.</a:t>
          </a:r>
        </a:p>
        <a:p>
          <a:pPr algn="l"/>
          <a:endParaRPr lang="en-US" sz="1100" baseline="0"/>
        </a:p>
        <a:p>
          <a:pPr algn="l"/>
          <a:r>
            <a:rPr lang="en-US" sz="1100" baseline="0"/>
            <a:t>b.  Next, the ratios were applied to the 2030 state population projection provided in the 2030 Population information which resulted in the estimated 2030 population projections by HUC 8.</a:t>
          </a:r>
        </a:p>
        <a:p>
          <a:pPr algn="l"/>
          <a:endParaRPr lang="en-US" sz="1100" baseline="0"/>
        </a:p>
        <a:p>
          <a:pPr algn="l"/>
          <a:r>
            <a:rPr lang="en-US" sz="1100" baseline="0"/>
            <a:t>c.  Then, the consumptive use per capita was calculated using current population and consumptive use by HUC 8.  </a:t>
          </a:r>
        </a:p>
        <a:p>
          <a:pPr algn="l"/>
          <a:endParaRPr lang="en-US" sz="1100" baseline="0"/>
        </a:p>
        <a:p>
          <a:pPr algn="l"/>
          <a:r>
            <a:rPr lang="en-US" sz="1100" baseline="0"/>
            <a:t>d.  Lastly, this per capita use was applied by HUC 8 to the projected 2030 population by HUC 8.  This gave the estimated 2030 consumptive use for M&amp;I.  </a:t>
          </a:r>
        </a:p>
        <a:p>
          <a:pPr algn="l"/>
          <a:endParaRPr lang="en-US" sz="1100" baseline="0"/>
        </a:p>
        <a:p>
          <a:pPr algn="l"/>
          <a:r>
            <a:rPr lang="en-US" sz="1100" baseline="0"/>
            <a:t>Note:  The assumption made in this calculation is that the water use rate remains the same in both current and future scenarios.</a:t>
          </a:r>
          <a:endParaRPr lang="en-US" sz="1100"/>
        </a:p>
      </xdr:txBody>
    </xdr:sp>
    <xdr:clientData/>
  </xdr:twoCellAnchor>
  <xdr:twoCellAnchor>
    <xdr:from>
      <xdr:col>10</xdr:col>
      <xdr:colOff>0</xdr:colOff>
      <xdr:row>33</xdr:row>
      <xdr:rowOff>137160</xdr:rowOff>
    </xdr:from>
    <xdr:to>
      <xdr:col>17</xdr:col>
      <xdr:colOff>266700</xdr:colOff>
      <xdr:row>42</xdr:row>
      <xdr:rowOff>175260</xdr:rowOff>
    </xdr:to>
    <xdr:sp macro="" textlink="">
      <xdr:nvSpPr>
        <xdr:cNvPr id="6" name="Rounded Rectangle 5"/>
        <xdr:cNvSpPr/>
      </xdr:nvSpPr>
      <xdr:spPr>
        <a:xfrm>
          <a:off x="6096000" y="6278880"/>
          <a:ext cx="4533900" cy="168402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800" b="1"/>
            <a:t>Future</a:t>
          </a:r>
          <a:r>
            <a:rPr lang="en-US" sz="1800" b="1" baseline="0"/>
            <a:t> Agriculture</a:t>
          </a:r>
          <a:endParaRPr lang="en-US" sz="1800" b="1"/>
        </a:p>
        <a:p>
          <a:pPr algn="l"/>
          <a:endParaRPr lang="en-US" sz="1100"/>
        </a:p>
        <a:p>
          <a:pPr algn="l"/>
          <a:r>
            <a:rPr lang="en-US" sz="1100"/>
            <a:t>Since there are no estimates on future agricultural consumptive use provided by the state, it is assumed that current use will remain the same into the future.</a:t>
          </a:r>
        </a:p>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563880</xdr:colOff>
      <xdr:row>2</xdr:row>
      <xdr:rowOff>68580</xdr:rowOff>
    </xdr:from>
    <xdr:to>
      <xdr:col>14</xdr:col>
      <xdr:colOff>556260</xdr:colOff>
      <xdr:row>30</xdr:row>
      <xdr:rowOff>137160</xdr:rowOff>
    </xdr:to>
    <xdr:sp macro="" textlink="">
      <xdr:nvSpPr>
        <xdr:cNvPr id="2" name="Rounded Rectangle 1"/>
        <xdr:cNvSpPr/>
      </xdr:nvSpPr>
      <xdr:spPr>
        <a:xfrm>
          <a:off x="563880" y="48768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clientData/>
  </xdr:twoCellAnchor>
  <xdr:twoCellAnchor>
    <xdr:from>
      <xdr:col>1</xdr:col>
      <xdr:colOff>289560</xdr:colOff>
      <xdr:row>4</xdr:row>
      <xdr:rowOff>106680</xdr:rowOff>
    </xdr:from>
    <xdr:to>
      <xdr:col>7</xdr:col>
      <xdr:colOff>266700</xdr:colOff>
      <xdr:row>28</xdr:row>
      <xdr:rowOff>114300</xdr:rowOff>
    </xdr:to>
    <xdr:sp macro="" textlink="">
      <xdr:nvSpPr>
        <xdr:cNvPr id="3" name="Rounded Rectangle 2"/>
        <xdr:cNvSpPr/>
      </xdr:nvSpPr>
      <xdr:spPr>
        <a:xfrm>
          <a:off x="899160" y="89154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137160</xdr:colOff>
      <xdr:row>4</xdr:row>
      <xdr:rowOff>144780</xdr:rowOff>
    </xdr:from>
    <xdr:to>
      <xdr:col>14</xdr:col>
      <xdr:colOff>118872</xdr:colOff>
      <xdr:row>28</xdr:row>
      <xdr:rowOff>153924</xdr:rowOff>
    </xdr:to>
    <xdr:sp macro="" textlink="">
      <xdr:nvSpPr>
        <xdr:cNvPr id="4" name="Rounded Rectangle 3"/>
        <xdr:cNvSpPr/>
      </xdr:nvSpPr>
      <xdr:spPr>
        <a:xfrm>
          <a:off x="5013960" y="92964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clientData/>
  </xdr:twoCellAnchor>
  <xdr:twoCellAnchor editAs="oneCell">
    <xdr:from>
      <xdr:col>2</xdr:col>
      <xdr:colOff>91440</xdr:colOff>
      <xdr:row>6</xdr:row>
      <xdr:rowOff>0</xdr:rowOff>
    </xdr:from>
    <xdr:to>
      <xdr:col>6</xdr:col>
      <xdr:colOff>562713</xdr:colOff>
      <xdr:row>28</xdr:row>
      <xdr:rowOff>106680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0640" y="1150620"/>
          <a:ext cx="2909673"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266700</xdr:colOff>
      <xdr:row>2</xdr:row>
      <xdr:rowOff>45720</xdr:rowOff>
    </xdr:from>
    <xdr:to>
      <xdr:col>15</xdr:col>
      <xdr:colOff>434340</xdr:colOff>
      <xdr:row>27</xdr:row>
      <xdr:rowOff>121920</xdr:rowOff>
    </xdr:to>
    <xdr:grpSp>
      <xdr:nvGrpSpPr>
        <xdr:cNvPr id="7" name="Group 6"/>
        <xdr:cNvGrpSpPr/>
      </xdr:nvGrpSpPr>
      <xdr:grpSpPr>
        <a:xfrm>
          <a:off x="266700" y="518160"/>
          <a:ext cx="9311640" cy="4648200"/>
          <a:chOff x="327660" y="548640"/>
          <a:chExt cx="9311640" cy="4648200"/>
        </a:xfrm>
      </xdr:grpSpPr>
      <xdr:sp macro="" textlink="">
        <xdr:nvSpPr>
          <xdr:cNvPr id="8" name="Rounded Rectangle 7"/>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9" name="Rounded Rectangle 8"/>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10" name="Rounded Rectangle 9"/>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1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320040</xdr:colOff>
      <xdr:row>40</xdr:row>
      <xdr:rowOff>60959</xdr:rowOff>
    </xdr:to>
    <xdr:grpSp>
      <xdr:nvGrpSpPr>
        <xdr:cNvPr id="2" name="Group 1"/>
        <xdr:cNvGrpSpPr/>
      </xdr:nvGrpSpPr>
      <xdr:grpSpPr>
        <a:xfrm>
          <a:off x="609600" y="457200"/>
          <a:ext cx="13121640" cy="7010399"/>
          <a:chOff x="701040" y="449581"/>
          <a:chExt cx="13121640" cy="7010399"/>
        </a:xfrm>
      </xdr:grpSpPr>
      <xdr:sp macro="" textlink="">
        <xdr:nvSpPr>
          <xdr:cNvPr id="3" name="Rounded Rectangle 2"/>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4" name="Group 3"/>
          <xdr:cNvGrpSpPr/>
        </xdr:nvGrpSpPr>
        <xdr:grpSpPr>
          <a:xfrm>
            <a:off x="701040" y="449581"/>
            <a:ext cx="4251960" cy="7010399"/>
            <a:chOff x="701040" y="358141"/>
            <a:chExt cx="4251960" cy="7010399"/>
          </a:xfrm>
        </xdr:grpSpPr>
        <xdr:sp macro="" textlink="">
          <xdr:nvSpPr>
            <xdr:cNvPr id="5" name="Rounded Rectangle 4"/>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workbookViewId="0">
      <pane ySplit="2" topLeftCell="A3" activePane="bottomLeft" state="frozen"/>
      <selection pane="bottomLeft" activeCell="H17" sqref="H17"/>
    </sheetView>
  </sheetViews>
  <sheetFormatPr defaultRowHeight="14.4" x14ac:dyDescent="0.3"/>
  <cols>
    <col min="2" max="2" width="14.6640625" customWidth="1"/>
    <col min="8" max="8" width="60.5546875" customWidth="1"/>
    <col min="9" max="11" width="15.77734375" customWidth="1"/>
  </cols>
  <sheetData>
    <row r="1" spans="1:11" ht="22.2" thickTop="1" thickBot="1" x14ac:dyDescent="0.45">
      <c r="A1" s="192" t="s">
        <v>504</v>
      </c>
      <c r="B1" s="193"/>
      <c r="C1" s="193"/>
      <c r="D1" s="193"/>
      <c r="E1" s="193"/>
      <c r="F1" s="193"/>
      <c r="G1" s="194"/>
      <c r="H1" s="195" t="s">
        <v>522</v>
      </c>
      <c r="I1" s="196"/>
      <c r="J1" s="196"/>
      <c r="K1" s="197"/>
    </row>
    <row r="2" spans="1:11" ht="44.4" thickTop="1" thickBot="1" x14ac:dyDescent="0.35">
      <c r="A2" s="75" t="s">
        <v>3</v>
      </c>
      <c r="B2" s="76" t="s">
        <v>509</v>
      </c>
      <c r="C2" s="77" t="s">
        <v>517</v>
      </c>
      <c r="D2" s="77" t="s">
        <v>518</v>
      </c>
      <c r="E2" s="77" t="s">
        <v>519</v>
      </c>
      <c r="F2" s="77" t="s">
        <v>520</v>
      </c>
      <c r="G2" s="78" t="s">
        <v>521</v>
      </c>
      <c r="H2" s="79" t="s">
        <v>389</v>
      </c>
      <c r="I2" s="80" t="s">
        <v>394</v>
      </c>
      <c r="J2" s="80" t="s">
        <v>395</v>
      </c>
      <c r="K2" s="81" t="s">
        <v>396</v>
      </c>
    </row>
    <row r="3" spans="1:11" ht="15" thickTop="1" x14ac:dyDescent="0.3">
      <c r="A3" s="85" t="s">
        <v>384</v>
      </c>
      <c r="B3" s="46">
        <v>5019000</v>
      </c>
      <c r="C3" s="46">
        <v>0</v>
      </c>
      <c r="D3" s="46">
        <v>0</v>
      </c>
      <c r="E3" s="46">
        <v>0</v>
      </c>
      <c r="F3" s="46">
        <v>0</v>
      </c>
      <c r="G3" s="47">
        <v>269.803</v>
      </c>
      <c r="H3" s="45" t="s">
        <v>400</v>
      </c>
      <c r="I3" s="46">
        <v>78</v>
      </c>
      <c r="J3" s="46">
        <v>264</v>
      </c>
      <c r="K3" s="47">
        <v>35</v>
      </c>
    </row>
    <row r="4" spans="1:11" ht="15" thickBot="1" x14ac:dyDescent="0.35">
      <c r="A4" s="86" t="s">
        <v>385</v>
      </c>
      <c r="B4" s="44">
        <v>5010000</v>
      </c>
      <c r="C4" s="44">
        <v>20</v>
      </c>
      <c r="D4" s="44">
        <v>35</v>
      </c>
      <c r="E4" s="44">
        <v>45</v>
      </c>
      <c r="F4" s="44">
        <v>60</v>
      </c>
      <c r="G4" s="49">
        <v>281.86099999999999</v>
      </c>
      <c r="H4" s="82" t="s">
        <v>401</v>
      </c>
      <c r="I4" s="83">
        <v>121</v>
      </c>
      <c r="J4" s="83">
        <v>1206</v>
      </c>
      <c r="K4" s="84">
        <v>13</v>
      </c>
    </row>
    <row r="5" spans="1:11" ht="15" thickTop="1" x14ac:dyDescent="0.3">
      <c r="A5" s="87">
        <v>10020001</v>
      </c>
      <c r="B5" s="44">
        <v>6014500</v>
      </c>
      <c r="C5" s="44">
        <v>39.42</v>
      </c>
      <c r="D5" s="44">
        <v>99.05</v>
      </c>
      <c r="E5" s="44">
        <v>128</v>
      </c>
      <c r="F5" s="44">
        <v>153</v>
      </c>
      <c r="G5" s="49">
        <v>245.20500000000001</v>
      </c>
    </row>
    <row r="6" spans="1:11" x14ac:dyDescent="0.3">
      <c r="A6" s="87">
        <v>10020002</v>
      </c>
      <c r="B6" s="44">
        <v>6018500</v>
      </c>
      <c r="C6" s="44">
        <v>24</v>
      </c>
      <c r="D6" s="44">
        <v>59</v>
      </c>
      <c r="E6" s="44">
        <v>97</v>
      </c>
      <c r="F6" s="44">
        <v>172</v>
      </c>
      <c r="G6" s="49">
        <v>404.71499999999997</v>
      </c>
    </row>
    <row r="7" spans="1:11" x14ac:dyDescent="0.3">
      <c r="A7" s="88">
        <v>10020003</v>
      </c>
      <c r="B7" s="44">
        <v>6023000</v>
      </c>
      <c r="C7" s="44">
        <v>22</v>
      </c>
      <c r="D7" s="44">
        <v>71</v>
      </c>
      <c r="E7" s="44">
        <v>95</v>
      </c>
      <c r="F7" s="44">
        <v>117</v>
      </c>
      <c r="G7" s="49">
        <v>198.58699999999999</v>
      </c>
    </row>
    <row r="8" spans="1:11" x14ac:dyDescent="0.3">
      <c r="A8" s="87">
        <v>10020004</v>
      </c>
      <c r="B8" s="44">
        <v>6026400</v>
      </c>
      <c r="C8" s="44">
        <v>62</v>
      </c>
      <c r="D8" s="44">
        <v>115</v>
      </c>
      <c r="E8" s="44">
        <v>158.1</v>
      </c>
      <c r="F8" s="44">
        <v>230.4</v>
      </c>
      <c r="G8" s="49">
        <v>1161.396</v>
      </c>
    </row>
    <row r="9" spans="1:11" x14ac:dyDescent="0.3">
      <c r="A9" s="88">
        <v>10020005</v>
      </c>
      <c r="B9" s="44">
        <v>6036650</v>
      </c>
      <c r="C9" s="44">
        <v>145.97999999999999</v>
      </c>
      <c r="D9" s="44">
        <v>334.9</v>
      </c>
      <c r="E9" s="44">
        <v>593</v>
      </c>
      <c r="F9" s="44">
        <v>853.6</v>
      </c>
      <c r="G9" s="49">
        <v>1950.6179999999999</v>
      </c>
    </row>
    <row r="10" spans="1:11" x14ac:dyDescent="0.3">
      <c r="A10" s="88">
        <v>10020006</v>
      </c>
      <c r="B10" s="44">
        <v>6033000</v>
      </c>
      <c r="C10" s="44">
        <v>6.3</v>
      </c>
      <c r="D10" s="44">
        <v>11</v>
      </c>
      <c r="E10" s="44">
        <v>15</v>
      </c>
      <c r="F10" s="44">
        <v>21</v>
      </c>
      <c r="G10" s="49">
        <v>116.309</v>
      </c>
    </row>
    <row r="11" spans="1:11" x14ac:dyDescent="0.3">
      <c r="A11" s="88">
        <v>10020007</v>
      </c>
      <c r="B11" s="44">
        <v>6042500</v>
      </c>
      <c r="C11" s="44">
        <v>660</v>
      </c>
      <c r="D11" s="44">
        <v>839</v>
      </c>
      <c r="E11" s="44">
        <v>990</v>
      </c>
      <c r="F11" s="44">
        <v>1154</v>
      </c>
      <c r="G11" s="49">
        <v>1638.866</v>
      </c>
    </row>
    <row r="12" spans="1:11" x14ac:dyDescent="0.3">
      <c r="A12" s="88">
        <v>10020008</v>
      </c>
      <c r="B12" s="44">
        <v>6052500</v>
      </c>
      <c r="C12" s="44">
        <v>210</v>
      </c>
      <c r="D12" s="44">
        <v>334</v>
      </c>
      <c r="E12" s="44">
        <v>415</v>
      </c>
      <c r="F12" s="44">
        <v>550</v>
      </c>
      <c r="G12" s="49">
        <v>1057.6369999999999</v>
      </c>
    </row>
    <row r="13" spans="1:11" x14ac:dyDescent="0.3">
      <c r="A13" s="88">
        <v>10030101</v>
      </c>
      <c r="B13" s="44">
        <v>6066500</v>
      </c>
      <c r="C13" s="44">
        <v>2000</v>
      </c>
      <c r="D13" s="44">
        <v>2830</v>
      </c>
      <c r="E13" s="44">
        <v>3030</v>
      </c>
      <c r="F13" s="44">
        <v>3410</v>
      </c>
      <c r="G13" s="49">
        <v>5398.7740000000003</v>
      </c>
    </row>
    <row r="14" spans="1:11" x14ac:dyDescent="0.3">
      <c r="A14" s="88">
        <v>10030102</v>
      </c>
      <c r="B14" s="44">
        <v>6090800</v>
      </c>
      <c r="C14" s="44">
        <v>2370</v>
      </c>
      <c r="D14" s="44">
        <v>3050</v>
      </c>
      <c r="E14" s="44">
        <v>3520</v>
      </c>
      <c r="F14" s="44">
        <v>4100</v>
      </c>
      <c r="G14" s="49">
        <v>7623.0129999999999</v>
      </c>
    </row>
    <row r="15" spans="1:11" x14ac:dyDescent="0.3">
      <c r="A15" s="88">
        <v>10030103</v>
      </c>
      <c r="B15" s="44">
        <v>6078000</v>
      </c>
      <c r="C15" s="44">
        <v>5.9409999999999998</v>
      </c>
      <c r="D15" s="44">
        <v>28</v>
      </c>
      <c r="E15" s="44">
        <v>45</v>
      </c>
      <c r="F15" s="44">
        <v>64</v>
      </c>
      <c r="G15" s="49">
        <v>286.75099999999998</v>
      </c>
    </row>
    <row r="16" spans="1:11" x14ac:dyDescent="0.3">
      <c r="A16" s="88">
        <v>10030104</v>
      </c>
      <c r="B16" s="44">
        <v>6089000</v>
      </c>
      <c r="C16" s="44">
        <v>98</v>
      </c>
      <c r="D16" s="44">
        <v>150</v>
      </c>
      <c r="E16" s="44">
        <v>178</v>
      </c>
      <c r="F16" s="44">
        <v>220</v>
      </c>
      <c r="G16" s="49">
        <v>686.41899999999998</v>
      </c>
    </row>
    <row r="17" spans="1:7" x14ac:dyDescent="0.3">
      <c r="A17" s="88">
        <v>10030105</v>
      </c>
      <c r="B17" s="44">
        <v>6090610</v>
      </c>
      <c r="C17" s="44">
        <v>6.9039999999999999</v>
      </c>
      <c r="D17" s="44">
        <v>9</v>
      </c>
      <c r="E17" s="44">
        <v>12</v>
      </c>
      <c r="F17" s="44">
        <v>18</v>
      </c>
      <c r="G17" s="49">
        <v>234.024</v>
      </c>
    </row>
    <row r="18" spans="1:7" x14ac:dyDescent="0.3">
      <c r="A18" s="88">
        <v>10030201</v>
      </c>
      <c r="B18" s="44">
        <v>6092000</v>
      </c>
      <c r="C18" s="44">
        <v>4.4000000000000004</v>
      </c>
      <c r="D18" s="44">
        <v>21.75</v>
      </c>
      <c r="E18" s="44">
        <v>35</v>
      </c>
      <c r="F18" s="44">
        <v>52</v>
      </c>
      <c r="G18" s="49">
        <v>388.822</v>
      </c>
    </row>
    <row r="19" spans="1:7" x14ac:dyDescent="0.3">
      <c r="A19" s="88">
        <v>10030202</v>
      </c>
      <c r="B19" s="44">
        <v>6099000</v>
      </c>
      <c r="C19" s="44">
        <v>6.9109999999999996</v>
      </c>
      <c r="D19" s="44">
        <v>16</v>
      </c>
      <c r="E19" s="44">
        <v>24</v>
      </c>
      <c r="F19" s="44">
        <v>34</v>
      </c>
      <c r="G19" s="49">
        <v>185.30600000000001</v>
      </c>
    </row>
    <row r="20" spans="1:7" x14ac:dyDescent="0.3">
      <c r="A20" s="88">
        <v>10030203</v>
      </c>
      <c r="B20" s="44">
        <v>6102050</v>
      </c>
      <c r="C20" s="44">
        <v>84.9</v>
      </c>
      <c r="D20" s="44">
        <v>125</v>
      </c>
      <c r="E20" s="44">
        <v>200</v>
      </c>
      <c r="F20" s="44">
        <v>300</v>
      </c>
      <c r="G20" s="49">
        <v>941.78</v>
      </c>
    </row>
    <row r="21" spans="1:7" x14ac:dyDescent="0.3">
      <c r="A21" s="88">
        <v>10030204</v>
      </c>
      <c r="B21" s="44">
        <v>6101200</v>
      </c>
      <c r="C21" s="44">
        <v>0</v>
      </c>
      <c r="D21" s="44">
        <v>0</v>
      </c>
      <c r="E21" s="44">
        <v>0</v>
      </c>
      <c r="F21" s="44">
        <v>0</v>
      </c>
      <c r="G21" s="49">
        <v>11.46</v>
      </c>
    </row>
    <row r="22" spans="1:7" x14ac:dyDescent="0.3">
      <c r="A22" s="88">
        <v>10030205</v>
      </c>
      <c r="B22" s="44">
        <v>6108800</v>
      </c>
      <c r="C22" s="44">
        <v>0</v>
      </c>
      <c r="D22" s="44">
        <v>0</v>
      </c>
      <c r="E22" s="44">
        <v>0</v>
      </c>
      <c r="F22" s="44">
        <v>0</v>
      </c>
      <c r="G22" s="49">
        <v>36.122999999999998</v>
      </c>
    </row>
    <row r="23" spans="1:7" x14ac:dyDescent="0.3">
      <c r="A23" s="88">
        <v>10040101</v>
      </c>
      <c r="B23" s="44">
        <v>6109500</v>
      </c>
      <c r="C23" s="44">
        <v>2950</v>
      </c>
      <c r="D23" s="44">
        <v>3750</v>
      </c>
      <c r="E23" s="44">
        <v>4200</v>
      </c>
      <c r="F23" s="44">
        <v>4900</v>
      </c>
      <c r="G23" s="49">
        <v>8341.19</v>
      </c>
    </row>
    <row r="24" spans="1:7" x14ac:dyDescent="0.3">
      <c r="A24" s="88">
        <v>10040102</v>
      </c>
      <c r="B24" s="44"/>
      <c r="C24" s="44"/>
      <c r="D24" s="44"/>
      <c r="E24" s="44"/>
      <c r="F24" s="44"/>
      <c r="G24" s="49"/>
    </row>
    <row r="25" spans="1:7" x14ac:dyDescent="0.3">
      <c r="A25" s="88">
        <v>10040103</v>
      </c>
      <c r="B25" s="44">
        <v>6114700</v>
      </c>
      <c r="C25" s="44">
        <v>82.24</v>
      </c>
      <c r="D25" s="44">
        <v>127</v>
      </c>
      <c r="E25" s="44">
        <v>151.19999999999999</v>
      </c>
      <c r="F25" s="44">
        <v>200</v>
      </c>
      <c r="G25" s="49">
        <v>274.90899999999999</v>
      </c>
    </row>
    <row r="26" spans="1:7" x14ac:dyDescent="0.3">
      <c r="A26" s="88">
        <v>10040104</v>
      </c>
      <c r="B26" s="44">
        <v>6115200</v>
      </c>
      <c r="C26" s="44">
        <v>2890</v>
      </c>
      <c r="D26" s="44">
        <v>3860</v>
      </c>
      <c r="E26" s="44">
        <v>4370</v>
      </c>
      <c r="F26" s="44">
        <v>5200</v>
      </c>
      <c r="G26" s="49">
        <v>9012.0910000000003</v>
      </c>
    </row>
    <row r="27" spans="1:7" x14ac:dyDescent="0.3">
      <c r="A27" s="88">
        <v>10040105</v>
      </c>
      <c r="B27" s="44">
        <v>6131000</v>
      </c>
      <c r="C27" s="44">
        <v>0</v>
      </c>
      <c r="D27" s="44">
        <v>0</v>
      </c>
      <c r="E27" s="44">
        <v>0</v>
      </c>
      <c r="F27" s="44">
        <v>0.2</v>
      </c>
      <c r="G27" s="49">
        <v>48.828000000000003</v>
      </c>
    </row>
    <row r="28" spans="1:7" x14ac:dyDescent="0.3">
      <c r="A28" s="88">
        <v>10040106</v>
      </c>
      <c r="B28" s="44">
        <v>6130950</v>
      </c>
      <c r="C28" s="44">
        <v>0.05</v>
      </c>
      <c r="D28" s="44">
        <v>0.14099999999999999</v>
      </c>
      <c r="E28" s="44">
        <v>0.25</v>
      </c>
      <c r="F28" s="44">
        <v>0.318</v>
      </c>
      <c r="G28" s="49">
        <v>2.9369999999999998</v>
      </c>
    </row>
    <row r="29" spans="1:7" x14ac:dyDescent="0.3">
      <c r="A29" s="88">
        <v>10040201</v>
      </c>
      <c r="B29" s="44">
        <v>6126050</v>
      </c>
      <c r="C29" s="44">
        <v>0.33</v>
      </c>
      <c r="D29" s="44">
        <v>2.4</v>
      </c>
      <c r="E29" s="44">
        <v>5.7</v>
      </c>
      <c r="F29" s="44">
        <v>18</v>
      </c>
      <c r="G29" s="49">
        <v>220.672</v>
      </c>
    </row>
    <row r="30" spans="1:7" x14ac:dyDescent="0.3">
      <c r="A30" s="88">
        <v>10040202</v>
      </c>
      <c r="B30" s="44">
        <v>6127600</v>
      </c>
      <c r="C30" s="44">
        <v>10</v>
      </c>
      <c r="D30" s="44">
        <v>20</v>
      </c>
      <c r="E30" s="44">
        <v>28</v>
      </c>
      <c r="F30" s="44">
        <v>39</v>
      </c>
      <c r="G30" s="49">
        <v>175.59299999999999</v>
      </c>
    </row>
    <row r="31" spans="1:7" x14ac:dyDescent="0.3">
      <c r="A31" s="88">
        <v>10040203</v>
      </c>
      <c r="B31" s="44">
        <v>6130000</v>
      </c>
      <c r="C31" s="44">
        <v>0</v>
      </c>
      <c r="D31" s="44">
        <v>0</v>
      </c>
      <c r="E31" s="44">
        <v>0.75</v>
      </c>
      <c r="F31" s="44">
        <v>5</v>
      </c>
      <c r="G31" s="49">
        <v>121.175</v>
      </c>
    </row>
    <row r="32" spans="1:7" x14ac:dyDescent="0.3">
      <c r="A32" s="88">
        <v>10040204</v>
      </c>
      <c r="B32" s="44">
        <v>6129000</v>
      </c>
      <c r="C32" s="44">
        <v>0</v>
      </c>
      <c r="D32" s="44">
        <v>0</v>
      </c>
      <c r="E32" s="44">
        <v>0</v>
      </c>
      <c r="F32" s="44">
        <v>0</v>
      </c>
      <c r="G32" s="49">
        <v>23.547999999999998</v>
      </c>
    </row>
    <row r="33" spans="1:7" x14ac:dyDescent="0.3">
      <c r="A33" s="88">
        <v>10040205</v>
      </c>
      <c r="B33" s="44">
        <v>6130500</v>
      </c>
      <c r="C33" s="44">
        <v>0</v>
      </c>
      <c r="D33" s="44">
        <v>0</v>
      </c>
      <c r="E33" s="44">
        <v>0</v>
      </c>
      <c r="F33" s="44">
        <v>12</v>
      </c>
      <c r="G33" s="49">
        <v>258.22199999999998</v>
      </c>
    </row>
    <row r="34" spans="1:7" x14ac:dyDescent="0.3">
      <c r="A34" s="88">
        <v>10050001</v>
      </c>
      <c r="B34" s="44">
        <v>6132700</v>
      </c>
      <c r="C34" s="44">
        <v>0</v>
      </c>
      <c r="D34" s="44">
        <v>0</v>
      </c>
      <c r="E34" s="44">
        <v>0</v>
      </c>
      <c r="F34" s="44">
        <v>2.92</v>
      </c>
      <c r="G34" s="49">
        <v>83.441999999999993</v>
      </c>
    </row>
    <row r="35" spans="1:7" x14ac:dyDescent="0.3">
      <c r="A35" s="88">
        <v>10050002</v>
      </c>
      <c r="B35" s="44">
        <v>6135000</v>
      </c>
      <c r="C35" s="44">
        <v>0.1</v>
      </c>
      <c r="D35" s="44">
        <v>18</v>
      </c>
      <c r="E35" s="44">
        <v>41</v>
      </c>
      <c r="F35" s="44">
        <v>95</v>
      </c>
      <c r="G35" s="49">
        <v>479.041</v>
      </c>
    </row>
    <row r="36" spans="1:7" x14ac:dyDescent="0.3">
      <c r="A36" s="88">
        <v>10050003</v>
      </c>
      <c r="B36" s="44"/>
      <c r="C36" s="44"/>
      <c r="D36" s="44"/>
      <c r="E36" s="44"/>
      <c r="F36" s="44"/>
      <c r="G36" s="49"/>
    </row>
    <row r="37" spans="1:7" x14ac:dyDescent="0.3">
      <c r="A37" s="88">
        <v>10050004</v>
      </c>
      <c r="B37" s="44">
        <v>6164510</v>
      </c>
      <c r="C37" s="44">
        <v>21</v>
      </c>
      <c r="D37" s="44">
        <v>36</v>
      </c>
      <c r="E37" s="44">
        <v>50</v>
      </c>
      <c r="F37" s="44">
        <v>70</v>
      </c>
      <c r="G37" s="49">
        <v>375.36900000000003</v>
      </c>
    </row>
    <row r="38" spans="1:7" x14ac:dyDescent="0.3">
      <c r="A38" s="88">
        <v>10050005</v>
      </c>
      <c r="B38" s="44">
        <v>6139500</v>
      </c>
      <c r="C38" s="44">
        <v>0</v>
      </c>
      <c r="D38" s="44">
        <v>0</v>
      </c>
      <c r="E38" s="44">
        <v>0</v>
      </c>
      <c r="F38" s="44">
        <v>0</v>
      </c>
      <c r="G38" s="49">
        <v>19.140999999999998</v>
      </c>
    </row>
    <row r="39" spans="1:7" x14ac:dyDescent="0.3">
      <c r="A39" s="88">
        <v>10050006</v>
      </c>
      <c r="B39" s="44">
        <v>6138000</v>
      </c>
      <c r="C39" s="44">
        <v>0</v>
      </c>
      <c r="D39" s="44">
        <v>0</v>
      </c>
      <c r="E39" s="44">
        <v>0</v>
      </c>
      <c r="F39" s="44">
        <v>0</v>
      </c>
      <c r="G39" s="49">
        <v>1.881</v>
      </c>
    </row>
    <row r="40" spans="1:7" x14ac:dyDescent="0.3">
      <c r="A40" s="88">
        <v>10050007</v>
      </c>
      <c r="B40" s="44">
        <v>6147500</v>
      </c>
      <c r="C40" s="44">
        <v>0</v>
      </c>
      <c r="D40" s="44">
        <v>0</v>
      </c>
      <c r="E40" s="44">
        <v>0</v>
      </c>
      <c r="F40" s="44">
        <v>0</v>
      </c>
      <c r="G40" s="49">
        <v>55.777999999999999</v>
      </c>
    </row>
    <row r="41" spans="1:7" x14ac:dyDescent="0.3">
      <c r="A41" s="88">
        <v>10050008</v>
      </c>
      <c r="B41" s="44">
        <v>6152500</v>
      </c>
      <c r="C41" s="44">
        <v>0</v>
      </c>
      <c r="D41" s="44">
        <v>0</v>
      </c>
      <c r="E41" s="44">
        <v>0</v>
      </c>
      <c r="F41" s="44">
        <v>0</v>
      </c>
      <c r="G41" s="49">
        <v>1.075</v>
      </c>
    </row>
    <row r="42" spans="1:7" x14ac:dyDescent="0.3">
      <c r="A42" s="88">
        <v>10050009</v>
      </c>
      <c r="B42" s="44">
        <v>6154550</v>
      </c>
      <c r="C42" s="44">
        <v>0</v>
      </c>
      <c r="D42" s="44">
        <v>0</v>
      </c>
      <c r="E42" s="44">
        <v>0</v>
      </c>
      <c r="F42" s="44">
        <v>0</v>
      </c>
      <c r="G42" s="49">
        <v>26.422999999999998</v>
      </c>
    </row>
    <row r="43" spans="1:7" x14ac:dyDescent="0.3">
      <c r="A43" s="88">
        <v>10050010</v>
      </c>
      <c r="B43" s="44"/>
      <c r="C43" s="44"/>
      <c r="D43" s="44"/>
      <c r="E43" s="44"/>
      <c r="F43" s="44"/>
      <c r="G43" s="49"/>
    </row>
    <row r="44" spans="1:7" x14ac:dyDescent="0.3">
      <c r="A44" s="88">
        <v>10050011</v>
      </c>
      <c r="B44" s="44">
        <v>6156000</v>
      </c>
      <c r="C44" s="44">
        <v>0</v>
      </c>
      <c r="D44" s="44">
        <v>0</v>
      </c>
      <c r="E44" s="44">
        <v>0</v>
      </c>
      <c r="F44" s="44">
        <v>0</v>
      </c>
      <c r="G44" s="49">
        <v>6.8250000000000002</v>
      </c>
    </row>
    <row r="45" spans="1:7" x14ac:dyDescent="0.3">
      <c r="A45" s="88">
        <v>10050012</v>
      </c>
      <c r="B45" s="44">
        <v>6174500</v>
      </c>
      <c r="C45" s="44">
        <v>12</v>
      </c>
      <c r="D45" s="44">
        <v>38</v>
      </c>
      <c r="E45" s="44">
        <v>58</v>
      </c>
      <c r="F45" s="44">
        <v>90</v>
      </c>
      <c r="G45" s="49">
        <v>640.85500000000002</v>
      </c>
    </row>
    <row r="46" spans="1:7" x14ac:dyDescent="0.3">
      <c r="A46" s="88">
        <v>10050013</v>
      </c>
      <c r="B46" s="44">
        <v>6164500</v>
      </c>
      <c r="C46" s="44">
        <v>0</v>
      </c>
      <c r="D46" s="44">
        <v>0</v>
      </c>
      <c r="E46" s="44">
        <v>0</v>
      </c>
      <c r="F46" s="44">
        <v>0</v>
      </c>
      <c r="G46" s="49">
        <v>7.4009999999999998</v>
      </c>
    </row>
    <row r="47" spans="1:7" x14ac:dyDescent="0.3">
      <c r="A47" s="88">
        <v>10050014</v>
      </c>
      <c r="B47" s="44">
        <v>6167500</v>
      </c>
      <c r="C47" s="44">
        <v>0</v>
      </c>
      <c r="D47" s="44">
        <v>0</v>
      </c>
      <c r="E47" s="44">
        <v>0.38</v>
      </c>
      <c r="F47" s="44">
        <v>0.5</v>
      </c>
      <c r="G47" s="49">
        <v>101.836</v>
      </c>
    </row>
    <row r="48" spans="1:7" x14ac:dyDescent="0.3">
      <c r="A48" s="88">
        <v>10050015</v>
      </c>
      <c r="B48" s="44">
        <v>6170500</v>
      </c>
      <c r="C48" s="44">
        <v>0</v>
      </c>
      <c r="D48" s="44">
        <v>0</v>
      </c>
      <c r="E48" s="44">
        <v>0</v>
      </c>
      <c r="F48" s="44">
        <v>0</v>
      </c>
      <c r="G48" s="49">
        <v>25.469000000000001</v>
      </c>
    </row>
    <row r="49" spans="1:7" x14ac:dyDescent="0.3">
      <c r="A49" s="88">
        <v>10050016</v>
      </c>
      <c r="B49" s="44">
        <v>6175000</v>
      </c>
      <c r="C49" s="44">
        <v>0</v>
      </c>
      <c r="D49" s="44">
        <v>0</v>
      </c>
      <c r="E49" s="44">
        <v>0</v>
      </c>
      <c r="F49" s="44">
        <v>0</v>
      </c>
      <c r="G49" s="49">
        <v>24.193000000000001</v>
      </c>
    </row>
    <row r="50" spans="1:7" x14ac:dyDescent="0.3">
      <c r="A50" s="88">
        <v>10060001</v>
      </c>
      <c r="B50" s="44">
        <v>6177000</v>
      </c>
      <c r="C50" s="44">
        <v>1110</v>
      </c>
      <c r="D50" s="44">
        <v>2200</v>
      </c>
      <c r="E50" s="44">
        <v>3380</v>
      </c>
      <c r="F50" s="44">
        <v>5040</v>
      </c>
      <c r="G50" s="49">
        <v>9376.1990000000005</v>
      </c>
    </row>
    <row r="51" spans="1:7" x14ac:dyDescent="0.3">
      <c r="A51" s="88">
        <v>10060002</v>
      </c>
      <c r="B51" s="44">
        <v>6177825</v>
      </c>
      <c r="C51" s="44">
        <v>0</v>
      </c>
      <c r="D51" s="44">
        <v>0</v>
      </c>
      <c r="E51" s="44">
        <v>0.23</v>
      </c>
      <c r="F51" s="44">
        <v>1</v>
      </c>
      <c r="G51" s="49">
        <v>39.171999999999997</v>
      </c>
    </row>
    <row r="52" spans="1:7" x14ac:dyDescent="0.3">
      <c r="A52" s="88">
        <v>10060003</v>
      </c>
      <c r="B52" s="44">
        <v>6181000</v>
      </c>
      <c r="C52" s="44">
        <v>0.1</v>
      </c>
      <c r="D52" s="44">
        <v>0.8</v>
      </c>
      <c r="E52" s="44">
        <v>3</v>
      </c>
      <c r="F52" s="44">
        <v>8</v>
      </c>
      <c r="G52" s="49">
        <v>118.44799999999999</v>
      </c>
    </row>
    <row r="53" spans="1:7" x14ac:dyDescent="0.3">
      <c r="A53" s="88">
        <v>10060004</v>
      </c>
      <c r="B53" s="44">
        <v>6180000</v>
      </c>
      <c r="C53" s="44">
        <v>0</v>
      </c>
      <c r="D53" s="44">
        <v>0.1</v>
      </c>
      <c r="E53" s="44">
        <v>0.2</v>
      </c>
      <c r="F53" s="44">
        <v>0.3</v>
      </c>
      <c r="G53" s="49">
        <v>19.707000000000001</v>
      </c>
    </row>
    <row r="54" spans="1:7" x14ac:dyDescent="0.3">
      <c r="A54" s="88">
        <v>10060005</v>
      </c>
      <c r="B54" s="44">
        <v>6185500</v>
      </c>
      <c r="C54" s="44">
        <v>1200</v>
      </c>
      <c r="D54" s="44">
        <v>3000</v>
      </c>
      <c r="E54" s="44">
        <v>4500</v>
      </c>
      <c r="F54" s="44">
        <v>6290</v>
      </c>
      <c r="G54" s="49">
        <v>10127.602000000001</v>
      </c>
    </row>
    <row r="55" spans="1:7" x14ac:dyDescent="0.3">
      <c r="A55" s="88">
        <v>10060006</v>
      </c>
      <c r="B55" s="44">
        <v>6185110</v>
      </c>
      <c r="C55" s="44">
        <v>0</v>
      </c>
      <c r="D55" s="44">
        <v>0</v>
      </c>
      <c r="E55" s="44">
        <v>0</v>
      </c>
      <c r="F55" s="44">
        <v>0</v>
      </c>
      <c r="G55" s="49">
        <v>22.263999999999999</v>
      </c>
    </row>
    <row r="56" spans="1:7" x14ac:dyDescent="0.3">
      <c r="A56" s="88">
        <v>10060007</v>
      </c>
      <c r="B56" s="44"/>
      <c r="C56" s="44"/>
      <c r="D56" s="44"/>
      <c r="E56" s="44"/>
      <c r="F56" s="44"/>
      <c r="G56" s="49"/>
    </row>
    <row r="57" spans="1:7" x14ac:dyDescent="0.3">
      <c r="A57" s="88">
        <v>10070001</v>
      </c>
      <c r="B57" s="44">
        <v>6189500</v>
      </c>
      <c r="C57" s="44">
        <v>7</v>
      </c>
      <c r="D57" s="44">
        <v>9</v>
      </c>
      <c r="E57" s="44">
        <v>10</v>
      </c>
      <c r="F57" s="44">
        <v>13</v>
      </c>
      <c r="G57" s="49">
        <v>59.567</v>
      </c>
    </row>
    <row r="58" spans="1:7" x14ac:dyDescent="0.3">
      <c r="A58" s="88">
        <v>10070002</v>
      </c>
      <c r="B58" s="44">
        <v>6200000</v>
      </c>
      <c r="C58" s="44">
        <v>39</v>
      </c>
      <c r="D58" s="44">
        <v>80</v>
      </c>
      <c r="E58" s="44">
        <v>100</v>
      </c>
      <c r="F58" s="44">
        <v>120</v>
      </c>
      <c r="G58" s="49">
        <v>565.33199999999999</v>
      </c>
    </row>
    <row r="59" spans="1:7" x14ac:dyDescent="0.3">
      <c r="A59" s="88">
        <v>10070003</v>
      </c>
      <c r="B59" s="44">
        <v>6195600</v>
      </c>
      <c r="C59" s="44">
        <v>36</v>
      </c>
      <c r="D59" s="44">
        <v>58</v>
      </c>
      <c r="E59" s="44">
        <v>70</v>
      </c>
      <c r="F59" s="44">
        <v>85</v>
      </c>
      <c r="G59" s="49">
        <v>272.12900000000002</v>
      </c>
    </row>
    <row r="60" spans="1:7" x14ac:dyDescent="0.3">
      <c r="A60" s="88">
        <v>10070004</v>
      </c>
      <c r="B60" s="44">
        <v>6214500</v>
      </c>
      <c r="C60" s="44">
        <v>1300</v>
      </c>
      <c r="D60" s="44">
        <v>1820</v>
      </c>
      <c r="E60" s="44">
        <v>2150</v>
      </c>
      <c r="F60" s="44">
        <v>2520</v>
      </c>
      <c r="G60" s="49">
        <v>6946.4530000000004</v>
      </c>
    </row>
    <row r="61" spans="1:7" x14ac:dyDescent="0.3">
      <c r="A61" s="88">
        <v>10070005</v>
      </c>
      <c r="B61" s="44">
        <v>6205000</v>
      </c>
      <c r="C61" s="44">
        <v>120</v>
      </c>
      <c r="D61" s="44">
        <v>200</v>
      </c>
      <c r="E61" s="44">
        <v>231</v>
      </c>
      <c r="F61" s="44">
        <v>280</v>
      </c>
      <c r="G61" s="49">
        <v>974.04300000000001</v>
      </c>
    </row>
    <row r="62" spans="1:7" x14ac:dyDescent="0.3">
      <c r="A62" s="88">
        <v>10070006</v>
      </c>
      <c r="B62" s="44">
        <v>6208800</v>
      </c>
      <c r="C62" s="44">
        <v>200</v>
      </c>
      <c r="D62" s="44">
        <v>300</v>
      </c>
      <c r="E62" s="44">
        <v>350</v>
      </c>
      <c r="F62" s="44">
        <v>400</v>
      </c>
      <c r="G62" s="49">
        <v>1137.819</v>
      </c>
    </row>
    <row r="63" spans="1:7" x14ac:dyDescent="0.3">
      <c r="A63" s="88">
        <v>10070007</v>
      </c>
      <c r="B63" s="44">
        <v>6218000</v>
      </c>
      <c r="C63" s="44">
        <v>1200</v>
      </c>
      <c r="D63" s="44">
        <v>1800</v>
      </c>
      <c r="E63" s="44">
        <v>2740</v>
      </c>
      <c r="F63" s="44">
        <v>3060</v>
      </c>
      <c r="G63" s="49">
        <v>9753.8379999999997</v>
      </c>
    </row>
    <row r="64" spans="1:7" x14ac:dyDescent="0.3">
      <c r="A64" s="88">
        <v>10070008</v>
      </c>
      <c r="B64" s="44">
        <v>6217000</v>
      </c>
      <c r="C64" s="44">
        <v>6</v>
      </c>
      <c r="D64" s="44">
        <v>11</v>
      </c>
      <c r="E64" s="44">
        <v>15</v>
      </c>
      <c r="F64" s="44">
        <v>19</v>
      </c>
      <c r="G64" s="49">
        <v>58.939</v>
      </c>
    </row>
    <row r="65" spans="1:7" x14ac:dyDescent="0.3">
      <c r="A65" s="88">
        <v>10080010</v>
      </c>
      <c r="B65" s="44">
        <v>6286395</v>
      </c>
      <c r="C65" s="44">
        <v>22</v>
      </c>
      <c r="D65" s="44">
        <v>22</v>
      </c>
      <c r="E65" s="44">
        <v>23</v>
      </c>
      <c r="F65" s="44">
        <v>25</v>
      </c>
      <c r="G65" s="49">
        <v>51.868000000000002</v>
      </c>
    </row>
    <row r="66" spans="1:7" x14ac:dyDescent="0.3">
      <c r="A66" s="88">
        <v>10080014</v>
      </c>
      <c r="B66" s="44"/>
      <c r="C66" s="44"/>
      <c r="D66" s="44"/>
      <c r="E66" s="44"/>
      <c r="F66" s="44"/>
      <c r="G66" s="49"/>
    </row>
    <row r="67" spans="1:7" x14ac:dyDescent="0.3">
      <c r="A67" s="88">
        <v>10080015</v>
      </c>
      <c r="B67" s="44">
        <v>6294700</v>
      </c>
      <c r="C67" s="44">
        <v>803</v>
      </c>
      <c r="D67" s="44">
        <v>1300</v>
      </c>
      <c r="E67" s="44">
        <v>1700</v>
      </c>
      <c r="F67" s="44">
        <v>2200</v>
      </c>
      <c r="G67" s="49">
        <v>3958.8939999999998</v>
      </c>
    </row>
    <row r="68" spans="1:7" x14ac:dyDescent="0.3">
      <c r="A68" s="88">
        <v>10080016</v>
      </c>
      <c r="B68" s="44">
        <v>6294000</v>
      </c>
      <c r="C68" s="44">
        <v>14</v>
      </c>
      <c r="D68" s="44">
        <v>50</v>
      </c>
      <c r="E68" s="44">
        <v>72</v>
      </c>
      <c r="F68" s="44">
        <v>100</v>
      </c>
      <c r="G68" s="49">
        <v>275.15899999999999</v>
      </c>
    </row>
    <row r="69" spans="1:7" x14ac:dyDescent="0.3">
      <c r="A69" s="88">
        <v>10090101</v>
      </c>
      <c r="B69" s="44">
        <v>6307500</v>
      </c>
      <c r="C69" s="44">
        <v>47</v>
      </c>
      <c r="D69" s="44">
        <v>83</v>
      </c>
      <c r="E69" s="44">
        <v>111</v>
      </c>
      <c r="F69" s="44">
        <v>152</v>
      </c>
      <c r="G69" s="49">
        <v>430.91399999999999</v>
      </c>
    </row>
    <row r="70" spans="1:7" x14ac:dyDescent="0.3">
      <c r="A70" s="88">
        <v>10090102</v>
      </c>
      <c r="B70" s="44">
        <v>6308500</v>
      </c>
      <c r="C70" s="44">
        <v>5.4</v>
      </c>
      <c r="D70" s="44">
        <v>26</v>
      </c>
      <c r="E70" s="44">
        <v>65</v>
      </c>
      <c r="F70" s="44">
        <v>115</v>
      </c>
      <c r="G70" s="49">
        <v>405.67099999999999</v>
      </c>
    </row>
    <row r="71" spans="1:7" x14ac:dyDescent="0.3">
      <c r="A71" s="88">
        <v>10090207</v>
      </c>
      <c r="B71" s="44">
        <v>6324710</v>
      </c>
      <c r="C71" s="44">
        <v>9</v>
      </c>
      <c r="D71" s="44">
        <v>28</v>
      </c>
      <c r="E71" s="44">
        <v>64</v>
      </c>
      <c r="F71" s="44">
        <v>119</v>
      </c>
      <c r="G71" s="49">
        <v>488.3</v>
      </c>
    </row>
    <row r="72" spans="1:7" x14ac:dyDescent="0.3">
      <c r="A72" s="88">
        <v>10090208</v>
      </c>
      <c r="B72" s="44">
        <v>6325500</v>
      </c>
      <c r="C72" s="44">
        <v>0</v>
      </c>
      <c r="D72" s="44">
        <v>0.63</v>
      </c>
      <c r="E72" s="44">
        <v>1.5</v>
      </c>
      <c r="F72" s="44">
        <v>2.4</v>
      </c>
      <c r="G72" s="49">
        <v>39.061</v>
      </c>
    </row>
    <row r="73" spans="1:7" x14ac:dyDescent="0.3">
      <c r="A73" s="88">
        <v>10090209</v>
      </c>
      <c r="B73" s="44">
        <v>6326500</v>
      </c>
      <c r="C73" s="44">
        <v>2.2000000000000002</v>
      </c>
      <c r="D73" s="44">
        <v>15</v>
      </c>
      <c r="E73" s="44">
        <v>40</v>
      </c>
      <c r="F73" s="44">
        <v>80</v>
      </c>
      <c r="G73" s="49">
        <v>565.28200000000004</v>
      </c>
    </row>
    <row r="74" spans="1:7" x14ac:dyDescent="0.3">
      <c r="A74" s="88">
        <v>10090210</v>
      </c>
      <c r="B74" s="44">
        <v>6326300</v>
      </c>
      <c r="C74" s="44">
        <v>0</v>
      </c>
      <c r="D74" s="44">
        <v>0</v>
      </c>
      <c r="E74" s="44">
        <v>0</v>
      </c>
      <c r="F74" s="44">
        <v>0</v>
      </c>
      <c r="G74" s="49">
        <v>16.308</v>
      </c>
    </row>
    <row r="75" spans="1:7" x14ac:dyDescent="0.3">
      <c r="A75" s="88">
        <v>10100001</v>
      </c>
      <c r="B75" s="44">
        <v>6309000</v>
      </c>
      <c r="C75" s="44">
        <v>2188.9</v>
      </c>
      <c r="D75" s="44">
        <v>3314.5</v>
      </c>
      <c r="E75" s="44">
        <v>4030</v>
      </c>
      <c r="F75" s="44">
        <v>5000</v>
      </c>
      <c r="G75" s="49">
        <v>11249.007</v>
      </c>
    </row>
    <row r="76" spans="1:7" x14ac:dyDescent="0.3">
      <c r="A76" s="88">
        <v>10100002</v>
      </c>
      <c r="B76" s="44"/>
      <c r="C76" s="44"/>
      <c r="D76" s="44"/>
      <c r="E76" s="44"/>
      <c r="F76" s="44"/>
      <c r="G76" s="49"/>
    </row>
    <row r="77" spans="1:7" x14ac:dyDescent="0.3">
      <c r="A77" s="88">
        <v>10100003</v>
      </c>
      <c r="B77" s="44">
        <v>6296003</v>
      </c>
      <c r="C77" s="44">
        <v>0</v>
      </c>
      <c r="D77" s="44">
        <v>0</v>
      </c>
      <c r="E77" s="44">
        <v>0.08</v>
      </c>
      <c r="F77" s="44">
        <v>0.35</v>
      </c>
      <c r="G77" s="49">
        <v>26.768999999999998</v>
      </c>
    </row>
    <row r="78" spans="1:7" x14ac:dyDescent="0.3">
      <c r="A78" s="88">
        <v>10100004</v>
      </c>
      <c r="B78" s="44">
        <v>6329500</v>
      </c>
      <c r="C78" s="44">
        <v>1760</v>
      </c>
      <c r="D78" s="44">
        <v>3200</v>
      </c>
      <c r="E78" s="44">
        <v>4040</v>
      </c>
      <c r="F78" s="44">
        <v>5200</v>
      </c>
      <c r="G78" s="49">
        <v>12491.433000000001</v>
      </c>
    </row>
    <row r="79" spans="1:7" x14ac:dyDescent="0.3">
      <c r="A79" s="88">
        <v>10100005</v>
      </c>
      <c r="B79" s="44">
        <v>6326850</v>
      </c>
      <c r="C79" s="44">
        <v>0</v>
      </c>
      <c r="D79" s="44">
        <v>0</v>
      </c>
      <c r="E79" s="44">
        <v>0.03</v>
      </c>
      <c r="F79" s="44">
        <v>0.4</v>
      </c>
      <c r="G79" s="49">
        <v>50.695999999999998</v>
      </c>
    </row>
    <row r="80" spans="1:7" x14ac:dyDescent="0.3">
      <c r="A80" s="88">
        <v>10110201</v>
      </c>
      <c r="B80" s="44">
        <v>6334000</v>
      </c>
      <c r="C80" s="44">
        <v>0</v>
      </c>
      <c r="D80" s="44">
        <v>0</v>
      </c>
      <c r="E80" s="44">
        <v>0</v>
      </c>
      <c r="F80" s="44">
        <v>0.1</v>
      </c>
      <c r="G80" s="49">
        <v>79.744</v>
      </c>
    </row>
    <row r="81" spans="1:7" x14ac:dyDescent="0.3">
      <c r="A81" s="88">
        <v>10110202</v>
      </c>
      <c r="B81" s="44">
        <v>6334630</v>
      </c>
      <c r="C81" s="44">
        <v>0</v>
      </c>
      <c r="D81" s="44">
        <v>0.9</v>
      </c>
      <c r="E81" s="44">
        <v>1.6</v>
      </c>
      <c r="F81" s="44">
        <v>3</v>
      </c>
      <c r="G81" s="49">
        <v>90.534999999999997</v>
      </c>
    </row>
    <row r="82" spans="1:7" x14ac:dyDescent="0.3">
      <c r="A82" s="88">
        <v>10110203</v>
      </c>
      <c r="B82" s="44"/>
      <c r="C82" s="44"/>
      <c r="D82" s="44"/>
      <c r="E82" s="44"/>
      <c r="F82" s="44"/>
      <c r="G82" s="49"/>
    </row>
    <row r="83" spans="1:7" x14ac:dyDescent="0.3">
      <c r="A83" s="88">
        <v>10110204</v>
      </c>
      <c r="B83" s="44">
        <v>6336545</v>
      </c>
      <c r="C83" s="44">
        <v>0</v>
      </c>
      <c r="D83" s="44">
        <v>0</v>
      </c>
      <c r="E83" s="44">
        <v>0.01</v>
      </c>
      <c r="F83" s="44">
        <v>0.04</v>
      </c>
      <c r="G83" s="49">
        <v>7.5839999999999996</v>
      </c>
    </row>
    <row r="84" spans="1:7" x14ac:dyDescent="0.3">
      <c r="A84" s="88">
        <v>10120202</v>
      </c>
      <c r="B84" s="44"/>
      <c r="C84" s="44"/>
      <c r="D84" s="44"/>
      <c r="E84" s="44"/>
      <c r="F84" s="44"/>
      <c r="G84" s="49"/>
    </row>
    <row r="85" spans="1:7" x14ac:dyDescent="0.3">
      <c r="A85" s="88">
        <v>17010101</v>
      </c>
      <c r="B85" s="44">
        <v>12303000</v>
      </c>
      <c r="C85" s="44">
        <v>2000</v>
      </c>
      <c r="D85" s="44">
        <v>2550</v>
      </c>
      <c r="E85" s="44">
        <v>2970</v>
      </c>
      <c r="F85" s="44">
        <v>3720</v>
      </c>
      <c r="G85" s="49">
        <v>12015.221</v>
      </c>
    </row>
    <row r="86" spans="1:7" x14ac:dyDescent="0.3">
      <c r="A86" s="88">
        <v>17010102</v>
      </c>
      <c r="B86" s="44">
        <v>12302055</v>
      </c>
      <c r="C86" s="44">
        <v>60</v>
      </c>
      <c r="D86" s="44">
        <v>84</v>
      </c>
      <c r="E86" s="44">
        <v>97</v>
      </c>
      <c r="F86" s="44">
        <v>116</v>
      </c>
      <c r="G86" s="49">
        <v>477.22699999999998</v>
      </c>
    </row>
    <row r="87" spans="1:7" x14ac:dyDescent="0.3">
      <c r="A87" s="88">
        <v>17010103</v>
      </c>
      <c r="B87" s="44">
        <v>12304500</v>
      </c>
      <c r="C87" s="44">
        <v>77</v>
      </c>
      <c r="D87" s="44">
        <v>100</v>
      </c>
      <c r="E87" s="44">
        <v>119</v>
      </c>
      <c r="F87" s="44">
        <v>150</v>
      </c>
      <c r="G87" s="49">
        <v>862.65800000000002</v>
      </c>
    </row>
    <row r="88" spans="1:7" x14ac:dyDescent="0.3">
      <c r="A88" s="88">
        <v>17010104</v>
      </c>
      <c r="B88" s="44">
        <v>12305000</v>
      </c>
      <c r="C88" s="44">
        <v>2247.9</v>
      </c>
      <c r="D88" s="44">
        <v>2900</v>
      </c>
      <c r="E88" s="44">
        <v>3450</v>
      </c>
      <c r="F88" s="44">
        <v>4350</v>
      </c>
      <c r="G88" s="49">
        <v>70900</v>
      </c>
    </row>
    <row r="89" spans="1:7" x14ac:dyDescent="0.3">
      <c r="A89" s="88">
        <v>17010105</v>
      </c>
      <c r="B89" s="44"/>
      <c r="C89" s="44"/>
      <c r="D89" s="44"/>
      <c r="E89" s="44"/>
      <c r="F89" s="44"/>
      <c r="G89" s="49"/>
    </row>
    <row r="90" spans="1:7" x14ac:dyDescent="0.3">
      <c r="A90" s="88">
        <v>17010106</v>
      </c>
      <c r="B90" s="44"/>
      <c r="C90" s="44"/>
      <c r="D90" s="44"/>
      <c r="E90" s="44"/>
      <c r="F90" s="44"/>
      <c r="G90" s="49"/>
    </row>
    <row r="91" spans="1:7" x14ac:dyDescent="0.3">
      <c r="A91" s="88">
        <v>17010201</v>
      </c>
      <c r="B91" s="44">
        <v>12324680</v>
      </c>
      <c r="C91" s="44">
        <v>78</v>
      </c>
      <c r="D91" s="44">
        <v>146</v>
      </c>
      <c r="E91" s="44">
        <v>188</v>
      </c>
      <c r="F91" s="44">
        <v>245</v>
      </c>
      <c r="G91" s="49">
        <v>507.34100000000001</v>
      </c>
    </row>
    <row r="92" spans="1:7" x14ac:dyDescent="0.3">
      <c r="A92" s="88">
        <v>17010202</v>
      </c>
      <c r="B92" s="44">
        <v>12334550</v>
      </c>
      <c r="C92" s="44">
        <v>277</v>
      </c>
      <c r="D92" s="44">
        <v>425.3</v>
      </c>
      <c r="E92" s="44">
        <v>500</v>
      </c>
      <c r="F92" s="44">
        <v>611</v>
      </c>
      <c r="G92" s="49">
        <v>1183.7719999999999</v>
      </c>
    </row>
    <row r="93" spans="1:7" x14ac:dyDescent="0.3">
      <c r="A93" s="88">
        <v>17010203</v>
      </c>
      <c r="B93" s="44">
        <v>12340000</v>
      </c>
      <c r="C93" s="44">
        <v>320</v>
      </c>
      <c r="D93" s="44">
        <v>405</v>
      </c>
      <c r="E93" s="44">
        <v>450</v>
      </c>
      <c r="F93" s="44">
        <v>520</v>
      </c>
      <c r="G93" s="49">
        <v>1597.2829999999999</v>
      </c>
    </row>
    <row r="94" spans="1:7" x14ac:dyDescent="0.3">
      <c r="A94" s="88">
        <v>17010204</v>
      </c>
      <c r="B94" s="44">
        <v>12354500</v>
      </c>
      <c r="C94" s="44">
        <v>1500</v>
      </c>
      <c r="D94" s="44">
        <v>1980</v>
      </c>
      <c r="E94" s="44">
        <v>2230</v>
      </c>
      <c r="F94" s="44">
        <v>2630</v>
      </c>
      <c r="G94" s="49">
        <v>7347.4650000000001</v>
      </c>
    </row>
    <row r="95" spans="1:7" x14ac:dyDescent="0.3">
      <c r="A95" s="88">
        <v>17010205</v>
      </c>
      <c r="B95" s="44">
        <v>12352500</v>
      </c>
      <c r="C95" s="44">
        <v>440</v>
      </c>
      <c r="D95" s="44">
        <v>557.54999999999995</v>
      </c>
      <c r="E95" s="44">
        <v>629</v>
      </c>
      <c r="F95" s="44">
        <v>728.2</v>
      </c>
      <c r="G95" s="49">
        <v>2404.7510000000002</v>
      </c>
    </row>
    <row r="96" spans="1:7" x14ac:dyDescent="0.3">
      <c r="A96" s="88">
        <v>17010206</v>
      </c>
      <c r="B96" s="44">
        <v>12355500</v>
      </c>
      <c r="C96" s="44">
        <v>370</v>
      </c>
      <c r="D96" s="44">
        <v>480</v>
      </c>
      <c r="E96" s="44">
        <v>557</v>
      </c>
      <c r="F96" s="44">
        <v>690</v>
      </c>
      <c r="G96" s="49">
        <v>3020.9259999999999</v>
      </c>
    </row>
    <row r="97" spans="1:7" x14ac:dyDescent="0.3">
      <c r="A97" s="88">
        <v>17010207</v>
      </c>
      <c r="B97" s="44">
        <v>12358500</v>
      </c>
      <c r="C97" s="44">
        <v>290</v>
      </c>
      <c r="D97" s="44">
        <v>376</v>
      </c>
      <c r="E97" s="44">
        <v>434</v>
      </c>
      <c r="F97" s="44">
        <v>550</v>
      </c>
      <c r="G97" s="49">
        <v>2868.2240000000002</v>
      </c>
    </row>
    <row r="98" spans="1:7" x14ac:dyDescent="0.3">
      <c r="A98" s="88">
        <v>17010208</v>
      </c>
      <c r="B98" s="44">
        <v>12363500</v>
      </c>
      <c r="C98" s="74">
        <v>2159.8000000000002</v>
      </c>
      <c r="D98" s="74">
        <v>2909</v>
      </c>
      <c r="E98" s="74">
        <v>4020</v>
      </c>
      <c r="F98" s="74">
        <v>5814</v>
      </c>
      <c r="G98" s="89">
        <v>11237.89</v>
      </c>
    </row>
    <row r="99" spans="1:7" x14ac:dyDescent="0.3">
      <c r="A99" s="88">
        <v>17010209</v>
      </c>
      <c r="B99" s="44">
        <v>12362500</v>
      </c>
      <c r="C99" s="74">
        <v>150</v>
      </c>
      <c r="D99" s="74">
        <v>180</v>
      </c>
      <c r="E99" s="74">
        <v>295</v>
      </c>
      <c r="F99" s="74">
        <v>507</v>
      </c>
      <c r="G99" s="89">
        <v>3562.598</v>
      </c>
    </row>
    <row r="100" spans="1:7" x14ac:dyDescent="0.3">
      <c r="A100" s="88">
        <v>17010210</v>
      </c>
      <c r="B100" s="44">
        <v>12366000</v>
      </c>
      <c r="C100" s="74">
        <v>15</v>
      </c>
      <c r="D100" s="74">
        <v>35</v>
      </c>
      <c r="E100" s="74">
        <v>43</v>
      </c>
      <c r="F100" s="74">
        <v>54</v>
      </c>
      <c r="G100" s="89">
        <v>192.57599999999999</v>
      </c>
    </row>
    <row r="101" spans="1:7" x14ac:dyDescent="0.3">
      <c r="A101" s="88">
        <v>17010211</v>
      </c>
      <c r="B101" s="44">
        <v>12370000</v>
      </c>
      <c r="C101" s="74">
        <v>284</v>
      </c>
      <c r="D101" s="74">
        <v>331</v>
      </c>
      <c r="E101" s="74">
        <v>362</v>
      </c>
      <c r="F101" s="74">
        <v>419</v>
      </c>
      <c r="G101" s="89">
        <v>1153.173</v>
      </c>
    </row>
    <row r="102" spans="1:7" x14ac:dyDescent="0.3">
      <c r="A102" s="88">
        <v>17010212</v>
      </c>
      <c r="B102" s="44">
        <v>12388700</v>
      </c>
      <c r="C102" s="74">
        <v>3930</v>
      </c>
      <c r="D102" s="74">
        <v>4216</v>
      </c>
      <c r="E102" s="74">
        <v>5372</v>
      </c>
      <c r="F102" s="74">
        <v>6740</v>
      </c>
      <c r="G102" s="89">
        <v>11384.052</v>
      </c>
    </row>
    <row r="103" spans="1:7" ht="15" thickBot="1" x14ac:dyDescent="0.35">
      <c r="A103" s="90">
        <v>17010213</v>
      </c>
      <c r="B103" s="83">
        <v>12391400</v>
      </c>
      <c r="C103" s="91">
        <v>3290</v>
      </c>
      <c r="D103" s="91">
        <v>5727</v>
      </c>
      <c r="E103" s="91">
        <v>7230</v>
      </c>
      <c r="F103" s="91">
        <v>9750</v>
      </c>
      <c r="G103" s="92">
        <v>20091.107</v>
      </c>
    </row>
    <row r="104" spans="1:7" ht="15" thickTop="1" x14ac:dyDescent="0.3"/>
  </sheetData>
  <mergeCells count="2">
    <mergeCell ref="A1:G1"/>
    <mergeCell ref="H1:K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L107"/>
  <sheetViews>
    <sheetView workbookViewId="0">
      <selection activeCell="E5" sqref="E5"/>
    </sheetView>
  </sheetViews>
  <sheetFormatPr defaultRowHeight="14.4" x14ac:dyDescent="0.3"/>
  <cols>
    <col min="1" max="11" width="8.88671875" customWidth="1"/>
    <col min="12" max="12" width="11" customWidth="1"/>
    <col min="13" max="14" width="8.88671875" customWidth="1"/>
    <col min="15" max="15" width="14" customWidth="1"/>
    <col min="16" max="50" width="8.88671875" customWidth="1"/>
    <col min="58" max="58" width="12.88671875" customWidth="1"/>
  </cols>
  <sheetData>
    <row r="1" spans="1:64" ht="21" x14ac:dyDescent="0.4">
      <c r="A1" s="16" t="s">
        <v>154</v>
      </c>
      <c r="B1" s="17"/>
      <c r="C1" s="16"/>
      <c r="D1" s="16"/>
      <c r="E1" s="16"/>
      <c r="F1" s="16"/>
      <c r="G1" s="16"/>
      <c r="H1" s="16"/>
      <c r="I1" s="16"/>
      <c r="J1" s="16"/>
      <c r="K1" s="16"/>
      <c r="L1" s="16"/>
      <c r="M1" s="16"/>
      <c r="N1" s="16"/>
      <c r="O1" s="16"/>
      <c r="P1" s="16"/>
      <c r="Q1" s="16"/>
      <c r="R1" s="16"/>
      <c r="S1" s="16"/>
      <c r="T1" s="18"/>
      <c r="U1" s="19"/>
      <c r="V1" s="16"/>
      <c r="W1" s="16"/>
      <c r="X1" s="16"/>
      <c r="Y1" s="16"/>
      <c r="Z1" s="16"/>
      <c r="AA1" s="16"/>
      <c r="AB1" s="16"/>
      <c r="AC1" s="16"/>
      <c r="AD1" s="16"/>
      <c r="AE1" s="16"/>
      <c r="AF1" s="16"/>
      <c r="AG1" s="16"/>
      <c r="AH1" s="12"/>
      <c r="AI1" s="12"/>
      <c r="AJ1" s="12"/>
      <c r="AK1" s="12"/>
      <c r="AL1" s="12"/>
      <c r="AM1" s="12"/>
      <c r="AN1" s="12"/>
      <c r="AO1" s="12"/>
      <c r="AP1" s="12"/>
      <c r="AQ1" s="12"/>
      <c r="AR1" s="12"/>
      <c r="AS1" s="12"/>
      <c r="AT1" s="12"/>
      <c r="AU1" s="12"/>
      <c r="AV1" s="12"/>
      <c r="AW1" s="12"/>
      <c r="AX1" s="12"/>
      <c r="AY1" s="12"/>
      <c r="AZ1" s="12"/>
      <c r="BA1" s="12"/>
      <c r="BB1" s="12"/>
      <c r="BC1" s="12"/>
      <c r="BD1" s="12"/>
    </row>
    <row r="2" spans="1:64" ht="15.6" x14ac:dyDescent="0.3">
      <c r="A2" s="3"/>
      <c r="B2" s="3"/>
      <c r="C2" s="3"/>
      <c r="D2" s="3"/>
      <c r="E2" s="10"/>
      <c r="F2" s="3"/>
      <c r="G2" s="3"/>
      <c r="H2" s="10"/>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row>
    <row r="3" spans="1:64" ht="18" x14ac:dyDescent="0.3">
      <c r="A3" s="20" t="s">
        <v>155</v>
      </c>
      <c r="B3" s="21"/>
      <c r="C3" s="21"/>
      <c r="D3" s="21"/>
      <c r="E3" s="21"/>
      <c r="F3" s="21"/>
      <c r="G3" s="21"/>
      <c r="H3" s="21"/>
      <c r="I3" s="21"/>
      <c r="J3" s="22"/>
      <c r="K3" s="20" t="s">
        <v>156</v>
      </c>
      <c r="L3" s="21"/>
      <c r="M3" s="21"/>
      <c r="N3" s="21"/>
      <c r="O3" s="21"/>
      <c r="P3" s="21"/>
      <c r="Q3" s="22"/>
      <c r="R3" s="20" t="s">
        <v>157</v>
      </c>
      <c r="S3" s="21"/>
      <c r="T3" s="23"/>
      <c r="U3" s="24"/>
      <c r="V3" s="20" t="s">
        <v>158</v>
      </c>
      <c r="W3" s="21"/>
      <c r="X3" s="21"/>
      <c r="Y3" s="21"/>
      <c r="Z3" s="21"/>
      <c r="AA3" s="21"/>
      <c r="AB3" s="21"/>
      <c r="AC3" s="21"/>
      <c r="AD3" s="21"/>
      <c r="AE3" s="22"/>
      <c r="AF3" s="26"/>
      <c r="AG3" s="26"/>
      <c r="AH3" s="25"/>
      <c r="AI3" s="25"/>
      <c r="AJ3" s="25"/>
      <c r="AK3" s="25"/>
      <c r="AL3" s="25"/>
      <c r="AM3" s="25"/>
      <c r="AN3" s="25"/>
      <c r="AO3" s="25"/>
      <c r="AP3" s="25"/>
      <c r="AQ3" s="25"/>
      <c r="AR3" s="25"/>
      <c r="AS3" s="25"/>
      <c r="AT3" s="25"/>
      <c r="AU3" s="25"/>
      <c r="AV3" s="25"/>
      <c r="AW3" s="25"/>
      <c r="AX3" s="25"/>
      <c r="AY3" s="25"/>
      <c r="AZ3" s="25"/>
      <c r="BA3" s="25"/>
      <c r="BB3" s="25"/>
      <c r="BC3" s="25"/>
      <c r="BD3" s="25"/>
    </row>
    <row r="4" spans="1:64" ht="109.2" x14ac:dyDescent="0.3">
      <c r="A4" s="5" t="s">
        <v>159</v>
      </c>
      <c r="B4" s="5" t="s">
        <v>159</v>
      </c>
      <c r="C4" s="5" t="s">
        <v>159</v>
      </c>
      <c r="D4" s="5" t="s">
        <v>159</v>
      </c>
      <c r="E4" s="5" t="s">
        <v>160</v>
      </c>
      <c r="F4" s="6" t="s">
        <v>161</v>
      </c>
      <c r="G4" s="6" t="s">
        <v>161</v>
      </c>
      <c r="H4" s="6" t="s">
        <v>161</v>
      </c>
      <c r="I4" s="6" t="s">
        <v>161</v>
      </c>
      <c r="J4" s="6" t="s">
        <v>161</v>
      </c>
      <c r="K4" s="5" t="s">
        <v>162</v>
      </c>
      <c r="L4" s="5" t="s">
        <v>162</v>
      </c>
      <c r="M4" s="5"/>
      <c r="N4" s="5"/>
      <c r="O4" s="6" t="s">
        <v>161</v>
      </c>
      <c r="P4" s="6"/>
      <c r="Q4" s="6" t="s">
        <v>161</v>
      </c>
      <c r="R4" s="5" t="s">
        <v>159</v>
      </c>
      <c r="S4" s="5" t="s">
        <v>159</v>
      </c>
      <c r="T4" s="11" t="s">
        <v>163</v>
      </c>
      <c r="U4" s="7" t="s">
        <v>164</v>
      </c>
      <c r="V4" s="5" t="s">
        <v>165</v>
      </c>
      <c r="W4" s="6" t="s">
        <v>161</v>
      </c>
      <c r="X4" s="5" t="s">
        <v>166</v>
      </c>
      <c r="Y4" s="5" t="s">
        <v>166</v>
      </c>
      <c r="Z4" s="6" t="s">
        <v>161</v>
      </c>
      <c r="AA4" s="6" t="s">
        <v>161</v>
      </c>
      <c r="AB4" s="6" t="s">
        <v>161</v>
      </c>
      <c r="AC4" s="6" t="s">
        <v>161</v>
      </c>
      <c r="AD4" s="6" t="s">
        <v>161</v>
      </c>
      <c r="AE4" s="6" t="s">
        <v>161</v>
      </c>
      <c r="AF4" s="8"/>
      <c r="AG4" s="8"/>
      <c r="AH4" s="8"/>
      <c r="AI4" s="9"/>
      <c r="AJ4" s="8"/>
      <c r="AK4" s="8"/>
      <c r="AL4" s="8"/>
      <c r="AM4" s="8"/>
      <c r="AN4" s="8"/>
      <c r="AO4" s="8"/>
      <c r="AP4" s="8"/>
      <c r="AQ4" s="8"/>
      <c r="AR4" s="8"/>
      <c r="AS4" s="8"/>
      <c r="AT4" s="8"/>
      <c r="AU4" s="8"/>
      <c r="AV4" s="8"/>
      <c r="AW4" s="8"/>
      <c r="AX4" s="8"/>
      <c r="AY4" s="8"/>
      <c r="AZ4" s="8"/>
      <c r="BA4" s="8"/>
      <c r="BB4" s="9"/>
      <c r="BC4" s="9"/>
      <c r="BD4" s="9"/>
    </row>
    <row r="5" spans="1:64" ht="72" x14ac:dyDescent="0.3">
      <c r="A5" s="13" t="s">
        <v>167</v>
      </c>
      <c r="B5" s="13" t="s">
        <v>168</v>
      </c>
      <c r="C5" s="13" t="s">
        <v>169</v>
      </c>
      <c r="D5" s="13" t="s">
        <v>170</v>
      </c>
      <c r="E5" s="13" t="s">
        <v>171</v>
      </c>
      <c r="F5" s="13" t="s">
        <v>172</v>
      </c>
      <c r="G5" s="13" t="s">
        <v>173</v>
      </c>
      <c r="H5" s="13" t="s">
        <v>174</v>
      </c>
      <c r="I5" s="13" t="s">
        <v>175</v>
      </c>
      <c r="J5" s="13" t="s">
        <v>176</v>
      </c>
      <c r="K5" s="13" t="s">
        <v>177</v>
      </c>
      <c r="L5" s="13" t="s">
        <v>178</v>
      </c>
      <c r="M5" s="13" t="s">
        <v>179</v>
      </c>
      <c r="N5" s="13" t="s">
        <v>180</v>
      </c>
      <c r="O5" s="13" t="s">
        <v>181</v>
      </c>
      <c r="P5" s="13" t="s">
        <v>182</v>
      </c>
      <c r="Q5" s="13" t="s">
        <v>183</v>
      </c>
      <c r="R5" s="13" t="s">
        <v>184</v>
      </c>
      <c r="S5" s="13" t="s">
        <v>185</v>
      </c>
      <c r="T5" s="14" t="s">
        <v>186</v>
      </c>
      <c r="U5" s="15" t="s">
        <v>187</v>
      </c>
      <c r="V5" s="13" t="s">
        <v>188</v>
      </c>
      <c r="W5" s="13" t="s">
        <v>189</v>
      </c>
      <c r="X5" s="13" t="s">
        <v>190</v>
      </c>
      <c r="Y5" s="13" t="s">
        <v>191</v>
      </c>
      <c r="Z5" s="13" t="s">
        <v>192</v>
      </c>
      <c r="AA5" s="13" t="s">
        <v>193</v>
      </c>
      <c r="AB5" s="13" t="s">
        <v>194</v>
      </c>
      <c r="AC5" s="13" t="s">
        <v>195</v>
      </c>
      <c r="AD5" s="13" t="s">
        <v>196</v>
      </c>
      <c r="AE5" s="13" t="s">
        <v>197</v>
      </c>
      <c r="AF5" s="27" t="s">
        <v>198</v>
      </c>
      <c r="AG5" s="27" t="s">
        <v>199</v>
      </c>
      <c r="AH5" s="4" t="s">
        <v>200</v>
      </c>
      <c r="AI5" s="4" t="s">
        <v>201</v>
      </c>
      <c r="AJ5" s="4" t="s">
        <v>202</v>
      </c>
      <c r="AK5" s="4" t="s">
        <v>203</v>
      </c>
      <c r="AL5" s="4" t="s">
        <v>204</v>
      </c>
      <c r="AM5" s="4" t="s">
        <v>205</v>
      </c>
      <c r="AN5" s="4" t="s">
        <v>206</v>
      </c>
      <c r="AO5" s="4" t="s">
        <v>207</v>
      </c>
      <c r="AP5" s="4" t="s">
        <v>208</v>
      </c>
      <c r="AQ5" s="4" t="s">
        <v>209</v>
      </c>
      <c r="AR5" s="4" t="s">
        <v>210</v>
      </c>
      <c r="AS5" s="4" t="s">
        <v>211</v>
      </c>
      <c r="AT5" s="4" t="s">
        <v>212</v>
      </c>
      <c r="AU5" s="4" t="s">
        <v>213</v>
      </c>
      <c r="AV5" s="4" t="s">
        <v>214</v>
      </c>
      <c r="AW5" s="4" t="s">
        <v>215</v>
      </c>
      <c r="AX5" s="4"/>
      <c r="AY5" s="13" t="s">
        <v>216</v>
      </c>
      <c r="AZ5" s="13" t="s">
        <v>217</v>
      </c>
      <c r="BA5" s="13" t="s">
        <v>218</v>
      </c>
      <c r="BB5" s="13" t="s">
        <v>219</v>
      </c>
      <c r="BC5" s="13" t="s">
        <v>220</v>
      </c>
      <c r="BD5" s="13" t="s">
        <v>221</v>
      </c>
      <c r="BF5" s="29" t="s">
        <v>181</v>
      </c>
      <c r="BG5" s="29" t="s">
        <v>216</v>
      </c>
      <c r="BH5" s="29" t="s">
        <v>217</v>
      </c>
      <c r="BI5" s="29" t="s">
        <v>218</v>
      </c>
      <c r="BJ5" s="29" t="s">
        <v>219</v>
      </c>
      <c r="BK5" s="29" t="s">
        <v>220</v>
      </c>
      <c r="BL5" s="29" t="s">
        <v>221</v>
      </c>
    </row>
    <row r="6" spans="1:64" ht="15.6" x14ac:dyDescent="0.3">
      <c r="A6" s="33">
        <v>2187</v>
      </c>
      <c r="B6" s="31" t="s">
        <v>241</v>
      </c>
      <c r="C6" s="31" t="s">
        <v>48</v>
      </c>
      <c r="D6" s="31" t="s">
        <v>242</v>
      </c>
      <c r="E6" s="31" t="s">
        <v>238</v>
      </c>
      <c r="F6" s="31" t="s">
        <v>243</v>
      </c>
      <c r="G6" s="31" t="s">
        <v>244</v>
      </c>
      <c r="H6" s="31" t="s">
        <v>245</v>
      </c>
      <c r="I6" s="31" t="s">
        <v>227</v>
      </c>
      <c r="J6" s="31" t="s">
        <v>246</v>
      </c>
      <c r="K6" s="32">
        <v>45.775833333333331</v>
      </c>
      <c r="L6" s="32">
        <v>-108.48</v>
      </c>
      <c r="M6" s="32"/>
      <c r="N6" s="32"/>
      <c r="O6" s="33">
        <v>10070004</v>
      </c>
      <c r="P6" s="33"/>
      <c r="Q6" s="31" t="s">
        <v>229</v>
      </c>
      <c r="R6" s="33">
        <v>1968</v>
      </c>
      <c r="S6" s="33">
        <v>172.8</v>
      </c>
      <c r="T6" s="35">
        <v>1024555</v>
      </c>
      <c r="U6" s="34">
        <v>0.67684220679012341</v>
      </c>
      <c r="V6" s="31" t="s">
        <v>247</v>
      </c>
      <c r="W6" s="31" t="s">
        <v>239</v>
      </c>
      <c r="X6" s="31">
        <v>18896.04355193453</v>
      </c>
      <c r="Y6" s="31">
        <v>47.181132464255995</v>
      </c>
      <c r="Z6" s="31">
        <v>37242.574249999998</v>
      </c>
      <c r="AA6" s="31">
        <v>20491.099999999999</v>
      </c>
      <c r="AB6" s="31">
        <v>51227.75</v>
      </c>
      <c r="AC6" s="31">
        <v>256.13875000000002</v>
      </c>
      <c r="AD6" s="31">
        <v>102.4555</v>
      </c>
      <c r="AE6" s="31">
        <v>324.78393499999999</v>
      </c>
      <c r="AF6" s="31">
        <v>36350</v>
      </c>
      <c r="AG6" s="31">
        <v>250.00000000000003</v>
      </c>
      <c r="AH6" s="30">
        <v>80</v>
      </c>
      <c r="AI6" s="30">
        <v>120</v>
      </c>
      <c r="AJ6" s="30">
        <v>2</v>
      </c>
      <c r="AK6" s="30">
        <v>5</v>
      </c>
      <c r="AL6" s="30">
        <v>0.98299999999999998</v>
      </c>
      <c r="AM6" s="30">
        <v>0.91400000000000003</v>
      </c>
      <c r="AN6" s="30">
        <v>13824000</v>
      </c>
      <c r="AO6" s="30">
        <v>20736000</v>
      </c>
      <c r="AP6" s="30">
        <v>345600</v>
      </c>
      <c r="AQ6" s="30">
        <v>864000</v>
      </c>
      <c r="AR6" s="36">
        <v>1007137.5649999999</v>
      </c>
      <c r="AS6" s="36">
        <v>936443.27</v>
      </c>
      <c r="AT6" s="37">
        <v>211.108025</v>
      </c>
      <c r="AU6" s="37">
        <v>10.46125</v>
      </c>
      <c r="AV6" s="37">
        <v>128.46414999999999</v>
      </c>
      <c r="AW6" s="37">
        <v>10.46125</v>
      </c>
      <c r="AX6" s="30"/>
      <c r="AY6" s="30">
        <f t="shared" ref="AY6:AY27" si="0">Z6*3.07</f>
        <v>114334.70294749999</v>
      </c>
      <c r="AZ6" s="30">
        <f t="shared" ref="AZ6:AZ27" si="1">AA6*3.07</f>
        <v>62907.676999999989</v>
      </c>
      <c r="BA6" s="30">
        <f t="shared" ref="BA6:BA27" si="2">AB6*3.07</f>
        <v>157269.1925</v>
      </c>
      <c r="BB6" s="30">
        <f t="shared" ref="BB6:BB27" si="3">AC6*3.07</f>
        <v>786.34596250000004</v>
      </c>
      <c r="BC6" s="30">
        <f t="shared" ref="BC6:BC27" si="4">AD6*3.07</f>
        <v>314.53838500000001</v>
      </c>
      <c r="BD6" s="30">
        <f t="shared" ref="BD6:BD27" si="5">AE6*3.07</f>
        <v>997.0866804499999</v>
      </c>
      <c r="BF6" s="38" t="s">
        <v>384</v>
      </c>
      <c r="BG6" s="28">
        <v>0</v>
      </c>
      <c r="BH6" s="28">
        <v>0</v>
      </c>
      <c r="BI6" s="28">
        <v>0</v>
      </c>
      <c r="BJ6" s="28">
        <v>0</v>
      </c>
      <c r="BK6" s="28">
        <v>0</v>
      </c>
      <c r="BL6" s="28">
        <v>0</v>
      </c>
    </row>
    <row r="7" spans="1:64" ht="15.6" x14ac:dyDescent="0.3">
      <c r="A7" s="33">
        <v>50931</v>
      </c>
      <c r="B7" s="31" t="s">
        <v>264</v>
      </c>
      <c r="C7" s="31" t="s">
        <v>48</v>
      </c>
      <c r="D7" s="31" t="s">
        <v>265</v>
      </c>
      <c r="E7" s="31" t="s">
        <v>264</v>
      </c>
      <c r="F7" s="31" t="s">
        <v>266</v>
      </c>
      <c r="G7" s="31" t="s">
        <v>226</v>
      </c>
      <c r="H7" s="31" t="s">
        <v>267</v>
      </c>
      <c r="I7" s="31" t="s">
        <v>227</v>
      </c>
      <c r="J7" s="31" t="s">
        <v>235</v>
      </c>
      <c r="K7" s="32">
        <v>45.81166666666666</v>
      </c>
      <c r="L7" s="32">
        <v>-108.42777777777778</v>
      </c>
      <c r="M7" s="32"/>
      <c r="N7" s="32"/>
      <c r="O7" s="33">
        <v>10070007</v>
      </c>
      <c r="P7" s="33"/>
      <c r="Q7" s="31" t="s">
        <v>229</v>
      </c>
      <c r="R7" s="33">
        <v>1995</v>
      </c>
      <c r="S7" s="33">
        <v>65</v>
      </c>
      <c r="T7" s="35">
        <v>404942</v>
      </c>
      <c r="U7" s="34">
        <v>0.71117316473480852</v>
      </c>
      <c r="V7" s="31" t="s">
        <v>268</v>
      </c>
      <c r="W7" s="31" t="s">
        <v>239</v>
      </c>
      <c r="X7" s="31">
        <v>0</v>
      </c>
      <c r="Y7" s="31">
        <v>0</v>
      </c>
      <c r="Z7" s="31">
        <v>0</v>
      </c>
      <c r="AA7" s="31">
        <v>0</v>
      </c>
      <c r="AB7" s="31">
        <v>0</v>
      </c>
      <c r="AC7" s="31">
        <v>0</v>
      </c>
      <c r="AD7" s="31">
        <v>0</v>
      </c>
      <c r="AE7" s="31">
        <v>0</v>
      </c>
      <c r="AF7" s="31">
        <v>0</v>
      </c>
      <c r="AG7" s="31">
        <v>0</v>
      </c>
      <c r="AH7" s="30">
        <v>0</v>
      </c>
      <c r="AI7" s="30">
        <v>0</v>
      </c>
      <c r="AJ7" s="30">
        <v>0</v>
      </c>
      <c r="AK7" s="30">
        <v>0</v>
      </c>
      <c r="AL7" s="30">
        <v>1</v>
      </c>
      <c r="AM7" s="30">
        <v>1</v>
      </c>
      <c r="AN7" s="30">
        <v>0</v>
      </c>
      <c r="AO7" s="30">
        <v>0</v>
      </c>
      <c r="AP7" s="30">
        <v>0</v>
      </c>
      <c r="AQ7" s="30">
        <v>0</v>
      </c>
      <c r="AR7" s="36">
        <v>404942</v>
      </c>
      <c r="AS7" s="36">
        <v>404942</v>
      </c>
      <c r="AT7" s="37">
        <v>0.37174375000000009</v>
      </c>
      <c r="AU7" s="37">
        <v>0.37174375000000009</v>
      </c>
      <c r="AV7" s="37">
        <v>0.37174375000000009</v>
      </c>
      <c r="AW7" s="37">
        <v>0.37174375000000009</v>
      </c>
      <c r="AX7" s="30"/>
      <c r="AY7" s="30">
        <f t="shared" si="0"/>
        <v>0</v>
      </c>
      <c r="AZ7" s="30">
        <f t="shared" si="1"/>
        <v>0</v>
      </c>
      <c r="BA7" s="30">
        <f t="shared" si="2"/>
        <v>0</v>
      </c>
      <c r="BB7" s="30">
        <f t="shared" si="3"/>
        <v>0</v>
      </c>
      <c r="BC7" s="30">
        <f t="shared" si="4"/>
        <v>0</v>
      </c>
      <c r="BD7" s="30">
        <f t="shared" si="5"/>
        <v>0</v>
      </c>
      <c r="BF7" s="38" t="s">
        <v>385</v>
      </c>
      <c r="BG7" s="28">
        <v>0</v>
      </c>
      <c r="BH7" s="28">
        <v>0</v>
      </c>
      <c r="BI7" s="28">
        <v>0</v>
      </c>
      <c r="BJ7" s="28">
        <v>0</v>
      </c>
      <c r="BK7" s="28">
        <v>0</v>
      </c>
      <c r="BL7" s="28">
        <v>0</v>
      </c>
    </row>
    <row r="8" spans="1:64" ht="15.6" x14ac:dyDescent="0.3">
      <c r="A8" s="33">
        <v>55749</v>
      </c>
      <c r="B8" s="31" t="s">
        <v>269</v>
      </c>
      <c r="C8" s="31" t="s">
        <v>48</v>
      </c>
      <c r="D8" s="31" t="s">
        <v>270</v>
      </c>
      <c r="E8" s="31" t="s">
        <v>251</v>
      </c>
      <c r="F8" s="31" t="s">
        <v>252</v>
      </c>
      <c r="G8" s="31" t="s">
        <v>244</v>
      </c>
      <c r="H8" s="31" t="s">
        <v>253</v>
      </c>
      <c r="I8" s="31" t="s">
        <v>227</v>
      </c>
      <c r="J8" s="31" t="s">
        <v>246</v>
      </c>
      <c r="K8" s="32">
        <v>45.757777777777775</v>
      </c>
      <c r="L8" s="32">
        <v>-107.6</v>
      </c>
      <c r="M8" s="32"/>
      <c r="N8" s="32"/>
      <c r="O8" s="33">
        <v>10080015</v>
      </c>
      <c r="P8" s="33"/>
      <c r="Q8" s="31" t="s">
        <v>229</v>
      </c>
      <c r="R8" s="33">
        <v>2006</v>
      </c>
      <c r="S8" s="33">
        <v>115.7</v>
      </c>
      <c r="T8" s="35">
        <v>610938</v>
      </c>
      <c r="U8" s="34">
        <v>0.60278116527154546</v>
      </c>
      <c r="V8" s="31" t="s">
        <v>248</v>
      </c>
      <c r="W8" s="31" t="s">
        <v>239</v>
      </c>
      <c r="X8" s="31">
        <v>660.53585449958393</v>
      </c>
      <c r="Y8" s="31">
        <v>660.53585449958393</v>
      </c>
      <c r="Z8" s="31">
        <v>613.99269000000004</v>
      </c>
      <c r="AA8" s="31">
        <v>305.46899999999999</v>
      </c>
      <c r="AB8" s="31">
        <v>733.12559999999996</v>
      </c>
      <c r="AC8" s="31">
        <v>419.714406</v>
      </c>
      <c r="AD8" s="31">
        <v>293.25024000000002</v>
      </c>
      <c r="AE8" s="31">
        <v>672.03179999999998</v>
      </c>
      <c r="AF8" s="31">
        <v>1005</v>
      </c>
      <c r="AG8" s="31">
        <v>687</v>
      </c>
      <c r="AH8" s="30">
        <v>0</v>
      </c>
      <c r="AI8" s="30">
        <v>120</v>
      </c>
      <c r="AJ8" s="30">
        <v>0</v>
      </c>
      <c r="AK8" s="30">
        <v>3</v>
      </c>
      <c r="AL8" s="30">
        <v>1</v>
      </c>
      <c r="AM8" s="30">
        <v>0.93</v>
      </c>
      <c r="AN8" s="30">
        <v>0</v>
      </c>
      <c r="AO8" s="30">
        <v>13884000</v>
      </c>
      <c r="AP8" s="30">
        <v>0</v>
      </c>
      <c r="AQ8" s="30">
        <v>347100</v>
      </c>
      <c r="AR8" s="36">
        <v>610938</v>
      </c>
      <c r="AS8" s="36">
        <v>568172.34000000008</v>
      </c>
      <c r="AT8" s="37">
        <v>7277.9485363969079</v>
      </c>
      <c r="AU8" s="37">
        <v>360.65156275504995</v>
      </c>
      <c r="AV8" s="37">
        <v>4428.8011906320135</v>
      </c>
      <c r="AW8" s="37">
        <v>360.65156275504995</v>
      </c>
      <c r="AX8" s="30"/>
      <c r="AY8" s="30">
        <f t="shared" si="0"/>
        <v>1884.9575583000001</v>
      </c>
      <c r="AZ8" s="30">
        <f t="shared" si="1"/>
        <v>937.78982999999994</v>
      </c>
      <c r="BA8" s="30">
        <f t="shared" si="2"/>
        <v>2250.6955919999996</v>
      </c>
      <c r="BB8" s="30">
        <f t="shared" si="3"/>
        <v>1288.5232264199999</v>
      </c>
      <c r="BC8" s="30">
        <f t="shared" si="4"/>
        <v>900.27823680000006</v>
      </c>
      <c r="BD8" s="30">
        <f t="shared" si="5"/>
        <v>2063.1376259999997</v>
      </c>
      <c r="BF8" s="28">
        <v>10020001</v>
      </c>
      <c r="BG8" s="28">
        <v>0</v>
      </c>
      <c r="BH8" s="28">
        <v>0</v>
      </c>
      <c r="BI8" s="28">
        <v>0</v>
      </c>
      <c r="BJ8" s="28">
        <v>0</v>
      </c>
      <c r="BK8" s="28">
        <v>0</v>
      </c>
      <c r="BL8" s="28">
        <v>0</v>
      </c>
    </row>
    <row r="9" spans="1:64" ht="15.6" x14ac:dyDescent="0.3">
      <c r="A9" s="33">
        <v>2177</v>
      </c>
      <c r="B9" s="31" t="s">
        <v>236</v>
      </c>
      <c r="C9" s="31" t="s">
        <v>48</v>
      </c>
      <c r="D9" s="31" t="s">
        <v>237</v>
      </c>
      <c r="E9" s="31" t="s">
        <v>224</v>
      </c>
      <c r="F9" s="31" t="s">
        <v>225</v>
      </c>
      <c r="G9" s="31" t="s">
        <v>226</v>
      </c>
      <c r="H9" s="31" t="s">
        <v>227</v>
      </c>
      <c r="I9" s="31" t="s">
        <v>227</v>
      </c>
      <c r="J9" s="31" t="s">
        <v>228</v>
      </c>
      <c r="K9" s="32">
        <v>46.408333333333331</v>
      </c>
      <c r="L9" s="32">
        <v>-105.41416666666667</v>
      </c>
      <c r="M9" s="32"/>
      <c r="N9" s="32"/>
      <c r="O9" s="33">
        <v>10090209</v>
      </c>
      <c r="P9" s="33"/>
      <c r="Q9" s="31" t="s">
        <v>229</v>
      </c>
      <c r="R9" s="33">
        <v>1972</v>
      </c>
      <c r="S9" s="33">
        <v>23.3</v>
      </c>
      <c r="T9" s="35">
        <v>369</v>
      </c>
      <c r="U9" s="34">
        <v>1.8078664236580635E-3</v>
      </c>
      <c r="V9" s="31" t="s">
        <v>230</v>
      </c>
      <c r="W9" s="31" t="s">
        <v>231</v>
      </c>
      <c r="X9" s="31">
        <v>0</v>
      </c>
      <c r="Y9" s="31">
        <v>0</v>
      </c>
      <c r="Z9" s="31">
        <v>0</v>
      </c>
      <c r="AA9" s="31">
        <v>0</v>
      </c>
      <c r="AB9" s="31">
        <v>0</v>
      </c>
      <c r="AC9" s="31">
        <v>0</v>
      </c>
      <c r="AD9" s="31">
        <v>0</v>
      </c>
      <c r="AE9" s="31">
        <v>0</v>
      </c>
      <c r="AF9" s="31">
        <v>0</v>
      </c>
      <c r="AG9" s="31">
        <v>0</v>
      </c>
      <c r="AH9" s="30">
        <v>0</v>
      </c>
      <c r="AI9" s="30">
        <v>0</v>
      </c>
      <c r="AJ9" s="30">
        <v>0</v>
      </c>
      <c r="AK9" s="30">
        <v>0</v>
      </c>
      <c r="AL9" s="30">
        <v>1</v>
      </c>
      <c r="AM9" s="30">
        <v>1</v>
      </c>
      <c r="AN9" s="30">
        <v>0</v>
      </c>
      <c r="AO9" s="30">
        <v>0</v>
      </c>
      <c r="AP9" s="30">
        <v>0</v>
      </c>
      <c r="AQ9" s="30">
        <v>0</v>
      </c>
      <c r="AR9" s="36">
        <v>369</v>
      </c>
      <c r="AS9" s="36">
        <v>369</v>
      </c>
      <c r="AT9" s="37">
        <v>0</v>
      </c>
      <c r="AU9" s="37">
        <v>0</v>
      </c>
      <c r="AV9" s="37">
        <v>0</v>
      </c>
      <c r="AW9" s="37">
        <v>0</v>
      </c>
      <c r="AX9" s="30"/>
      <c r="AY9" s="30">
        <f t="shared" si="0"/>
        <v>0</v>
      </c>
      <c r="AZ9" s="30">
        <f t="shared" si="1"/>
        <v>0</v>
      </c>
      <c r="BA9" s="30">
        <f t="shared" si="2"/>
        <v>0</v>
      </c>
      <c r="BB9" s="30">
        <f t="shared" si="3"/>
        <v>0</v>
      </c>
      <c r="BC9" s="30">
        <f t="shared" si="4"/>
        <v>0</v>
      </c>
      <c r="BD9" s="30">
        <f t="shared" si="5"/>
        <v>0</v>
      </c>
      <c r="BF9" s="28">
        <v>10020002</v>
      </c>
      <c r="BG9" s="28">
        <v>0</v>
      </c>
      <c r="BH9" s="28">
        <v>0</v>
      </c>
      <c r="BI9" s="28">
        <v>0</v>
      </c>
      <c r="BJ9" s="28">
        <v>0</v>
      </c>
      <c r="BK9" s="28">
        <v>0</v>
      </c>
      <c r="BL9" s="28">
        <v>0</v>
      </c>
    </row>
    <row r="10" spans="1:64" ht="15.6" x14ac:dyDescent="0.3">
      <c r="A10" s="33">
        <v>6076</v>
      </c>
      <c r="B10" s="31" t="s">
        <v>249</v>
      </c>
      <c r="C10" s="31" t="s">
        <v>48</v>
      </c>
      <c r="D10" s="31" t="s">
        <v>250</v>
      </c>
      <c r="E10" s="31" t="s">
        <v>251</v>
      </c>
      <c r="F10" s="31" t="s">
        <v>252</v>
      </c>
      <c r="G10" s="31" t="s">
        <v>244</v>
      </c>
      <c r="H10" s="31" t="s">
        <v>253</v>
      </c>
      <c r="I10" s="31" t="s">
        <v>227</v>
      </c>
      <c r="J10" s="31" t="s">
        <v>246</v>
      </c>
      <c r="K10" s="32">
        <v>45.888888888888886</v>
      </c>
      <c r="L10" s="32">
        <v>-106.65194444444445</v>
      </c>
      <c r="M10" s="32"/>
      <c r="N10" s="32"/>
      <c r="O10" s="33">
        <v>10100001</v>
      </c>
      <c r="P10" s="33"/>
      <c r="Q10" s="31" t="s">
        <v>229</v>
      </c>
      <c r="R10" s="33">
        <v>1975</v>
      </c>
      <c r="S10" s="33">
        <v>358</v>
      </c>
      <c r="T10" s="35">
        <v>2249223</v>
      </c>
      <c r="U10" s="34">
        <v>0.71720842580546418</v>
      </c>
      <c r="V10" s="31" t="s">
        <v>247</v>
      </c>
      <c r="W10" s="31" t="s">
        <v>239</v>
      </c>
      <c r="X10" s="31">
        <v>920.03208305299199</v>
      </c>
      <c r="Y10" s="31">
        <v>920.03208305299199</v>
      </c>
      <c r="Z10" s="31">
        <v>2260.4691149999999</v>
      </c>
      <c r="AA10" s="31">
        <v>1124.6115</v>
      </c>
      <c r="AB10" s="31">
        <v>2699.0675999999999</v>
      </c>
      <c r="AC10" s="31">
        <v>1545.216201</v>
      </c>
      <c r="AD10" s="31">
        <v>1079.6270400000001</v>
      </c>
      <c r="AE10" s="31">
        <v>2474.1453000000001</v>
      </c>
      <c r="AF10" s="31">
        <v>1005</v>
      </c>
      <c r="AG10" s="31">
        <v>687</v>
      </c>
      <c r="AH10" s="30">
        <v>0</v>
      </c>
      <c r="AI10" s="30">
        <v>120</v>
      </c>
      <c r="AJ10" s="30">
        <v>0</v>
      </c>
      <c r="AK10" s="30">
        <v>3</v>
      </c>
      <c r="AL10" s="30">
        <v>1</v>
      </c>
      <c r="AM10" s="30">
        <v>0.93</v>
      </c>
      <c r="AN10" s="30">
        <v>0</v>
      </c>
      <c r="AO10" s="30">
        <v>42960000</v>
      </c>
      <c r="AP10" s="30">
        <v>0</v>
      </c>
      <c r="AQ10" s="30">
        <v>1074000</v>
      </c>
      <c r="AR10" s="36">
        <v>2249223</v>
      </c>
      <c r="AS10" s="36">
        <v>2091777.3900000001</v>
      </c>
      <c r="AT10" s="37">
        <v>2287.8096270000001</v>
      </c>
      <c r="AU10" s="37">
        <v>113.37015</v>
      </c>
      <c r="AV10" s="37">
        <v>1392.185442</v>
      </c>
      <c r="AW10" s="37">
        <v>113.37015</v>
      </c>
      <c r="AX10" s="30"/>
      <c r="AY10" s="30">
        <f t="shared" si="0"/>
        <v>6939.640183049999</v>
      </c>
      <c r="AZ10" s="30">
        <f t="shared" si="1"/>
        <v>3452.5573049999998</v>
      </c>
      <c r="BA10" s="30">
        <f t="shared" si="2"/>
        <v>8286.1375319999988</v>
      </c>
      <c r="BB10" s="30">
        <f t="shared" si="3"/>
        <v>4743.8137370699997</v>
      </c>
      <c r="BC10" s="30">
        <f t="shared" si="4"/>
        <v>3314.4550128000001</v>
      </c>
      <c r="BD10" s="30">
        <f t="shared" si="5"/>
        <v>7595.6260709999997</v>
      </c>
      <c r="BF10" s="28">
        <v>10020003</v>
      </c>
      <c r="BG10" s="28">
        <v>0</v>
      </c>
      <c r="BH10" s="28">
        <v>0</v>
      </c>
      <c r="BI10" s="28">
        <v>0</v>
      </c>
      <c r="BJ10" s="28">
        <v>0</v>
      </c>
      <c r="BK10" s="28">
        <v>0</v>
      </c>
      <c r="BL10" s="28">
        <v>0</v>
      </c>
    </row>
    <row r="11" spans="1:64" ht="15.6" x14ac:dyDescent="0.3">
      <c r="A11" s="33">
        <v>6076</v>
      </c>
      <c r="B11" s="31" t="s">
        <v>249</v>
      </c>
      <c r="C11" s="31" t="s">
        <v>48</v>
      </c>
      <c r="D11" s="31" t="s">
        <v>254</v>
      </c>
      <c r="E11" s="31" t="s">
        <v>251</v>
      </c>
      <c r="F11" s="31" t="s">
        <v>252</v>
      </c>
      <c r="G11" s="31" t="s">
        <v>244</v>
      </c>
      <c r="H11" s="31" t="s">
        <v>253</v>
      </c>
      <c r="I11" s="31" t="s">
        <v>227</v>
      </c>
      <c r="J11" s="31" t="s">
        <v>246</v>
      </c>
      <c r="K11" s="32">
        <v>45.888888888888886</v>
      </c>
      <c r="L11" s="32">
        <v>-106.65194444444445</v>
      </c>
      <c r="M11" s="32"/>
      <c r="N11" s="32"/>
      <c r="O11" s="33">
        <v>10100001</v>
      </c>
      <c r="P11" s="33"/>
      <c r="Q11" s="31" t="s">
        <v>229</v>
      </c>
      <c r="R11" s="33">
        <v>1976</v>
      </c>
      <c r="S11" s="33">
        <v>358</v>
      </c>
      <c r="T11" s="35">
        <v>1982719</v>
      </c>
      <c r="U11" s="34">
        <v>0.63222845080482637</v>
      </c>
      <c r="V11" s="31" t="s">
        <v>247</v>
      </c>
      <c r="W11" s="31" t="s">
        <v>239</v>
      </c>
      <c r="X11" s="31">
        <v>920.03208305299199</v>
      </c>
      <c r="Y11" s="31">
        <v>920.03208305299199</v>
      </c>
      <c r="Z11" s="31">
        <v>1992.632595</v>
      </c>
      <c r="AA11" s="31">
        <v>991.35950000000003</v>
      </c>
      <c r="AB11" s="31">
        <v>2379.2628</v>
      </c>
      <c r="AC11" s="31">
        <v>1362.1279529999999</v>
      </c>
      <c r="AD11" s="31">
        <v>951.70511999999997</v>
      </c>
      <c r="AE11" s="31">
        <v>2180.9908999999998</v>
      </c>
      <c r="AF11" s="31">
        <v>1005</v>
      </c>
      <c r="AG11" s="31">
        <v>687</v>
      </c>
      <c r="AH11" s="30">
        <v>0</v>
      </c>
      <c r="AI11" s="30">
        <v>120</v>
      </c>
      <c r="AJ11" s="30">
        <v>0</v>
      </c>
      <c r="AK11" s="30">
        <v>3</v>
      </c>
      <c r="AL11" s="30">
        <v>1</v>
      </c>
      <c r="AM11" s="30">
        <v>0.93</v>
      </c>
      <c r="AN11" s="30">
        <v>0</v>
      </c>
      <c r="AO11" s="30">
        <v>42960000</v>
      </c>
      <c r="AP11" s="30">
        <v>0</v>
      </c>
      <c r="AQ11" s="30">
        <v>1074000</v>
      </c>
      <c r="AR11" s="36">
        <v>1982719</v>
      </c>
      <c r="AS11" s="36">
        <v>1843928.6700000002</v>
      </c>
      <c r="AT11" s="37">
        <v>9.5370679999999997</v>
      </c>
      <c r="AU11" s="37">
        <v>0.47260000000000002</v>
      </c>
      <c r="AV11" s="37">
        <v>5.803528</v>
      </c>
      <c r="AW11" s="37">
        <v>0.47260000000000002</v>
      </c>
      <c r="AX11" s="30"/>
      <c r="AY11" s="30">
        <f t="shared" si="0"/>
        <v>6117.3820666499996</v>
      </c>
      <c r="AZ11" s="30">
        <f t="shared" si="1"/>
        <v>3043.473665</v>
      </c>
      <c r="BA11" s="30">
        <f t="shared" si="2"/>
        <v>7304.3367959999996</v>
      </c>
      <c r="BB11" s="30">
        <f t="shared" si="3"/>
        <v>4181.7328157099992</v>
      </c>
      <c r="BC11" s="30">
        <f t="shared" si="4"/>
        <v>2921.7347183999996</v>
      </c>
      <c r="BD11" s="30">
        <f t="shared" si="5"/>
        <v>6695.6420629999993</v>
      </c>
      <c r="BF11" s="28">
        <v>10020004</v>
      </c>
      <c r="BG11" s="28">
        <v>0</v>
      </c>
      <c r="BH11" s="28">
        <v>0</v>
      </c>
      <c r="BI11" s="28">
        <v>0</v>
      </c>
      <c r="BJ11" s="28">
        <v>0</v>
      </c>
      <c r="BK11" s="28">
        <v>0</v>
      </c>
      <c r="BL11" s="28">
        <v>0</v>
      </c>
    </row>
    <row r="12" spans="1:64" ht="15.6" x14ac:dyDescent="0.3">
      <c r="A12" s="33">
        <v>6076</v>
      </c>
      <c r="B12" s="31" t="s">
        <v>249</v>
      </c>
      <c r="C12" s="31" t="s">
        <v>48</v>
      </c>
      <c r="D12" s="31" t="s">
        <v>255</v>
      </c>
      <c r="E12" s="31" t="s">
        <v>251</v>
      </c>
      <c r="F12" s="31" t="s">
        <v>252</v>
      </c>
      <c r="G12" s="31" t="s">
        <v>244</v>
      </c>
      <c r="H12" s="31" t="s">
        <v>253</v>
      </c>
      <c r="I12" s="31" t="s">
        <v>227</v>
      </c>
      <c r="J12" s="31" t="s">
        <v>246</v>
      </c>
      <c r="K12" s="32">
        <v>45.888888888888886</v>
      </c>
      <c r="L12" s="32">
        <v>-106.65194444444445</v>
      </c>
      <c r="M12" s="32"/>
      <c r="N12" s="32"/>
      <c r="O12" s="33">
        <v>10100001</v>
      </c>
      <c r="P12" s="33"/>
      <c r="Q12" s="31" t="s">
        <v>229</v>
      </c>
      <c r="R12" s="33">
        <v>1984</v>
      </c>
      <c r="S12" s="33">
        <v>778</v>
      </c>
      <c r="T12" s="35">
        <v>6034978</v>
      </c>
      <c r="U12" s="34">
        <v>0.88550697843668935</v>
      </c>
      <c r="V12" s="31" t="s">
        <v>247</v>
      </c>
      <c r="W12" s="31" t="s">
        <v>239</v>
      </c>
      <c r="X12" s="31">
        <v>2901.6396465517441</v>
      </c>
      <c r="Y12" s="31">
        <v>2901.6396465517441</v>
      </c>
      <c r="Z12" s="31">
        <v>6065.1528900000003</v>
      </c>
      <c r="AA12" s="31">
        <v>3017.489</v>
      </c>
      <c r="AB12" s="31">
        <v>7241.9736000000003</v>
      </c>
      <c r="AC12" s="31">
        <v>4146.0298860000003</v>
      </c>
      <c r="AD12" s="31">
        <v>2896.78944</v>
      </c>
      <c r="AE12" s="31">
        <v>6638.4758000000002</v>
      </c>
      <c r="AF12" s="31">
        <v>1005</v>
      </c>
      <c r="AG12" s="31">
        <v>687.00000000000011</v>
      </c>
      <c r="AH12" s="30">
        <v>0</v>
      </c>
      <c r="AI12" s="30">
        <v>120</v>
      </c>
      <c r="AJ12" s="30">
        <v>0</v>
      </c>
      <c r="AK12" s="30">
        <v>3</v>
      </c>
      <c r="AL12" s="30">
        <v>1</v>
      </c>
      <c r="AM12" s="30">
        <v>0.93</v>
      </c>
      <c r="AN12" s="30">
        <v>0</v>
      </c>
      <c r="AO12" s="30">
        <v>93360000</v>
      </c>
      <c r="AP12" s="30">
        <v>0</v>
      </c>
      <c r="AQ12" s="30">
        <v>2334000</v>
      </c>
      <c r="AR12" s="36">
        <v>6034978</v>
      </c>
      <c r="AS12" s="36">
        <v>5612529.54</v>
      </c>
      <c r="AT12" s="37">
        <v>9.5370679999999997</v>
      </c>
      <c r="AU12" s="37">
        <v>0.47260000000000002</v>
      </c>
      <c r="AV12" s="37">
        <v>5.803528</v>
      </c>
      <c r="AW12" s="37">
        <v>0.47260000000000002</v>
      </c>
      <c r="AX12" s="30"/>
      <c r="AY12" s="30">
        <f t="shared" si="0"/>
        <v>18620.019372300001</v>
      </c>
      <c r="AZ12" s="30">
        <f t="shared" si="1"/>
        <v>9263.6912300000004</v>
      </c>
      <c r="BA12" s="30">
        <f t="shared" si="2"/>
        <v>22232.858951999999</v>
      </c>
      <c r="BB12" s="30">
        <f t="shared" si="3"/>
        <v>12728.311750020001</v>
      </c>
      <c r="BC12" s="30">
        <f t="shared" si="4"/>
        <v>8893.1435807999987</v>
      </c>
      <c r="BD12" s="30">
        <f t="shared" si="5"/>
        <v>20380.120705999998</v>
      </c>
      <c r="BF12" s="28">
        <v>10020005</v>
      </c>
      <c r="BG12" s="28">
        <v>0</v>
      </c>
      <c r="BH12" s="28">
        <v>0</v>
      </c>
      <c r="BI12" s="28">
        <v>0</v>
      </c>
      <c r="BJ12" s="28">
        <v>0</v>
      </c>
      <c r="BK12" s="28">
        <v>0</v>
      </c>
      <c r="BL12" s="28">
        <v>0</v>
      </c>
    </row>
    <row r="13" spans="1:64" ht="15.6" x14ac:dyDescent="0.3">
      <c r="A13" s="33">
        <v>6076</v>
      </c>
      <c r="B13" s="31" t="s">
        <v>249</v>
      </c>
      <c r="C13" s="31" t="s">
        <v>48</v>
      </c>
      <c r="D13" s="31" t="s">
        <v>256</v>
      </c>
      <c r="E13" s="31" t="s">
        <v>251</v>
      </c>
      <c r="F13" s="31" t="s">
        <v>252</v>
      </c>
      <c r="G13" s="31" t="s">
        <v>244</v>
      </c>
      <c r="H13" s="31" t="s">
        <v>253</v>
      </c>
      <c r="I13" s="31" t="s">
        <v>227</v>
      </c>
      <c r="J13" s="31" t="s">
        <v>246</v>
      </c>
      <c r="K13" s="32">
        <v>45.888888888888886</v>
      </c>
      <c r="L13" s="32">
        <v>-106.65194444444445</v>
      </c>
      <c r="M13" s="32"/>
      <c r="N13" s="32"/>
      <c r="O13" s="33">
        <v>10100001</v>
      </c>
      <c r="P13" s="33"/>
      <c r="Q13" s="31" t="s">
        <v>229</v>
      </c>
      <c r="R13" s="33">
        <v>1986</v>
      </c>
      <c r="S13" s="33">
        <v>778</v>
      </c>
      <c r="T13" s="35">
        <v>5819830</v>
      </c>
      <c r="U13" s="34">
        <v>0.85393850289349815</v>
      </c>
      <c r="V13" s="31" t="s">
        <v>247</v>
      </c>
      <c r="W13" s="31" t="s">
        <v>239</v>
      </c>
      <c r="X13" s="31">
        <v>2901.6396465517441</v>
      </c>
      <c r="Y13" s="31">
        <v>2901.6396465517441</v>
      </c>
      <c r="Z13" s="31">
        <v>5848.9291499999999</v>
      </c>
      <c r="AA13" s="31">
        <v>2909.915</v>
      </c>
      <c r="AB13" s="31">
        <v>6983.7960000000003</v>
      </c>
      <c r="AC13" s="31">
        <v>3998.2232100000001</v>
      </c>
      <c r="AD13" s="31">
        <v>2793.5183999999999</v>
      </c>
      <c r="AE13" s="31">
        <v>6401.8130000000001</v>
      </c>
      <c r="AF13" s="31">
        <v>1005</v>
      </c>
      <c r="AG13" s="31">
        <v>687</v>
      </c>
      <c r="AH13" s="30">
        <v>0</v>
      </c>
      <c r="AI13" s="30">
        <v>120</v>
      </c>
      <c r="AJ13" s="30">
        <v>0</v>
      </c>
      <c r="AK13" s="30">
        <v>3</v>
      </c>
      <c r="AL13" s="30">
        <v>1</v>
      </c>
      <c r="AM13" s="30">
        <v>0.93</v>
      </c>
      <c r="AN13" s="30">
        <v>0</v>
      </c>
      <c r="AO13" s="30">
        <v>93360000</v>
      </c>
      <c r="AP13" s="30">
        <v>0</v>
      </c>
      <c r="AQ13" s="30">
        <v>2334000</v>
      </c>
      <c r="AR13" s="36">
        <v>5819830</v>
      </c>
      <c r="AS13" s="36">
        <v>5412441.9000000004</v>
      </c>
      <c r="AT13" s="37">
        <v>7.6855529999999996</v>
      </c>
      <c r="AU13" s="37">
        <v>0.38085000000000002</v>
      </c>
      <c r="AV13" s="37">
        <v>4.6768380000000001</v>
      </c>
      <c r="AW13" s="37">
        <v>0.38085000000000002</v>
      </c>
      <c r="AX13" s="30"/>
      <c r="AY13" s="30">
        <f t="shared" si="0"/>
        <v>17956.212490499998</v>
      </c>
      <c r="AZ13" s="30">
        <f t="shared" si="1"/>
        <v>8933.439049999999</v>
      </c>
      <c r="BA13" s="30">
        <f t="shared" si="2"/>
        <v>21440.253720000001</v>
      </c>
      <c r="BB13" s="30">
        <f t="shared" si="3"/>
        <v>12274.5452547</v>
      </c>
      <c r="BC13" s="30">
        <f t="shared" si="4"/>
        <v>8576.1014879999984</v>
      </c>
      <c r="BD13" s="30">
        <f t="shared" si="5"/>
        <v>19653.565909999998</v>
      </c>
      <c r="BF13" s="28">
        <v>10020006</v>
      </c>
      <c r="BG13" s="28">
        <v>0</v>
      </c>
      <c r="BH13" s="28">
        <v>0</v>
      </c>
      <c r="BI13" s="28">
        <v>0</v>
      </c>
      <c r="BJ13" s="28">
        <v>0</v>
      </c>
      <c r="BK13" s="28">
        <v>0</v>
      </c>
      <c r="BL13" s="28">
        <v>0</v>
      </c>
    </row>
    <row r="14" spans="1:64" ht="15.6" x14ac:dyDescent="0.3">
      <c r="A14" s="33">
        <v>10784</v>
      </c>
      <c r="B14" s="31" t="s">
        <v>259</v>
      </c>
      <c r="C14" s="31" t="s">
        <v>48</v>
      </c>
      <c r="D14" s="31" t="s">
        <v>260</v>
      </c>
      <c r="E14" s="31" t="s">
        <v>261</v>
      </c>
      <c r="F14" s="31" t="s">
        <v>252</v>
      </c>
      <c r="G14" s="31" t="s">
        <v>244</v>
      </c>
      <c r="H14" s="31" t="s">
        <v>253</v>
      </c>
      <c r="I14" s="31" t="s">
        <v>227</v>
      </c>
      <c r="J14" s="31" t="s">
        <v>246</v>
      </c>
      <c r="K14" s="32">
        <v>45.972777777777779</v>
      </c>
      <c r="L14" s="32">
        <v>-106.65361111111112</v>
      </c>
      <c r="M14" s="32"/>
      <c r="N14" s="32"/>
      <c r="O14" s="33">
        <v>10100001</v>
      </c>
      <c r="P14" s="33"/>
      <c r="Q14" s="31" t="s">
        <v>229</v>
      </c>
      <c r="R14" s="33">
        <v>1990</v>
      </c>
      <c r="S14" s="33">
        <v>41.5</v>
      </c>
      <c r="T14" s="35">
        <v>293305</v>
      </c>
      <c r="U14" s="34">
        <v>0.80680255267645928</v>
      </c>
      <c r="V14" s="31" t="s">
        <v>262</v>
      </c>
      <c r="W14" s="31" t="s">
        <v>263</v>
      </c>
      <c r="X14" s="31">
        <v>0</v>
      </c>
      <c r="Y14" s="31">
        <v>0</v>
      </c>
      <c r="Z14" s="31">
        <v>294.771525</v>
      </c>
      <c r="AA14" s="31">
        <v>146.6525</v>
      </c>
      <c r="AB14" s="31">
        <v>351.96600000000001</v>
      </c>
      <c r="AC14" s="31">
        <v>201.50053500000001</v>
      </c>
      <c r="AD14" s="31">
        <v>140.78639999999999</v>
      </c>
      <c r="AE14" s="31">
        <v>322.63549999999998</v>
      </c>
      <c r="AF14" s="31">
        <v>1005</v>
      </c>
      <c r="AG14" s="31">
        <v>687</v>
      </c>
      <c r="AH14" s="30">
        <v>0</v>
      </c>
      <c r="AI14" s="30">
        <v>120</v>
      </c>
      <c r="AJ14" s="30">
        <v>0</v>
      </c>
      <c r="AK14" s="30">
        <v>3</v>
      </c>
      <c r="AL14" s="30">
        <v>1</v>
      </c>
      <c r="AM14" s="30">
        <v>0.93</v>
      </c>
      <c r="AN14" s="30">
        <v>0</v>
      </c>
      <c r="AO14" s="30">
        <v>4980000</v>
      </c>
      <c r="AP14" s="30">
        <v>0</v>
      </c>
      <c r="AQ14" s="30">
        <v>124500</v>
      </c>
      <c r="AR14" s="36">
        <v>293305</v>
      </c>
      <c r="AS14" s="36">
        <v>272773.65000000002</v>
      </c>
      <c r="AT14" s="37">
        <v>8.2413844252873574</v>
      </c>
      <c r="AU14" s="37">
        <v>0.40839367816091954</v>
      </c>
      <c r="AV14" s="37">
        <v>5.0150743678160916</v>
      </c>
      <c r="AW14" s="37">
        <v>0.40839367816091954</v>
      </c>
      <c r="AX14" s="30"/>
      <c r="AY14" s="30">
        <f t="shared" si="0"/>
        <v>904.9485817499999</v>
      </c>
      <c r="AZ14" s="30">
        <f t="shared" si="1"/>
        <v>450.22317499999997</v>
      </c>
      <c r="BA14" s="30">
        <f t="shared" si="2"/>
        <v>1080.5356199999999</v>
      </c>
      <c r="BB14" s="30">
        <f t="shared" si="3"/>
        <v>618.60664244999998</v>
      </c>
      <c r="BC14" s="30">
        <f t="shared" si="4"/>
        <v>432.21424799999994</v>
      </c>
      <c r="BD14" s="30">
        <f t="shared" si="5"/>
        <v>990.49098499999991</v>
      </c>
      <c r="BF14" s="28">
        <v>10020007</v>
      </c>
      <c r="BG14" s="28">
        <v>0</v>
      </c>
      <c r="BH14" s="28">
        <v>0</v>
      </c>
      <c r="BI14" s="28">
        <v>0</v>
      </c>
      <c r="BJ14" s="28">
        <v>0</v>
      </c>
      <c r="BK14" s="28">
        <v>0</v>
      </c>
      <c r="BL14" s="28">
        <v>0</v>
      </c>
    </row>
    <row r="15" spans="1:64" ht="15.6" x14ac:dyDescent="0.3">
      <c r="A15" s="33">
        <v>6089</v>
      </c>
      <c r="B15" s="31" t="s">
        <v>257</v>
      </c>
      <c r="C15" s="31" t="s">
        <v>48</v>
      </c>
      <c r="D15" s="31" t="s">
        <v>258</v>
      </c>
      <c r="E15" s="31" t="s">
        <v>224</v>
      </c>
      <c r="F15" s="31" t="s">
        <v>243</v>
      </c>
      <c r="G15" s="31" t="s">
        <v>244</v>
      </c>
      <c r="H15" s="31" t="s">
        <v>245</v>
      </c>
      <c r="I15" s="31" t="s">
        <v>227</v>
      </c>
      <c r="J15" s="31" t="s">
        <v>246</v>
      </c>
      <c r="K15" s="32">
        <v>47.679444444444442</v>
      </c>
      <c r="L15" s="32">
        <v>-104.67</v>
      </c>
      <c r="M15" s="32"/>
      <c r="N15" s="32"/>
      <c r="O15" s="33">
        <v>10100004</v>
      </c>
      <c r="P15" s="33"/>
      <c r="Q15" s="31" t="s">
        <v>229</v>
      </c>
      <c r="R15" s="33">
        <v>1958</v>
      </c>
      <c r="S15" s="33">
        <v>50</v>
      </c>
      <c r="T15" s="35">
        <v>331504</v>
      </c>
      <c r="U15" s="34">
        <v>0.75685844748858444</v>
      </c>
      <c r="V15" s="31" t="s">
        <v>247</v>
      </c>
      <c r="W15" s="31" t="s">
        <v>239</v>
      </c>
      <c r="X15" s="31">
        <v>0</v>
      </c>
      <c r="Y15" s="31">
        <v>0</v>
      </c>
      <c r="Z15" s="31">
        <v>12050.170400000001</v>
      </c>
      <c r="AA15" s="31">
        <v>6630.08</v>
      </c>
      <c r="AB15" s="31">
        <v>16575.2</v>
      </c>
      <c r="AC15" s="31">
        <v>82.876000000000005</v>
      </c>
      <c r="AD15" s="31">
        <v>33.150399999999998</v>
      </c>
      <c r="AE15" s="31">
        <v>105.08676800000001</v>
      </c>
      <c r="AF15" s="31">
        <v>36350</v>
      </c>
      <c r="AG15" s="31">
        <v>250</v>
      </c>
      <c r="AH15" s="30">
        <v>80</v>
      </c>
      <c r="AI15" s="30">
        <v>120</v>
      </c>
      <c r="AJ15" s="30">
        <v>2</v>
      </c>
      <c r="AK15" s="30">
        <v>5</v>
      </c>
      <c r="AL15" s="30">
        <v>0.98299999999999998</v>
      </c>
      <c r="AM15" s="30">
        <v>0.91400000000000003</v>
      </c>
      <c r="AN15" s="30">
        <v>4000000</v>
      </c>
      <c r="AO15" s="30">
        <v>6000000</v>
      </c>
      <c r="AP15" s="30">
        <v>100000</v>
      </c>
      <c r="AQ15" s="30">
        <v>250000</v>
      </c>
      <c r="AR15" s="36">
        <v>325868.43199999997</v>
      </c>
      <c r="AS15" s="36">
        <v>302994.65600000002</v>
      </c>
      <c r="AT15" s="37">
        <v>3.4987075000000001</v>
      </c>
      <c r="AU15" s="37">
        <v>0.173375</v>
      </c>
      <c r="AV15" s="37">
        <v>2.1290450000000001</v>
      </c>
      <c r="AW15" s="37">
        <v>0.173375</v>
      </c>
      <c r="AX15" s="30"/>
      <c r="AY15" s="30">
        <f t="shared" si="0"/>
        <v>36994.023128000001</v>
      </c>
      <c r="AZ15" s="30">
        <f t="shared" si="1"/>
        <v>20354.345599999997</v>
      </c>
      <c r="BA15" s="30">
        <f t="shared" si="2"/>
        <v>50885.864000000001</v>
      </c>
      <c r="BB15" s="30">
        <f t="shared" si="3"/>
        <v>254.42931999999999</v>
      </c>
      <c r="BC15" s="30">
        <f t="shared" si="4"/>
        <v>101.77172799999998</v>
      </c>
      <c r="BD15" s="30">
        <f t="shared" si="5"/>
        <v>322.61637775999998</v>
      </c>
      <c r="BF15" s="28">
        <v>10020008</v>
      </c>
      <c r="BG15" s="28">
        <v>0</v>
      </c>
      <c r="BH15" s="28">
        <v>0</v>
      </c>
      <c r="BI15" s="28">
        <v>0</v>
      </c>
      <c r="BJ15" s="28">
        <v>0</v>
      </c>
      <c r="BK15" s="28">
        <v>0</v>
      </c>
      <c r="BL15" s="28">
        <v>0</v>
      </c>
    </row>
    <row r="16" spans="1:64" ht="15.6" x14ac:dyDescent="0.3">
      <c r="A16" s="33">
        <v>2176</v>
      </c>
      <c r="B16" s="31" t="s">
        <v>222</v>
      </c>
      <c r="C16" s="31" t="s">
        <v>48</v>
      </c>
      <c r="D16" s="31" t="s">
        <v>223</v>
      </c>
      <c r="E16" s="31" t="s">
        <v>224</v>
      </c>
      <c r="F16" s="31" t="s">
        <v>225</v>
      </c>
      <c r="G16" s="31" t="s">
        <v>226</v>
      </c>
      <c r="H16" s="31" t="s">
        <v>227</v>
      </c>
      <c r="I16" s="31" t="s">
        <v>227</v>
      </c>
      <c r="J16" s="31" t="s">
        <v>228</v>
      </c>
      <c r="K16" s="32">
        <v>47.05222222222222</v>
      </c>
      <c r="L16" s="32">
        <v>-104.05</v>
      </c>
      <c r="M16" s="32"/>
      <c r="N16" s="32"/>
      <c r="O16" s="33">
        <v>10110204</v>
      </c>
      <c r="P16" s="33"/>
      <c r="Q16" s="31" t="s">
        <v>229</v>
      </c>
      <c r="R16" s="33">
        <v>1979</v>
      </c>
      <c r="S16" s="33">
        <v>40.700000000000003</v>
      </c>
      <c r="T16" s="35">
        <v>1531.8432748538012</v>
      </c>
      <c r="U16" s="34">
        <v>4.2965099201580812E-3</v>
      </c>
      <c r="V16" s="31" t="s">
        <v>230</v>
      </c>
      <c r="W16" s="31" t="s">
        <v>231</v>
      </c>
      <c r="X16" s="31">
        <v>0</v>
      </c>
      <c r="Y16" s="31">
        <v>0</v>
      </c>
      <c r="Z16" s="31">
        <v>0</v>
      </c>
      <c r="AA16" s="31">
        <v>0</v>
      </c>
      <c r="AB16" s="31">
        <v>0</v>
      </c>
      <c r="AC16" s="31">
        <v>0</v>
      </c>
      <c r="AD16" s="31">
        <v>0</v>
      </c>
      <c r="AE16" s="31">
        <v>0</v>
      </c>
      <c r="AF16" s="31">
        <v>0</v>
      </c>
      <c r="AG16" s="31">
        <v>0</v>
      </c>
      <c r="AH16" s="30">
        <v>0</v>
      </c>
      <c r="AI16" s="30">
        <v>0</v>
      </c>
      <c r="AJ16" s="30">
        <v>0</v>
      </c>
      <c r="AK16" s="30">
        <v>0</v>
      </c>
      <c r="AL16" s="30">
        <v>1</v>
      </c>
      <c r="AM16" s="30">
        <v>1</v>
      </c>
      <c r="AN16" s="30">
        <v>0</v>
      </c>
      <c r="AO16" s="30">
        <v>0</v>
      </c>
      <c r="AP16" s="30">
        <v>0</v>
      </c>
      <c r="AQ16" s="30">
        <v>0</v>
      </c>
      <c r="AR16" s="36">
        <v>1531.8432748538012</v>
      </c>
      <c r="AS16" s="36">
        <v>1531.8432748538012</v>
      </c>
      <c r="AT16" s="37">
        <v>0</v>
      </c>
      <c r="AU16" s="37">
        <v>0</v>
      </c>
      <c r="AV16" s="37">
        <v>0</v>
      </c>
      <c r="AW16" s="37">
        <v>0</v>
      </c>
      <c r="AX16" s="30"/>
      <c r="AY16" s="30">
        <f t="shared" si="0"/>
        <v>0</v>
      </c>
      <c r="AZ16" s="30">
        <f t="shared" si="1"/>
        <v>0</v>
      </c>
      <c r="BA16" s="30">
        <f t="shared" si="2"/>
        <v>0</v>
      </c>
      <c r="BB16" s="30">
        <f t="shared" si="3"/>
        <v>0</v>
      </c>
      <c r="BC16" s="30">
        <f t="shared" si="4"/>
        <v>0</v>
      </c>
      <c r="BD16" s="30">
        <f t="shared" si="5"/>
        <v>0</v>
      </c>
      <c r="BF16" s="28">
        <v>10030101</v>
      </c>
      <c r="BG16" s="28">
        <v>0</v>
      </c>
      <c r="BH16" s="28">
        <v>0</v>
      </c>
      <c r="BI16" s="28">
        <v>0</v>
      </c>
      <c r="BJ16" s="28">
        <v>0</v>
      </c>
      <c r="BK16" s="28">
        <v>0</v>
      </c>
      <c r="BL16" s="28">
        <v>0</v>
      </c>
    </row>
    <row r="17" spans="1:64" ht="15.6" x14ac:dyDescent="0.3">
      <c r="A17" s="33">
        <v>2176</v>
      </c>
      <c r="B17" s="31" t="s">
        <v>222</v>
      </c>
      <c r="C17" s="31" t="s">
        <v>48</v>
      </c>
      <c r="D17" s="31" t="s">
        <v>232</v>
      </c>
      <c r="E17" s="31" t="s">
        <v>224</v>
      </c>
      <c r="F17" s="31" t="s">
        <v>225</v>
      </c>
      <c r="G17" s="31" t="s">
        <v>226</v>
      </c>
      <c r="H17" s="31" t="s">
        <v>227</v>
      </c>
      <c r="I17" s="31" t="s">
        <v>227</v>
      </c>
      <c r="J17" s="31" t="s">
        <v>228</v>
      </c>
      <c r="K17" s="32">
        <v>47.05222222222222</v>
      </c>
      <c r="L17" s="32">
        <v>-104.05</v>
      </c>
      <c r="M17" s="32"/>
      <c r="N17" s="32"/>
      <c r="O17" s="33">
        <v>10110204</v>
      </c>
      <c r="P17" s="33"/>
      <c r="Q17" s="31" t="s">
        <v>229</v>
      </c>
      <c r="R17" s="33">
        <v>2003</v>
      </c>
      <c r="S17" s="33">
        <v>43</v>
      </c>
      <c r="T17" s="35">
        <v>1618.4093567251462</v>
      </c>
      <c r="U17" s="34">
        <v>4.2965099201580812E-3</v>
      </c>
      <c r="V17" s="31" t="s">
        <v>230</v>
      </c>
      <c r="W17" s="31" t="s">
        <v>231</v>
      </c>
      <c r="X17" s="31">
        <v>0</v>
      </c>
      <c r="Y17" s="31">
        <v>0</v>
      </c>
      <c r="Z17" s="31">
        <v>0</v>
      </c>
      <c r="AA17" s="31">
        <v>0</v>
      </c>
      <c r="AB17" s="31">
        <v>0</v>
      </c>
      <c r="AC17" s="31">
        <v>0</v>
      </c>
      <c r="AD17" s="31">
        <v>0</v>
      </c>
      <c r="AE17" s="31">
        <v>0</v>
      </c>
      <c r="AF17" s="31">
        <v>0</v>
      </c>
      <c r="AG17" s="31">
        <v>0</v>
      </c>
      <c r="AH17" s="30">
        <v>0</v>
      </c>
      <c r="AI17" s="30">
        <v>0</v>
      </c>
      <c r="AJ17" s="30">
        <v>0</v>
      </c>
      <c r="AK17" s="30">
        <v>0</v>
      </c>
      <c r="AL17" s="30">
        <v>1</v>
      </c>
      <c r="AM17" s="30">
        <v>1</v>
      </c>
      <c r="AN17" s="30">
        <v>0</v>
      </c>
      <c r="AO17" s="30">
        <v>0</v>
      </c>
      <c r="AP17" s="30">
        <v>0</v>
      </c>
      <c r="AQ17" s="30">
        <v>0</v>
      </c>
      <c r="AR17" s="36">
        <v>1618.4093567251462</v>
      </c>
      <c r="AS17" s="36">
        <v>1618.4093567251462</v>
      </c>
      <c r="AT17" s="37">
        <v>0</v>
      </c>
      <c r="AU17" s="37">
        <v>0</v>
      </c>
      <c r="AV17" s="37">
        <v>0</v>
      </c>
      <c r="AW17" s="37">
        <v>0</v>
      </c>
      <c r="AX17" s="30"/>
      <c r="AY17" s="30">
        <f t="shared" si="0"/>
        <v>0</v>
      </c>
      <c r="AZ17" s="30">
        <f t="shared" si="1"/>
        <v>0</v>
      </c>
      <c r="BA17" s="30">
        <f t="shared" si="2"/>
        <v>0</v>
      </c>
      <c r="BB17" s="30">
        <f t="shared" si="3"/>
        <v>0</v>
      </c>
      <c r="BC17" s="30">
        <f t="shared" si="4"/>
        <v>0</v>
      </c>
      <c r="BD17" s="30">
        <f t="shared" si="5"/>
        <v>0</v>
      </c>
      <c r="BF17" s="28">
        <v>10030102</v>
      </c>
      <c r="BG17" s="28">
        <v>0</v>
      </c>
      <c r="BH17" s="28">
        <v>0</v>
      </c>
      <c r="BI17" s="28">
        <v>0</v>
      </c>
      <c r="BJ17" s="28">
        <v>0</v>
      </c>
      <c r="BK17" s="28">
        <v>0</v>
      </c>
      <c r="BL17" s="28">
        <v>0</v>
      </c>
    </row>
    <row r="18" spans="1:64" ht="15.6" x14ac:dyDescent="0.3">
      <c r="A18" s="33">
        <v>2176</v>
      </c>
      <c r="B18" s="31" t="s">
        <v>222</v>
      </c>
      <c r="C18" s="31" t="s">
        <v>48</v>
      </c>
      <c r="D18" s="31" t="s">
        <v>233</v>
      </c>
      <c r="E18" s="31" t="s">
        <v>224</v>
      </c>
      <c r="F18" s="31" t="s">
        <v>234</v>
      </c>
      <c r="G18" s="31" t="s">
        <v>226</v>
      </c>
      <c r="H18" s="31" t="s">
        <v>227</v>
      </c>
      <c r="I18" s="31" t="s">
        <v>227</v>
      </c>
      <c r="J18" s="31" t="s">
        <v>235</v>
      </c>
      <c r="K18" s="32">
        <v>47.05222222222222</v>
      </c>
      <c r="L18" s="32">
        <v>-104.05</v>
      </c>
      <c r="M18" s="32"/>
      <c r="N18" s="32"/>
      <c r="O18" s="33">
        <v>10110204</v>
      </c>
      <c r="P18" s="33"/>
      <c r="Q18" s="31" t="s">
        <v>229</v>
      </c>
      <c r="R18" s="33">
        <v>2005</v>
      </c>
      <c r="S18" s="33">
        <v>1.8</v>
      </c>
      <c r="T18" s="35">
        <v>67.747368421052641</v>
      </c>
      <c r="U18" s="34">
        <v>4.2965099201580821E-3</v>
      </c>
      <c r="V18" s="31" t="s">
        <v>230</v>
      </c>
      <c r="W18" s="31" t="s">
        <v>231</v>
      </c>
      <c r="X18" s="31">
        <v>0</v>
      </c>
      <c r="Y18" s="31">
        <v>0</v>
      </c>
      <c r="Z18" s="31">
        <v>0</v>
      </c>
      <c r="AA18" s="31">
        <v>0</v>
      </c>
      <c r="AB18" s="31">
        <v>0</v>
      </c>
      <c r="AC18" s="31">
        <v>0</v>
      </c>
      <c r="AD18" s="31">
        <v>0</v>
      </c>
      <c r="AE18" s="31">
        <v>0</v>
      </c>
      <c r="AF18" s="31">
        <v>0</v>
      </c>
      <c r="AG18" s="31">
        <v>0</v>
      </c>
      <c r="AH18" s="30">
        <v>0</v>
      </c>
      <c r="AI18" s="30">
        <v>0</v>
      </c>
      <c r="AJ18" s="30">
        <v>0</v>
      </c>
      <c r="AK18" s="30">
        <v>0</v>
      </c>
      <c r="AL18" s="30">
        <v>1</v>
      </c>
      <c r="AM18" s="30">
        <v>1</v>
      </c>
      <c r="AN18" s="30">
        <v>0</v>
      </c>
      <c r="AO18" s="30">
        <v>0</v>
      </c>
      <c r="AP18" s="30">
        <v>0</v>
      </c>
      <c r="AQ18" s="30">
        <v>0</v>
      </c>
      <c r="AR18" s="36">
        <v>67.747368421052641</v>
      </c>
      <c r="AS18" s="36">
        <v>67.747368421052641</v>
      </c>
      <c r="AT18" s="37">
        <v>0</v>
      </c>
      <c r="AU18" s="37">
        <v>0</v>
      </c>
      <c r="AV18" s="37">
        <v>0</v>
      </c>
      <c r="AW18" s="37">
        <v>0</v>
      </c>
      <c r="AX18" s="30"/>
      <c r="AY18" s="30">
        <f t="shared" si="0"/>
        <v>0</v>
      </c>
      <c r="AZ18" s="30">
        <f t="shared" si="1"/>
        <v>0</v>
      </c>
      <c r="BA18" s="30">
        <f t="shared" si="2"/>
        <v>0</v>
      </c>
      <c r="BB18" s="30">
        <f t="shared" si="3"/>
        <v>0</v>
      </c>
      <c r="BC18" s="30">
        <f t="shared" si="4"/>
        <v>0</v>
      </c>
      <c r="BD18" s="30">
        <f t="shared" si="5"/>
        <v>0</v>
      </c>
      <c r="BF18" s="28">
        <v>10030103</v>
      </c>
      <c r="BG18" s="28">
        <v>0</v>
      </c>
      <c r="BH18" s="28">
        <v>0</v>
      </c>
      <c r="BI18" s="28">
        <v>0</v>
      </c>
      <c r="BJ18" s="28">
        <v>0</v>
      </c>
      <c r="BK18" s="28">
        <v>0</v>
      </c>
      <c r="BL18" s="28">
        <v>0</v>
      </c>
    </row>
    <row r="19" spans="1:64" ht="15.6" x14ac:dyDescent="0.3">
      <c r="A19" s="33">
        <v>55866</v>
      </c>
      <c r="B19" s="31" t="s">
        <v>271</v>
      </c>
      <c r="C19" s="31" t="s">
        <v>48</v>
      </c>
      <c r="D19" s="31" t="s">
        <v>272</v>
      </c>
      <c r="E19" s="31" t="s">
        <v>251</v>
      </c>
      <c r="F19" s="31" t="s">
        <v>225</v>
      </c>
      <c r="G19" s="31" t="s">
        <v>226</v>
      </c>
      <c r="H19" s="31" t="s">
        <v>227</v>
      </c>
      <c r="I19" s="31" t="s">
        <v>227</v>
      </c>
      <c r="J19" s="31" t="s">
        <v>228</v>
      </c>
      <c r="K19" s="32">
        <v>45.93</v>
      </c>
      <c r="L19" s="32">
        <v>-112.52361111111111</v>
      </c>
      <c r="M19" s="32"/>
      <c r="N19" s="32"/>
      <c r="O19" s="33">
        <v>17010201</v>
      </c>
      <c r="P19" s="33"/>
      <c r="Q19" s="31" t="s">
        <v>240</v>
      </c>
      <c r="R19" s="33">
        <v>2006</v>
      </c>
      <c r="S19" s="33">
        <v>6.1</v>
      </c>
      <c r="T19" s="35">
        <v>5456.4444444444434</v>
      </c>
      <c r="U19" s="34">
        <v>0.10211176817958761</v>
      </c>
      <c r="V19" s="31" t="s">
        <v>273</v>
      </c>
      <c r="W19" s="31" t="s">
        <v>274</v>
      </c>
      <c r="X19" s="31">
        <v>0</v>
      </c>
      <c r="Y19" s="31">
        <v>0</v>
      </c>
      <c r="Z19" s="31">
        <v>0</v>
      </c>
      <c r="AA19" s="31">
        <v>0</v>
      </c>
      <c r="AB19" s="31">
        <v>0</v>
      </c>
      <c r="AC19" s="31">
        <v>0</v>
      </c>
      <c r="AD19" s="31">
        <v>0</v>
      </c>
      <c r="AE19" s="31">
        <v>0</v>
      </c>
      <c r="AF19" s="31">
        <v>0</v>
      </c>
      <c r="AG19" s="31">
        <v>0</v>
      </c>
      <c r="AH19" s="30">
        <v>0</v>
      </c>
      <c r="AI19" s="30">
        <v>0</v>
      </c>
      <c r="AJ19" s="30">
        <v>0</v>
      </c>
      <c r="AK19" s="30">
        <v>0</v>
      </c>
      <c r="AL19" s="30">
        <v>1</v>
      </c>
      <c r="AM19" s="30">
        <v>1</v>
      </c>
      <c r="AN19" s="30">
        <v>0</v>
      </c>
      <c r="AO19" s="30">
        <v>0</v>
      </c>
      <c r="AP19" s="30">
        <v>0</v>
      </c>
      <c r="AQ19" s="30">
        <v>0</v>
      </c>
      <c r="AR19" s="36">
        <v>5456.4444444444434</v>
      </c>
      <c r="AS19" s="36">
        <v>5456.4444444444434</v>
      </c>
      <c r="AT19" s="37">
        <v>0</v>
      </c>
      <c r="AU19" s="37">
        <v>0</v>
      </c>
      <c r="AV19" s="37">
        <v>0</v>
      </c>
      <c r="AW19" s="37">
        <v>0</v>
      </c>
      <c r="AX19" s="30"/>
      <c r="AY19" s="30">
        <f t="shared" si="0"/>
        <v>0</v>
      </c>
      <c r="AZ19" s="30">
        <f t="shared" si="1"/>
        <v>0</v>
      </c>
      <c r="BA19" s="30">
        <f t="shared" si="2"/>
        <v>0</v>
      </c>
      <c r="BB19" s="30">
        <f t="shared" si="3"/>
        <v>0</v>
      </c>
      <c r="BC19" s="30">
        <f t="shared" si="4"/>
        <v>0</v>
      </c>
      <c r="BD19" s="30">
        <f t="shared" si="5"/>
        <v>0</v>
      </c>
      <c r="BF19" s="28">
        <v>10030104</v>
      </c>
      <c r="BG19" s="28">
        <v>0</v>
      </c>
      <c r="BH19" s="28">
        <v>0</v>
      </c>
      <c r="BI19" s="28">
        <v>0</v>
      </c>
      <c r="BJ19" s="28">
        <v>0</v>
      </c>
      <c r="BK19" s="28">
        <v>0</v>
      </c>
      <c r="BL19" s="28">
        <v>0</v>
      </c>
    </row>
    <row r="20" spans="1:64" ht="15.6" x14ac:dyDescent="0.3">
      <c r="A20" s="33">
        <v>55866</v>
      </c>
      <c r="B20" s="31" t="s">
        <v>271</v>
      </c>
      <c r="C20" s="31" t="s">
        <v>48</v>
      </c>
      <c r="D20" s="31" t="s">
        <v>275</v>
      </c>
      <c r="E20" s="31" t="s">
        <v>251</v>
      </c>
      <c r="F20" s="31" t="s">
        <v>225</v>
      </c>
      <c r="G20" s="31" t="s">
        <v>226</v>
      </c>
      <c r="H20" s="31" t="s">
        <v>227</v>
      </c>
      <c r="I20" s="31" t="s">
        <v>227</v>
      </c>
      <c r="J20" s="31" t="s">
        <v>228</v>
      </c>
      <c r="K20" s="32">
        <v>45.93</v>
      </c>
      <c r="L20" s="32">
        <v>-112.52361111111111</v>
      </c>
      <c r="M20" s="32"/>
      <c r="N20" s="32"/>
      <c r="O20" s="33">
        <v>17010201</v>
      </c>
      <c r="P20" s="33"/>
      <c r="Q20" s="31" t="s">
        <v>240</v>
      </c>
      <c r="R20" s="33">
        <v>2006</v>
      </c>
      <c r="S20" s="33">
        <v>6.1</v>
      </c>
      <c r="T20" s="35">
        <v>5456.4444444444434</v>
      </c>
      <c r="U20" s="34">
        <v>0.10211176817958761</v>
      </c>
      <c r="V20" s="31" t="s">
        <v>273</v>
      </c>
      <c r="W20" s="31" t="s">
        <v>274</v>
      </c>
      <c r="X20" s="31">
        <v>0</v>
      </c>
      <c r="Y20" s="31">
        <v>0</v>
      </c>
      <c r="Z20" s="31">
        <v>0</v>
      </c>
      <c r="AA20" s="31">
        <v>0</v>
      </c>
      <c r="AB20" s="31">
        <v>0</v>
      </c>
      <c r="AC20" s="31">
        <v>0</v>
      </c>
      <c r="AD20" s="31">
        <v>0</v>
      </c>
      <c r="AE20" s="31">
        <v>0</v>
      </c>
      <c r="AF20" s="31">
        <v>0</v>
      </c>
      <c r="AG20" s="31">
        <v>0</v>
      </c>
      <c r="AH20" s="30">
        <v>0</v>
      </c>
      <c r="AI20" s="30">
        <v>0</v>
      </c>
      <c r="AJ20" s="30">
        <v>0</v>
      </c>
      <c r="AK20" s="30">
        <v>0</v>
      </c>
      <c r="AL20" s="30">
        <v>1</v>
      </c>
      <c r="AM20" s="30">
        <v>1</v>
      </c>
      <c r="AN20" s="30">
        <v>0</v>
      </c>
      <c r="AO20" s="30">
        <v>0</v>
      </c>
      <c r="AP20" s="30">
        <v>0</v>
      </c>
      <c r="AQ20" s="30">
        <v>0</v>
      </c>
      <c r="AR20" s="36">
        <v>5456.4444444444434</v>
      </c>
      <c r="AS20" s="36">
        <v>5456.4444444444434</v>
      </c>
      <c r="AT20" s="37">
        <v>0</v>
      </c>
      <c r="AU20" s="37">
        <v>0</v>
      </c>
      <c r="AV20" s="37">
        <v>0</v>
      </c>
      <c r="AW20" s="37">
        <v>0</v>
      </c>
      <c r="AX20" s="30"/>
      <c r="AY20" s="30">
        <f t="shared" si="0"/>
        <v>0</v>
      </c>
      <c r="AZ20" s="30">
        <f t="shared" si="1"/>
        <v>0</v>
      </c>
      <c r="BA20" s="30">
        <f t="shared" si="2"/>
        <v>0</v>
      </c>
      <c r="BB20" s="30">
        <f t="shared" si="3"/>
        <v>0</v>
      </c>
      <c r="BC20" s="30">
        <f t="shared" si="4"/>
        <v>0</v>
      </c>
      <c r="BD20" s="30">
        <f t="shared" si="5"/>
        <v>0</v>
      </c>
      <c r="BF20" s="28">
        <v>10030105</v>
      </c>
      <c r="BG20" s="28">
        <v>0</v>
      </c>
      <c r="BH20" s="28">
        <v>0</v>
      </c>
      <c r="BI20" s="28">
        <v>0</v>
      </c>
      <c r="BJ20" s="28">
        <v>0</v>
      </c>
      <c r="BK20" s="28">
        <v>0</v>
      </c>
      <c r="BL20" s="28">
        <v>0</v>
      </c>
    </row>
    <row r="21" spans="1:64" ht="15.6" x14ac:dyDescent="0.3">
      <c r="A21" s="33">
        <v>55866</v>
      </c>
      <c r="B21" s="31" t="s">
        <v>271</v>
      </c>
      <c r="C21" s="31" t="s">
        <v>48</v>
      </c>
      <c r="D21" s="31" t="s">
        <v>276</v>
      </c>
      <c r="E21" s="31" t="s">
        <v>251</v>
      </c>
      <c r="F21" s="31" t="s">
        <v>225</v>
      </c>
      <c r="G21" s="31" t="s">
        <v>226</v>
      </c>
      <c r="H21" s="31" t="s">
        <v>227</v>
      </c>
      <c r="I21" s="31" t="s">
        <v>227</v>
      </c>
      <c r="J21" s="31" t="s">
        <v>228</v>
      </c>
      <c r="K21" s="32">
        <v>45.93</v>
      </c>
      <c r="L21" s="32">
        <v>-112.52361111111111</v>
      </c>
      <c r="M21" s="32"/>
      <c r="N21" s="32"/>
      <c r="O21" s="33">
        <v>17010201</v>
      </c>
      <c r="P21" s="33"/>
      <c r="Q21" s="31" t="s">
        <v>240</v>
      </c>
      <c r="R21" s="33">
        <v>2006</v>
      </c>
      <c r="S21" s="33">
        <v>6.1</v>
      </c>
      <c r="T21" s="35">
        <v>5456.4444444444434</v>
      </c>
      <c r="U21" s="34">
        <v>0.10211176817958761</v>
      </c>
      <c r="V21" s="31" t="s">
        <v>273</v>
      </c>
      <c r="W21" s="31" t="s">
        <v>274</v>
      </c>
      <c r="X21" s="31">
        <v>0</v>
      </c>
      <c r="Y21" s="31">
        <v>0</v>
      </c>
      <c r="Z21" s="31">
        <v>0</v>
      </c>
      <c r="AA21" s="31">
        <v>0</v>
      </c>
      <c r="AB21" s="31">
        <v>0</v>
      </c>
      <c r="AC21" s="31">
        <v>0</v>
      </c>
      <c r="AD21" s="31">
        <v>0</v>
      </c>
      <c r="AE21" s="31">
        <v>0</v>
      </c>
      <c r="AF21" s="31">
        <v>0</v>
      </c>
      <c r="AG21" s="31">
        <v>0</v>
      </c>
      <c r="AH21" s="30">
        <v>0</v>
      </c>
      <c r="AI21" s="30">
        <v>0</v>
      </c>
      <c r="AJ21" s="30">
        <v>0</v>
      </c>
      <c r="AK21" s="30">
        <v>0</v>
      </c>
      <c r="AL21" s="30">
        <v>1</v>
      </c>
      <c r="AM21" s="30">
        <v>1</v>
      </c>
      <c r="AN21" s="30">
        <v>0</v>
      </c>
      <c r="AO21" s="30">
        <v>0</v>
      </c>
      <c r="AP21" s="30">
        <v>0</v>
      </c>
      <c r="AQ21" s="30">
        <v>0</v>
      </c>
      <c r="AR21" s="36">
        <v>5456.4444444444434</v>
      </c>
      <c r="AS21" s="36">
        <v>5456.4444444444434</v>
      </c>
      <c r="AT21" s="37">
        <v>0</v>
      </c>
      <c r="AU21" s="37">
        <v>0</v>
      </c>
      <c r="AV21" s="37">
        <v>0</v>
      </c>
      <c r="AW21" s="37">
        <v>0</v>
      </c>
      <c r="AX21" s="30"/>
      <c r="AY21" s="30">
        <f t="shared" si="0"/>
        <v>0</v>
      </c>
      <c r="AZ21" s="30">
        <f t="shared" si="1"/>
        <v>0</v>
      </c>
      <c r="BA21" s="30">
        <f t="shared" si="2"/>
        <v>0</v>
      </c>
      <c r="BB21" s="30">
        <f t="shared" si="3"/>
        <v>0</v>
      </c>
      <c r="BC21" s="30">
        <f t="shared" si="4"/>
        <v>0</v>
      </c>
      <c r="BD21" s="30">
        <f t="shared" si="5"/>
        <v>0</v>
      </c>
      <c r="BF21" s="28">
        <v>10030201</v>
      </c>
      <c r="BG21" s="28">
        <v>0</v>
      </c>
      <c r="BH21" s="28">
        <v>0</v>
      </c>
      <c r="BI21" s="28">
        <v>0</v>
      </c>
      <c r="BJ21" s="28">
        <v>0</v>
      </c>
      <c r="BK21" s="28">
        <v>0</v>
      </c>
      <c r="BL21" s="28">
        <v>0</v>
      </c>
    </row>
    <row r="22" spans="1:64" ht="15.6" x14ac:dyDescent="0.3">
      <c r="A22" s="33">
        <v>55866</v>
      </c>
      <c r="B22" s="31" t="s">
        <v>271</v>
      </c>
      <c r="C22" s="31" t="s">
        <v>48</v>
      </c>
      <c r="D22" s="31" t="s">
        <v>277</v>
      </c>
      <c r="E22" s="31" t="s">
        <v>251</v>
      </c>
      <c r="F22" s="31" t="s">
        <v>225</v>
      </c>
      <c r="G22" s="31" t="s">
        <v>226</v>
      </c>
      <c r="H22" s="31" t="s">
        <v>227</v>
      </c>
      <c r="I22" s="31" t="s">
        <v>227</v>
      </c>
      <c r="J22" s="31" t="s">
        <v>228</v>
      </c>
      <c r="K22" s="32">
        <v>45.93</v>
      </c>
      <c r="L22" s="32">
        <v>-112.52361111111111</v>
      </c>
      <c r="M22" s="32"/>
      <c r="N22" s="32"/>
      <c r="O22" s="33">
        <v>17010201</v>
      </c>
      <c r="P22" s="33"/>
      <c r="Q22" s="31" t="s">
        <v>240</v>
      </c>
      <c r="R22" s="33">
        <v>2006</v>
      </c>
      <c r="S22" s="33">
        <v>6.1</v>
      </c>
      <c r="T22" s="35">
        <v>5456.4444444444434</v>
      </c>
      <c r="U22" s="34">
        <v>0.10211176817958761</v>
      </c>
      <c r="V22" s="31" t="s">
        <v>273</v>
      </c>
      <c r="W22" s="31" t="s">
        <v>274</v>
      </c>
      <c r="X22" s="31">
        <v>0</v>
      </c>
      <c r="Y22" s="31">
        <v>0</v>
      </c>
      <c r="Z22" s="31">
        <v>0</v>
      </c>
      <c r="AA22" s="31">
        <v>0</v>
      </c>
      <c r="AB22" s="31">
        <v>0</v>
      </c>
      <c r="AC22" s="31">
        <v>0</v>
      </c>
      <c r="AD22" s="31">
        <v>0</v>
      </c>
      <c r="AE22" s="31">
        <v>0</v>
      </c>
      <c r="AF22" s="31">
        <v>0</v>
      </c>
      <c r="AG22" s="31">
        <v>0</v>
      </c>
      <c r="AH22" s="30">
        <v>0</v>
      </c>
      <c r="AI22" s="30">
        <v>0</v>
      </c>
      <c r="AJ22" s="30">
        <v>0</v>
      </c>
      <c r="AK22" s="30">
        <v>0</v>
      </c>
      <c r="AL22" s="30">
        <v>1</v>
      </c>
      <c r="AM22" s="30">
        <v>1</v>
      </c>
      <c r="AN22" s="30">
        <v>0</v>
      </c>
      <c r="AO22" s="30">
        <v>0</v>
      </c>
      <c r="AP22" s="30">
        <v>0</v>
      </c>
      <c r="AQ22" s="30">
        <v>0</v>
      </c>
      <c r="AR22" s="36">
        <v>5456.4444444444434</v>
      </c>
      <c r="AS22" s="36">
        <v>5456.4444444444434</v>
      </c>
      <c r="AT22" s="37">
        <v>0</v>
      </c>
      <c r="AU22" s="37">
        <v>0</v>
      </c>
      <c r="AV22" s="37">
        <v>0</v>
      </c>
      <c r="AW22" s="37">
        <v>0</v>
      </c>
      <c r="AX22" s="30"/>
      <c r="AY22" s="30">
        <f t="shared" si="0"/>
        <v>0</v>
      </c>
      <c r="AZ22" s="30">
        <f t="shared" si="1"/>
        <v>0</v>
      </c>
      <c r="BA22" s="30">
        <f t="shared" si="2"/>
        <v>0</v>
      </c>
      <c r="BB22" s="30">
        <f t="shared" si="3"/>
        <v>0</v>
      </c>
      <c r="BC22" s="30">
        <f t="shared" si="4"/>
        <v>0</v>
      </c>
      <c r="BD22" s="30">
        <f t="shared" si="5"/>
        <v>0</v>
      </c>
      <c r="BF22" s="28">
        <v>10030202</v>
      </c>
      <c r="BG22" s="28">
        <v>0</v>
      </c>
      <c r="BH22" s="28">
        <v>0</v>
      </c>
      <c r="BI22" s="28">
        <v>0</v>
      </c>
      <c r="BJ22" s="28">
        <v>0</v>
      </c>
      <c r="BK22" s="28">
        <v>0</v>
      </c>
      <c r="BL22" s="28">
        <v>0</v>
      </c>
    </row>
    <row r="23" spans="1:64" ht="15.6" x14ac:dyDescent="0.3">
      <c r="A23" s="33">
        <v>55866</v>
      </c>
      <c r="B23" s="31" t="s">
        <v>271</v>
      </c>
      <c r="C23" s="31" t="s">
        <v>48</v>
      </c>
      <c r="D23" s="31" t="s">
        <v>278</v>
      </c>
      <c r="E23" s="31" t="s">
        <v>251</v>
      </c>
      <c r="F23" s="31" t="s">
        <v>225</v>
      </c>
      <c r="G23" s="31" t="s">
        <v>226</v>
      </c>
      <c r="H23" s="31" t="s">
        <v>227</v>
      </c>
      <c r="I23" s="31" t="s">
        <v>227</v>
      </c>
      <c r="J23" s="31" t="s">
        <v>228</v>
      </c>
      <c r="K23" s="32">
        <v>45.93</v>
      </c>
      <c r="L23" s="32">
        <v>-112.52361111111111</v>
      </c>
      <c r="M23" s="32"/>
      <c r="N23" s="32"/>
      <c r="O23" s="33">
        <v>17010201</v>
      </c>
      <c r="P23" s="33"/>
      <c r="Q23" s="31" t="s">
        <v>240</v>
      </c>
      <c r="R23" s="33">
        <v>2006</v>
      </c>
      <c r="S23" s="33">
        <v>6.1</v>
      </c>
      <c r="T23" s="35">
        <v>5456.4444444444434</v>
      </c>
      <c r="U23" s="34">
        <v>0.10211176817958761</v>
      </c>
      <c r="V23" s="31" t="s">
        <v>273</v>
      </c>
      <c r="W23" s="31" t="s">
        <v>274</v>
      </c>
      <c r="X23" s="31">
        <v>0</v>
      </c>
      <c r="Y23" s="31">
        <v>0</v>
      </c>
      <c r="Z23" s="31">
        <v>0</v>
      </c>
      <c r="AA23" s="31">
        <v>0</v>
      </c>
      <c r="AB23" s="31">
        <v>0</v>
      </c>
      <c r="AC23" s="31">
        <v>0</v>
      </c>
      <c r="AD23" s="31">
        <v>0</v>
      </c>
      <c r="AE23" s="31">
        <v>0</v>
      </c>
      <c r="AF23" s="31">
        <v>0</v>
      </c>
      <c r="AG23" s="31">
        <v>0</v>
      </c>
      <c r="AH23" s="30">
        <v>0</v>
      </c>
      <c r="AI23" s="30">
        <v>0</v>
      </c>
      <c r="AJ23" s="30">
        <v>0</v>
      </c>
      <c r="AK23" s="30">
        <v>0</v>
      </c>
      <c r="AL23" s="30">
        <v>1</v>
      </c>
      <c r="AM23" s="30">
        <v>1</v>
      </c>
      <c r="AN23" s="30">
        <v>0</v>
      </c>
      <c r="AO23" s="30">
        <v>0</v>
      </c>
      <c r="AP23" s="30">
        <v>0</v>
      </c>
      <c r="AQ23" s="30">
        <v>0</v>
      </c>
      <c r="AR23" s="36">
        <v>5456.4444444444434</v>
      </c>
      <c r="AS23" s="36">
        <v>5456.4444444444434</v>
      </c>
      <c r="AT23" s="37">
        <v>0</v>
      </c>
      <c r="AU23" s="37">
        <v>0</v>
      </c>
      <c r="AV23" s="37">
        <v>0</v>
      </c>
      <c r="AW23" s="37">
        <v>0</v>
      </c>
      <c r="AX23" s="30"/>
      <c r="AY23" s="30">
        <f t="shared" si="0"/>
        <v>0</v>
      </c>
      <c r="AZ23" s="30">
        <f t="shared" si="1"/>
        <v>0</v>
      </c>
      <c r="BA23" s="30">
        <f t="shared" si="2"/>
        <v>0</v>
      </c>
      <c r="BB23" s="30">
        <f t="shared" si="3"/>
        <v>0</v>
      </c>
      <c r="BC23" s="30">
        <f t="shared" si="4"/>
        <v>0</v>
      </c>
      <c r="BD23" s="30">
        <f t="shared" si="5"/>
        <v>0</v>
      </c>
      <c r="BF23" s="28">
        <v>10030203</v>
      </c>
      <c r="BG23" s="28">
        <v>0</v>
      </c>
      <c r="BH23" s="28">
        <v>0</v>
      </c>
      <c r="BI23" s="28">
        <v>0</v>
      </c>
      <c r="BJ23" s="28">
        <v>0</v>
      </c>
      <c r="BK23" s="28">
        <v>0</v>
      </c>
      <c r="BL23" s="28">
        <v>0</v>
      </c>
    </row>
    <row r="24" spans="1:64" ht="15.6" x14ac:dyDescent="0.3">
      <c r="A24" s="33">
        <v>55866</v>
      </c>
      <c r="B24" s="31" t="s">
        <v>271</v>
      </c>
      <c r="C24" s="31" t="s">
        <v>48</v>
      </c>
      <c r="D24" s="31" t="s">
        <v>279</v>
      </c>
      <c r="E24" s="31" t="s">
        <v>251</v>
      </c>
      <c r="F24" s="31" t="s">
        <v>225</v>
      </c>
      <c r="G24" s="31" t="s">
        <v>226</v>
      </c>
      <c r="H24" s="31" t="s">
        <v>227</v>
      </c>
      <c r="I24" s="31" t="s">
        <v>227</v>
      </c>
      <c r="J24" s="31" t="s">
        <v>228</v>
      </c>
      <c r="K24" s="32">
        <v>45.93</v>
      </c>
      <c r="L24" s="32">
        <v>-112.52361111111111</v>
      </c>
      <c r="M24" s="32"/>
      <c r="N24" s="32"/>
      <c r="O24" s="33">
        <v>17010201</v>
      </c>
      <c r="P24" s="33"/>
      <c r="Q24" s="31" t="s">
        <v>240</v>
      </c>
      <c r="R24" s="33">
        <v>2006</v>
      </c>
      <c r="S24" s="33">
        <v>6.1</v>
      </c>
      <c r="T24" s="35">
        <v>5456.4444444444434</v>
      </c>
      <c r="U24" s="34">
        <v>0.10211176817958761</v>
      </c>
      <c r="V24" s="31" t="s">
        <v>273</v>
      </c>
      <c r="W24" s="31" t="s">
        <v>274</v>
      </c>
      <c r="X24" s="31">
        <v>0</v>
      </c>
      <c r="Y24" s="31">
        <v>0</v>
      </c>
      <c r="Z24" s="31">
        <v>0</v>
      </c>
      <c r="AA24" s="31">
        <v>0</v>
      </c>
      <c r="AB24" s="31">
        <v>0</v>
      </c>
      <c r="AC24" s="31">
        <v>0</v>
      </c>
      <c r="AD24" s="31">
        <v>0</v>
      </c>
      <c r="AE24" s="31">
        <v>0</v>
      </c>
      <c r="AF24" s="31">
        <v>0</v>
      </c>
      <c r="AG24" s="31">
        <v>0</v>
      </c>
      <c r="AH24" s="30">
        <v>0</v>
      </c>
      <c r="AI24" s="30">
        <v>0</v>
      </c>
      <c r="AJ24" s="30">
        <v>0</v>
      </c>
      <c r="AK24" s="30">
        <v>0</v>
      </c>
      <c r="AL24" s="30">
        <v>1</v>
      </c>
      <c r="AM24" s="30">
        <v>1</v>
      </c>
      <c r="AN24" s="30">
        <v>0</v>
      </c>
      <c r="AO24" s="30">
        <v>0</v>
      </c>
      <c r="AP24" s="30">
        <v>0</v>
      </c>
      <c r="AQ24" s="30">
        <v>0</v>
      </c>
      <c r="AR24" s="36">
        <v>5456.4444444444434</v>
      </c>
      <c r="AS24" s="36">
        <v>5456.4444444444434</v>
      </c>
      <c r="AT24" s="37">
        <v>0</v>
      </c>
      <c r="AU24" s="37">
        <v>0</v>
      </c>
      <c r="AV24" s="37">
        <v>0</v>
      </c>
      <c r="AW24" s="37">
        <v>0</v>
      </c>
      <c r="AX24" s="30"/>
      <c r="AY24" s="30">
        <f t="shared" si="0"/>
        <v>0</v>
      </c>
      <c r="AZ24" s="30">
        <f t="shared" si="1"/>
        <v>0</v>
      </c>
      <c r="BA24" s="30">
        <f t="shared" si="2"/>
        <v>0</v>
      </c>
      <c r="BB24" s="30">
        <f t="shared" si="3"/>
        <v>0</v>
      </c>
      <c r="BC24" s="30">
        <f t="shared" si="4"/>
        <v>0</v>
      </c>
      <c r="BD24" s="30">
        <f t="shared" si="5"/>
        <v>0</v>
      </c>
      <c r="BF24" s="28">
        <v>10030204</v>
      </c>
      <c r="BG24" s="28">
        <v>0</v>
      </c>
      <c r="BH24" s="28">
        <v>0</v>
      </c>
      <c r="BI24" s="28">
        <v>0</v>
      </c>
      <c r="BJ24" s="28">
        <v>0</v>
      </c>
      <c r="BK24" s="28">
        <v>0</v>
      </c>
      <c r="BL24" s="28">
        <v>0</v>
      </c>
    </row>
    <row r="25" spans="1:64" ht="15.6" x14ac:dyDescent="0.3">
      <c r="A25" s="33">
        <v>55866</v>
      </c>
      <c r="B25" s="31" t="s">
        <v>271</v>
      </c>
      <c r="C25" s="31" t="s">
        <v>48</v>
      </c>
      <c r="D25" s="31" t="s">
        <v>280</v>
      </c>
      <c r="E25" s="31" t="s">
        <v>251</v>
      </c>
      <c r="F25" s="31" t="s">
        <v>225</v>
      </c>
      <c r="G25" s="31" t="s">
        <v>226</v>
      </c>
      <c r="H25" s="31" t="s">
        <v>227</v>
      </c>
      <c r="I25" s="31" t="s">
        <v>227</v>
      </c>
      <c r="J25" s="31" t="s">
        <v>228</v>
      </c>
      <c r="K25" s="32">
        <v>45.93</v>
      </c>
      <c r="L25" s="32">
        <v>-112.52361111111111</v>
      </c>
      <c r="M25" s="32"/>
      <c r="N25" s="32"/>
      <c r="O25" s="33">
        <v>17010201</v>
      </c>
      <c r="P25" s="33"/>
      <c r="Q25" s="31" t="s">
        <v>240</v>
      </c>
      <c r="R25" s="33">
        <v>2006</v>
      </c>
      <c r="S25" s="33">
        <v>6.1</v>
      </c>
      <c r="T25" s="35">
        <v>5456.4444444444434</v>
      </c>
      <c r="U25" s="34">
        <v>0.10211176817958761</v>
      </c>
      <c r="V25" s="31" t="s">
        <v>273</v>
      </c>
      <c r="W25" s="31" t="s">
        <v>274</v>
      </c>
      <c r="X25" s="31">
        <v>0</v>
      </c>
      <c r="Y25" s="31">
        <v>0</v>
      </c>
      <c r="Z25" s="31">
        <v>0</v>
      </c>
      <c r="AA25" s="31">
        <v>0</v>
      </c>
      <c r="AB25" s="31">
        <v>0</v>
      </c>
      <c r="AC25" s="31">
        <v>0</v>
      </c>
      <c r="AD25" s="31">
        <v>0</v>
      </c>
      <c r="AE25" s="31">
        <v>0</v>
      </c>
      <c r="AF25" s="31">
        <v>0</v>
      </c>
      <c r="AG25" s="31">
        <v>0</v>
      </c>
      <c r="AH25" s="30">
        <v>0</v>
      </c>
      <c r="AI25" s="30">
        <v>0</v>
      </c>
      <c r="AJ25" s="30">
        <v>0</v>
      </c>
      <c r="AK25" s="30">
        <v>0</v>
      </c>
      <c r="AL25" s="30">
        <v>1</v>
      </c>
      <c r="AM25" s="30">
        <v>1</v>
      </c>
      <c r="AN25" s="30">
        <v>0</v>
      </c>
      <c r="AO25" s="30">
        <v>0</v>
      </c>
      <c r="AP25" s="30">
        <v>0</v>
      </c>
      <c r="AQ25" s="30">
        <v>0</v>
      </c>
      <c r="AR25" s="36">
        <v>5456.4444444444434</v>
      </c>
      <c r="AS25" s="36">
        <v>5456.4444444444434</v>
      </c>
      <c r="AT25" s="37">
        <v>0</v>
      </c>
      <c r="AU25" s="37">
        <v>0</v>
      </c>
      <c r="AV25" s="37">
        <v>0</v>
      </c>
      <c r="AW25" s="37">
        <v>0</v>
      </c>
      <c r="AX25" s="30"/>
      <c r="AY25" s="30">
        <f t="shared" si="0"/>
        <v>0</v>
      </c>
      <c r="AZ25" s="30">
        <f t="shared" si="1"/>
        <v>0</v>
      </c>
      <c r="BA25" s="30">
        <f t="shared" si="2"/>
        <v>0</v>
      </c>
      <c r="BB25" s="30">
        <f t="shared" si="3"/>
        <v>0</v>
      </c>
      <c r="BC25" s="30">
        <f t="shared" si="4"/>
        <v>0</v>
      </c>
      <c r="BD25" s="30">
        <f t="shared" si="5"/>
        <v>0</v>
      </c>
      <c r="BF25" s="28">
        <v>10030205</v>
      </c>
      <c r="BG25" s="28">
        <v>0</v>
      </c>
      <c r="BH25" s="28">
        <v>0</v>
      </c>
      <c r="BI25" s="28">
        <v>0</v>
      </c>
      <c r="BJ25" s="28">
        <v>0</v>
      </c>
      <c r="BK25" s="28">
        <v>0</v>
      </c>
      <c r="BL25" s="28">
        <v>0</v>
      </c>
    </row>
    <row r="26" spans="1:64" ht="15.6" x14ac:dyDescent="0.3">
      <c r="A26" s="33">
        <v>55866</v>
      </c>
      <c r="B26" s="31" t="s">
        <v>271</v>
      </c>
      <c r="C26" s="31" t="s">
        <v>48</v>
      </c>
      <c r="D26" s="31" t="s">
        <v>281</v>
      </c>
      <c r="E26" s="31" t="s">
        <v>251</v>
      </c>
      <c r="F26" s="31" t="s">
        <v>225</v>
      </c>
      <c r="G26" s="31" t="s">
        <v>226</v>
      </c>
      <c r="H26" s="31" t="s">
        <v>227</v>
      </c>
      <c r="I26" s="31" t="s">
        <v>227</v>
      </c>
      <c r="J26" s="31" t="s">
        <v>228</v>
      </c>
      <c r="K26" s="32">
        <v>45.93</v>
      </c>
      <c r="L26" s="32">
        <v>-112.52361111111111</v>
      </c>
      <c r="M26" s="32"/>
      <c r="N26" s="32"/>
      <c r="O26" s="33">
        <v>17010201</v>
      </c>
      <c r="P26" s="33"/>
      <c r="Q26" s="31" t="s">
        <v>240</v>
      </c>
      <c r="R26" s="33">
        <v>2006</v>
      </c>
      <c r="S26" s="33">
        <v>6.1</v>
      </c>
      <c r="T26" s="35">
        <v>5456.4444444444434</v>
      </c>
      <c r="U26" s="34">
        <v>0.10211176817958761</v>
      </c>
      <c r="V26" s="31" t="s">
        <v>273</v>
      </c>
      <c r="W26" s="31" t="s">
        <v>274</v>
      </c>
      <c r="X26" s="31">
        <v>0</v>
      </c>
      <c r="Y26" s="31">
        <v>0</v>
      </c>
      <c r="Z26" s="31">
        <v>0</v>
      </c>
      <c r="AA26" s="31">
        <v>0</v>
      </c>
      <c r="AB26" s="31">
        <v>0</v>
      </c>
      <c r="AC26" s="31">
        <v>0</v>
      </c>
      <c r="AD26" s="31">
        <v>0</v>
      </c>
      <c r="AE26" s="31">
        <v>0</v>
      </c>
      <c r="AF26" s="31">
        <v>0</v>
      </c>
      <c r="AG26" s="31">
        <v>0</v>
      </c>
      <c r="AH26" s="30">
        <v>0</v>
      </c>
      <c r="AI26" s="30">
        <v>0</v>
      </c>
      <c r="AJ26" s="30">
        <v>0</v>
      </c>
      <c r="AK26" s="30">
        <v>0</v>
      </c>
      <c r="AL26" s="30">
        <v>1</v>
      </c>
      <c r="AM26" s="30">
        <v>1</v>
      </c>
      <c r="AN26" s="30">
        <v>0</v>
      </c>
      <c r="AO26" s="30">
        <v>0</v>
      </c>
      <c r="AP26" s="30">
        <v>0</v>
      </c>
      <c r="AQ26" s="30">
        <v>0</v>
      </c>
      <c r="AR26" s="36">
        <v>5456.4444444444434</v>
      </c>
      <c r="AS26" s="36">
        <v>5456.4444444444434</v>
      </c>
      <c r="AT26" s="37">
        <v>0</v>
      </c>
      <c r="AU26" s="37">
        <v>0</v>
      </c>
      <c r="AV26" s="37">
        <v>0</v>
      </c>
      <c r="AW26" s="37">
        <v>0</v>
      </c>
      <c r="AX26" s="30"/>
      <c r="AY26" s="30">
        <f t="shared" si="0"/>
        <v>0</v>
      </c>
      <c r="AZ26" s="30">
        <f t="shared" si="1"/>
        <v>0</v>
      </c>
      <c r="BA26" s="30">
        <f t="shared" si="2"/>
        <v>0</v>
      </c>
      <c r="BB26" s="30">
        <f t="shared" si="3"/>
        <v>0</v>
      </c>
      <c r="BC26" s="30">
        <f t="shared" si="4"/>
        <v>0</v>
      </c>
      <c r="BD26" s="30">
        <f t="shared" si="5"/>
        <v>0</v>
      </c>
      <c r="BF26" s="28">
        <v>10040101</v>
      </c>
      <c r="BG26" s="28">
        <v>0</v>
      </c>
      <c r="BH26" s="28">
        <v>0</v>
      </c>
      <c r="BI26" s="28">
        <v>0</v>
      </c>
      <c r="BJ26" s="28">
        <v>0</v>
      </c>
      <c r="BK26" s="28">
        <v>0</v>
      </c>
      <c r="BL26" s="28">
        <v>0</v>
      </c>
    </row>
    <row r="27" spans="1:64" ht="15.6" x14ac:dyDescent="0.3">
      <c r="A27" s="33">
        <v>55866</v>
      </c>
      <c r="B27" s="31" t="s">
        <v>271</v>
      </c>
      <c r="C27" s="31" t="s">
        <v>48</v>
      </c>
      <c r="D27" s="31" t="s">
        <v>282</v>
      </c>
      <c r="E27" s="31" t="s">
        <v>251</v>
      </c>
      <c r="F27" s="31" t="s">
        <v>225</v>
      </c>
      <c r="G27" s="31" t="s">
        <v>226</v>
      </c>
      <c r="H27" s="31" t="s">
        <v>227</v>
      </c>
      <c r="I27" s="31" t="s">
        <v>227</v>
      </c>
      <c r="J27" s="31" t="s">
        <v>228</v>
      </c>
      <c r="K27" s="32">
        <v>45.93</v>
      </c>
      <c r="L27" s="32">
        <v>-112.52361111111111</v>
      </c>
      <c r="M27" s="32"/>
      <c r="N27" s="32"/>
      <c r="O27" s="33">
        <v>17010201</v>
      </c>
      <c r="P27" s="33"/>
      <c r="Q27" s="31" t="s">
        <v>240</v>
      </c>
      <c r="R27" s="33">
        <v>2006</v>
      </c>
      <c r="S27" s="33">
        <v>6.1</v>
      </c>
      <c r="T27" s="35">
        <v>5456.4444444444434</v>
      </c>
      <c r="U27" s="34">
        <v>0.10211176817958761</v>
      </c>
      <c r="V27" s="31" t="s">
        <v>273</v>
      </c>
      <c r="W27" s="31" t="s">
        <v>274</v>
      </c>
      <c r="X27" s="31">
        <v>0</v>
      </c>
      <c r="Y27" s="31">
        <v>0</v>
      </c>
      <c r="Z27" s="31">
        <v>0</v>
      </c>
      <c r="AA27" s="31">
        <v>0</v>
      </c>
      <c r="AB27" s="31">
        <v>0</v>
      </c>
      <c r="AC27" s="31">
        <v>0</v>
      </c>
      <c r="AD27" s="31">
        <v>0</v>
      </c>
      <c r="AE27" s="31">
        <v>0</v>
      </c>
      <c r="AF27" s="31">
        <v>0</v>
      </c>
      <c r="AG27" s="31">
        <v>0</v>
      </c>
      <c r="AH27" s="30">
        <v>0</v>
      </c>
      <c r="AI27" s="30">
        <v>0</v>
      </c>
      <c r="AJ27" s="30">
        <v>0</v>
      </c>
      <c r="AK27" s="30">
        <v>0</v>
      </c>
      <c r="AL27" s="30">
        <v>1</v>
      </c>
      <c r="AM27" s="30">
        <v>1</v>
      </c>
      <c r="AN27" s="30">
        <v>0</v>
      </c>
      <c r="AO27" s="30">
        <v>0</v>
      </c>
      <c r="AP27" s="30">
        <v>0</v>
      </c>
      <c r="AQ27" s="30">
        <v>0</v>
      </c>
      <c r="AR27" s="36">
        <v>5456.4444444444434</v>
      </c>
      <c r="AS27" s="36">
        <v>5456.4444444444434</v>
      </c>
      <c r="AT27" s="37">
        <v>0</v>
      </c>
      <c r="AU27" s="37">
        <v>0</v>
      </c>
      <c r="AV27" s="37">
        <v>0</v>
      </c>
      <c r="AW27" s="37">
        <v>0</v>
      </c>
      <c r="AX27" s="30"/>
      <c r="AY27" s="30">
        <f t="shared" si="0"/>
        <v>0</v>
      </c>
      <c r="AZ27" s="30">
        <f t="shared" si="1"/>
        <v>0</v>
      </c>
      <c r="BA27" s="30">
        <f t="shared" si="2"/>
        <v>0</v>
      </c>
      <c r="BB27" s="30">
        <f t="shared" si="3"/>
        <v>0</v>
      </c>
      <c r="BC27" s="30">
        <f t="shared" si="4"/>
        <v>0</v>
      </c>
      <c r="BD27" s="30">
        <f t="shared" si="5"/>
        <v>0</v>
      </c>
      <c r="BF27" s="28">
        <v>10040102</v>
      </c>
      <c r="BG27" s="28">
        <v>0</v>
      </c>
      <c r="BH27" s="28">
        <v>0</v>
      </c>
      <c r="BI27" s="28">
        <v>0</v>
      </c>
      <c r="BJ27" s="28">
        <v>0</v>
      </c>
      <c r="BK27" s="28">
        <v>0</v>
      </c>
      <c r="BL27" s="28">
        <v>0</v>
      </c>
    </row>
    <row r="28" spans="1:64" ht="15.6" x14ac:dyDescent="0.3">
      <c r="BF28" s="28">
        <v>10040103</v>
      </c>
      <c r="BG28" s="28">
        <v>0</v>
      </c>
      <c r="BH28" s="28">
        <v>0</v>
      </c>
      <c r="BI28" s="28">
        <v>0</v>
      </c>
      <c r="BJ28" s="28">
        <v>0</v>
      </c>
      <c r="BK28" s="28">
        <v>0</v>
      </c>
      <c r="BL28" s="28">
        <v>0</v>
      </c>
    </row>
    <row r="29" spans="1:64" ht="15.6" x14ac:dyDescent="0.3">
      <c r="BF29" s="28">
        <v>10040104</v>
      </c>
      <c r="BG29" s="28">
        <v>0</v>
      </c>
      <c r="BH29" s="28">
        <v>0</v>
      </c>
      <c r="BI29" s="28">
        <v>0</v>
      </c>
      <c r="BJ29" s="28">
        <v>0</v>
      </c>
      <c r="BK29" s="28">
        <v>0</v>
      </c>
      <c r="BL29" s="28">
        <v>0</v>
      </c>
    </row>
    <row r="30" spans="1:64" ht="15.6" x14ac:dyDescent="0.3">
      <c r="BF30" s="28">
        <v>10040105</v>
      </c>
      <c r="BG30" s="28">
        <v>0</v>
      </c>
      <c r="BH30" s="28">
        <v>0</v>
      </c>
      <c r="BI30" s="28">
        <v>0</v>
      </c>
      <c r="BJ30" s="28">
        <v>0</v>
      </c>
      <c r="BK30" s="28">
        <v>0</v>
      </c>
      <c r="BL30" s="28">
        <v>0</v>
      </c>
    </row>
    <row r="31" spans="1:64" ht="15.6" x14ac:dyDescent="0.3">
      <c r="BF31" s="28">
        <v>10040106</v>
      </c>
      <c r="BG31" s="28">
        <v>0</v>
      </c>
      <c r="BH31" s="28">
        <v>0</v>
      </c>
      <c r="BI31" s="28">
        <v>0</v>
      </c>
      <c r="BJ31" s="28">
        <v>0</v>
      </c>
      <c r="BK31" s="28">
        <v>0</v>
      </c>
      <c r="BL31" s="28">
        <v>0</v>
      </c>
    </row>
    <row r="32" spans="1:64" ht="15.6" x14ac:dyDescent="0.3">
      <c r="BF32" s="28">
        <v>10040201</v>
      </c>
      <c r="BG32" s="28">
        <v>0</v>
      </c>
      <c r="BH32" s="28">
        <v>0</v>
      </c>
      <c r="BI32" s="28">
        <v>0</v>
      </c>
      <c r="BJ32" s="28">
        <v>0</v>
      </c>
      <c r="BK32" s="28">
        <v>0</v>
      </c>
      <c r="BL32" s="28">
        <v>0</v>
      </c>
    </row>
    <row r="33" spans="58:64" ht="15.6" x14ac:dyDescent="0.3">
      <c r="BF33" s="28">
        <v>10040202</v>
      </c>
      <c r="BG33" s="28">
        <v>0</v>
      </c>
      <c r="BH33" s="28">
        <v>0</v>
      </c>
      <c r="BI33" s="28">
        <v>0</v>
      </c>
      <c r="BJ33" s="28">
        <v>0</v>
      </c>
      <c r="BK33" s="28">
        <v>0</v>
      </c>
      <c r="BL33" s="28">
        <v>0</v>
      </c>
    </row>
    <row r="34" spans="58:64" ht="15.6" x14ac:dyDescent="0.3">
      <c r="BF34" s="28">
        <v>10040203</v>
      </c>
      <c r="BG34" s="28">
        <v>0</v>
      </c>
      <c r="BH34" s="28">
        <v>0</v>
      </c>
      <c r="BI34" s="28">
        <v>0</v>
      </c>
      <c r="BJ34" s="28">
        <v>0</v>
      </c>
      <c r="BK34" s="28">
        <v>0</v>
      </c>
      <c r="BL34" s="28">
        <v>0</v>
      </c>
    </row>
    <row r="35" spans="58:64" ht="15.6" x14ac:dyDescent="0.3">
      <c r="BF35" s="28">
        <v>10040204</v>
      </c>
      <c r="BG35" s="28">
        <v>0</v>
      </c>
      <c r="BH35" s="28">
        <v>0</v>
      </c>
      <c r="BI35" s="28">
        <v>0</v>
      </c>
      <c r="BJ35" s="28">
        <v>0</v>
      </c>
      <c r="BK35" s="28">
        <v>0</v>
      </c>
      <c r="BL35" s="28">
        <v>0</v>
      </c>
    </row>
    <row r="36" spans="58:64" ht="15.6" x14ac:dyDescent="0.3">
      <c r="BF36" s="28">
        <v>10040205</v>
      </c>
      <c r="BG36" s="28">
        <v>0</v>
      </c>
      <c r="BH36" s="28">
        <v>0</v>
      </c>
      <c r="BI36" s="28">
        <v>0</v>
      </c>
      <c r="BJ36" s="28">
        <v>0</v>
      </c>
      <c r="BK36" s="28">
        <v>0</v>
      </c>
      <c r="BL36" s="28">
        <v>0</v>
      </c>
    </row>
    <row r="37" spans="58:64" ht="15.6" x14ac:dyDescent="0.3">
      <c r="BF37" s="28">
        <v>10050001</v>
      </c>
      <c r="BG37" s="28">
        <v>0</v>
      </c>
      <c r="BH37" s="28">
        <v>0</v>
      </c>
      <c r="BI37" s="28">
        <v>0</v>
      </c>
      <c r="BJ37" s="28">
        <v>0</v>
      </c>
      <c r="BK37" s="28">
        <v>0</v>
      </c>
      <c r="BL37" s="28">
        <v>0</v>
      </c>
    </row>
    <row r="38" spans="58:64" ht="15.6" x14ac:dyDescent="0.3">
      <c r="BF38" s="28">
        <v>10050002</v>
      </c>
      <c r="BG38" s="28">
        <v>0</v>
      </c>
      <c r="BH38" s="28">
        <v>0</v>
      </c>
      <c r="BI38" s="28">
        <v>0</v>
      </c>
      <c r="BJ38" s="28">
        <v>0</v>
      </c>
      <c r="BK38" s="28">
        <v>0</v>
      </c>
      <c r="BL38" s="28">
        <v>0</v>
      </c>
    </row>
    <row r="39" spans="58:64" ht="15.6" x14ac:dyDescent="0.3">
      <c r="BF39" s="28">
        <v>10050003</v>
      </c>
      <c r="BG39" s="28">
        <v>0</v>
      </c>
      <c r="BH39" s="28">
        <v>0</v>
      </c>
      <c r="BI39" s="28">
        <v>0</v>
      </c>
      <c r="BJ39" s="28">
        <v>0</v>
      </c>
      <c r="BK39" s="28">
        <v>0</v>
      </c>
      <c r="BL39" s="28">
        <v>0</v>
      </c>
    </row>
    <row r="40" spans="58:64" ht="15.6" x14ac:dyDescent="0.3">
      <c r="BF40" s="28">
        <v>10050004</v>
      </c>
      <c r="BG40" s="28">
        <v>0</v>
      </c>
      <c r="BH40" s="28">
        <v>0</v>
      </c>
      <c r="BI40" s="28">
        <v>0</v>
      </c>
      <c r="BJ40" s="28">
        <v>0</v>
      </c>
      <c r="BK40" s="28">
        <v>0</v>
      </c>
      <c r="BL40" s="28">
        <v>0</v>
      </c>
    </row>
    <row r="41" spans="58:64" ht="15.6" x14ac:dyDescent="0.3">
      <c r="BF41" s="28">
        <v>10050005</v>
      </c>
      <c r="BG41" s="28">
        <v>0</v>
      </c>
      <c r="BH41" s="28">
        <v>0</v>
      </c>
      <c r="BI41" s="28">
        <v>0</v>
      </c>
      <c r="BJ41" s="28">
        <v>0</v>
      </c>
      <c r="BK41" s="28">
        <v>0</v>
      </c>
      <c r="BL41" s="28">
        <v>0</v>
      </c>
    </row>
    <row r="42" spans="58:64" ht="15.6" x14ac:dyDescent="0.3">
      <c r="BF42" s="28">
        <v>10050006</v>
      </c>
      <c r="BG42" s="28">
        <v>0</v>
      </c>
      <c r="BH42" s="28">
        <v>0</v>
      </c>
      <c r="BI42" s="28">
        <v>0</v>
      </c>
      <c r="BJ42" s="28">
        <v>0</v>
      </c>
      <c r="BK42" s="28">
        <v>0</v>
      </c>
      <c r="BL42" s="28">
        <v>0</v>
      </c>
    </row>
    <row r="43" spans="58:64" ht="15.6" x14ac:dyDescent="0.3">
      <c r="BF43" s="28">
        <v>10050007</v>
      </c>
      <c r="BG43" s="28">
        <v>0</v>
      </c>
      <c r="BH43" s="28">
        <v>0</v>
      </c>
      <c r="BI43" s="28">
        <v>0</v>
      </c>
      <c r="BJ43" s="28">
        <v>0</v>
      </c>
      <c r="BK43" s="28">
        <v>0</v>
      </c>
      <c r="BL43" s="28">
        <v>0</v>
      </c>
    </row>
    <row r="44" spans="58:64" ht="15.6" x14ac:dyDescent="0.3">
      <c r="BF44" s="28">
        <v>10050008</v>
      </c>
      <c r="BG44" s="28">
        <v>0</v>
      </c>
      <c r="BH44" s="28">
        <v>0</v>
      </c>
      <c r="BI44" s="28">
        <v>0</v>
      </c>
      <c r="BJ44" s="28">
        <v>0</v>
      </c>
      <c r="BK44" s="28">
        <v>0</v>
      </c>
      <c r="BL44" s="28">
        <v>0</v>
      </c>
    </row>
    <row r="45" spans="58:64" ht="15.6" x14ac:dyDescent="0.3">
      <c r="BF45" s="28">
        <v>10050009</v>
      </c>
      <c r="BG45" s="28">
        <v>0</v>
      </c>
      <c r="BH45" s="28">
        <v>0</v>
      </c>
      <c r="BI45" s="28">
        <v>0</v>
      </c>
      <c r="BJ45" s="28">
        <v>0</v>
      </c>
      <c r="BK45" s="28">
        <v>0</v>
      </c>
      <c r="BL45" s="28">
        <v>0</v>
      </c>
    </row>
    <row r="46" spans="58:64" ht="15.6" x14ac:dyDescent="0.3">
      <c r="BF46" s="28">
        <v>10050010</v>
      </c>
      <c r="BG46" s="28">
        <v>0</v>
      </c>
      <c r="BH46" s="28">
        <v>0</v>
      </c>
      <c r="BI46" s="28">
        <v>0</v>
      </c>
      <c r="BJ46" s="28">
        <v>0</v>
      </c>
      <c r="BK46" s="28">
        <v>0</v>
      </c>
      <c r="BL46" s="28">
        <v>0</v>
      </c>
    </row>
    <row r="47" spans="58:64" ht="15.6" x14ac:dyDescent="0.3">
      <c r="BF47" s="28">
        <v>10050011</v>
      </c>
      <c r="BG47" s="28">
        <v>0</v>
      </c>
      <c r="BH47" s="28">
        <v>0</v>
      </c>
      <c r="BI47" s="28">
        <v>0</v>
      </c>
      <c r="BJ47" s="28">
        <v>0</v>
      </c>
      <c r="BK47" s="28">
        <v>0</v>
      </c>
      <c r="BL47" s="28">
        <v>0</v>
      </c>
    </row>
    <row r="48" spans="58:64" ht="15.6" x14ac:dyDescent="0.3">
      <c r="BF48" s="28">
        <v>10050012</v>
      </c>
      <c r="BG48" s="28">
        <v>0</v>
      </c>
      <c r="BH48" s="28">
        <v>0</v>
      </c>
      <c r="BI48" s="28">
        <v>0</v>
      </c>
      <c r="BJ48" s="28">
        <v>0</v>
      </c>
      <c r="BK48" s="28">
        <v>0</v>
      </c>
      <c r="BL48" s="28">
        <v>0</v>
      </c>
    </row>
    <row r="49" spans="58:64" ht="15.6" x14ac:dyDescent="0.3">
      <c r="BF49" s="28">
        <v>10050013</v>
      </c>
      <c r="BG49" s="28">
        <v>0</v>
      </c>
      <c r="BH49" s="28">
        <v>0</v>
      </c>
      <c r="BI49" s="28">
        <v>0</v>
      </c>
      <c r="BJ49" s="28">
        <v>0</v>
      </c>
      <c r="BK49" s="28">
        <v>0</v>
      </c>
      <c r="BL49" s="28">
        <v>0</v>
      </c>
    </row>
    <row r="50" spans="58:64" ht="15.6" x14ac:dyDescent="0.3">
      <c r="BF50" s="28">
        <v>10050014</v>
      </c>
      <c r="BG50" s="28">
        <v>0</v>
      </c>
      <c r="BH50" s="28">
        <v>0</v>
      </c>
      <c r="BI50" s="28">
        <v>0</v>
      </c>
      <c r="BJ50" s="28">
        <v>0</v>
      </c>
      <c r="BK50" s="28">
        <v>0</v>
      </c>
      <c r="BL50" s="28">
        <v>0</v>
      </c>
    </row>
    <row r="51" spans="58:64" ht="15.6" x14ac:dyDescent="0.3">
      <c r="BF51" s="28">
        <v>10050015</v>
      </c>
      <c r="BG51" s="28">
        <v>0</v>
      </c>
      <c r="BH51" s="28">
        <v>0</v>
      </c>
      <c r="BI51" s="28">
        <v>0</v>
      </c>
      <c r="BJ51" s="28">
        <v>0</v>
      </c>
      <c r="BK51" s="28">
        <v>0</v>
      </c>
      <c r="BL51" s="28">
        <v>0</v>
      </c>
    </row>
    <row r="52" spans="58:64" ht="15.6" x14ac:dyDescent="0.3">
      <c r="BF52" s="28">
        <v>10050016</v>
      </c>
      <c r="BG52" s="28">
        <v>0</v>
      </c>
      <c r="BH52" s="28">
        <v>0</v>
      </c>
      <c r="BI52" s="28">
        <v>0</v>
      </c>
      <c r="BJ52" s="28">
        <v>0</v>
      </c>
      <c r="BK52" s="28">
        <v>0</v>
      </c>
      <c r="BL52" s="28">
        <v>0</v>
      </c>
    </row>
    <row r="53" spans="58:64" ht="15.6" x14ac:dyDescent="0.3">
      <c r="BF53" s="28">
        <v>10060001</v>
      </c>
      <c r="BG53" s="28">
        <v>0</v>
      </c>
      <c r="BH53" s="28">
        <v>0</v>
      </c>
      <c r="BI53" s="28">
        <v>0</v>
      </c>
      <c r="BJ53" s="28">
        <v>0</v>
      </c>
      <c r="BK53" s="28">
        <v>0</v>
      </c>
      <c r="BL53" s="28">
        <v>0</v>
      </c>
    </row>
    <row r="54" spans="58:64" ht="15.6" x14ac:dyDescent="0.3">
      <c r="BF54" s="28">
        <v>10060002</v>
      </c>
      <c r="BG54" s="28">
        <v>0</v>
      </c>
      <c r="BH54" s="28">
        <v>0</v>
      </c>
      <c r="BI54" s="28">
        <v>0</v>
      </c>
      <c r="BJ54" s="28">
        <v>0</v>
      </c>
      <c r="BK54" s="28">
        <v>0</v>
      </c>
      <c r="BL54" s="28">
        <v>0</v>
      </c>
    </row>
    <row r="55" spans="58:64" ht="15.6" x14ac:dyDescent="0.3">
      <c r="BF55" s="28">
        <v>10060003</v>
      </c>
      <c r="BG55" s="28">
        <v>0</v>
      </c>
      <c r="BH55" s="28">
        <v>0</v>
      </c>
      <c r="BI55" s="28">
        <v>0</v>
      </c>
      <c r="BJ55" s="28">
        <v>0</v>
      </c>
      <c r="BK55" s="28">
        <v>0</v>
      </c>
      <c r="BL55" s="28">
        <v>0</v>
      </c>
    </row>
    <row r="56" spans="58:64" ht="15.6" x14ac:dyDescent="0.3">
      <c r="BF56" s="28">
        <v>10060004</v>
      </c>
      <c r="BG56" s="28">
        <v>0</v>
      </c>
      <c r="BH56" s="28">
        <v>0</v>
      </c>
      <c r="BI56" s="28">
        <v>0</v>
      </c>
      <c r="BJ56" s="28">
        <v>0</v>
      </c>
      <c r="BK56" s="28">
        <v>0</v>
      </c>
      <c r="BL56" s="28">
        <v>0</v>
      </c>
    </row>
    <row r="57" spans="58:64" ht="15.6" x14ac:dyDescent="0.3">
      <c r="BF57" s="28">
        <v>10060005</v>
      </c>
      <c r="BG57" s="28">
        <v>0</v>
      </c>
      <c r="BH57" s="28">
        <v>0</v>
      </c>
      <c r="BI57" s="28">
        <v>0</v>
      </c>
      <c r="BJ57" s="28">
        <v>0</v>
      </c>
      <c r="BK57" s="28">
        <v>0</v>
      </c>
      <c r="BL57" s="28">
        <v>0</v>
      </c>
    </row>
    <row r="58" spans="58:64" ht="15.6" x14ac:dyDescent="0.3">
      <c r="BF58" s="28">
        <v>10060006</v>
      </c>
      <c r="BG58" s="28">
        <v>0</v>
      </c>
      <c r="BH58" s="28">
        <v>0</v>
      </c>
      <c r="BI58" s="28">
        <v>0</v>
      </c>
      <c r="BJ58" s="28">
        <v>0</v>
      </c>
      <c r="BK58" s="28">
        <v>0</v>
      </c>
      <c r="BL58" s="28">
        <v>0</v>
      </c>
    </row>
    <row r="59" spans="58:64" ht="15.6" x14ac:dyDescent="0.3">
      <c r="BF59" s="28">
        <v>10060007</v>
      </c>
      <c r="BG59" s="28">
        <v>0</v>
      </c>
      <c r="BH59" s="28">
        <v>0</v>
      </c>
      <c r="BI59" s="28">
        <v>0</v>
      </c>
      <c r="BJ59" s="28">
        <v>0</v>
      </c>
      <c r="BK59" s="28">
        <v>0</v>
      </c>
      <c r="BL59" s="28">
        <v>0</v>
      </c>
    </row>
    <row r="60" spans="58:64" ht="15.6" x14ac:dyDescent="0.3">
      <c r="BF60" s="28">
        <v>10070001</v>
      </c>
      <c r="BG60" s="28">
        <v>0</v>
      </c>
      <c r="BH60" s="28">
        <v>0</v>
      </c>
      <c r="BI60" s="28">
        <v>0</v>
      </c>
      <c r="BJ60" s="28">
        <v>0</v>
      </c>
      <c r="BK60" s="28">
        <v>0</v>
      </c>
      <c r="BL60" s="28">
        <v>0</v>
      </c>
    </row>
    <row r="61" spans="58:64" ht="15.6" x14ac:dyDescent="0.3">
      <c r="BF61" s="28">
        <v>10070002</v>
      </c>
      <c r="BG61" s="28">
        <v>0</v>
      </c>
      <c r="BH61" s="28">
        <v>0</v>
      </c>
      <c r="BI61" s="28">
        <v>0</v>
      </c>
      <c r="BJ61" s="28">
        <v>0</v>
      </c>
      <c r="BK61" s="28">
        <v>0</v>
      </c>
      <c r="BL61" s="28">
        <v>0</v>
      </c>
    </row>
    <row r="62" spans="58:64" ht="15.6" x14ac:dyDescent="0.3">
      <c r="BF62" s="28">
        <v>10070003</v>
      </c>
      <c r="BG62" s="28">
        <v>0</v>
      </c>
      <c r="BH62" s="28">
        <v>0</v>
      </c>
      <c r="BI62" s="28">
        <v>0</v>
      </c>
      <c r="BJ62" s="28">
        <v>0</v>
      </c>
      <c r="BK62" s="28">
        <v>0</v>
      </c>
      <c r="BL62" s="28">
        <v>0</v>
      </c>
    </row>
    <row r="63" spans="58:64" ht="15.6" x14ac:dyDescent="0.3">
      <c r="BF63" s="33">
        <v>10070004</v>
      </c>
      <c r="BG63" s="28">
        <f t="shared" ref="BG63:BL63" si="6">AY6</f>
        <v>114334.70294749999</v>
      </c>
      <c r="BH63" s="28">
        <f t="shared" si="6"/>
        <v>62907.676999999989</v>
      </c>
      <c r="BI63" s="28">
        <f t="shared" si="6"/>
        <v>157269.1925</v>
      </c>
      <c r="BJ63" s="28">
        <f t="shared" si="6"/>
        <v>786.34596250000004</v>
      </c>
      <c r="BK63" s="28">
        <f t="shared" si="6"/>
        <v>314.53838500000001</v>
      </c>
      <c r="BL63" s="28">
        <f t="shared" si="6"/>
        <v>997.0866804499999</v>
      </c>
    </row>
    <row r="64" spans="58:64" ht="15.6" x14ac:dyDescent="0.3">
      <c r="BF64" s="28">
        <v>10070005</v>
      </c>
      <c r="BG64" s="28">
        <v>0</v>
      </c>
      <c r="BH64" s="28">
        <v>0</v>
      </c>
      <c r="BI64" s="28">
        <v>0</v>
      </c>
      <c r="BJ64" s="28">
        <v>0</v>
      </c>
      <c r="BK64" s="28">
        <v>0</v>
      </c>
      <c r="BL64" s="28">
        <v>0</v>
      </c>
    </row>
    <row r="65" spans="58:64" ht="15.6" x14ac:dyDescent="0.3">
      <c r="BF65" s="28">
        <v>10070006</v>
      </c>
      <c r="BG65" s="28">
        <v>0</v>
      </c>
      <c r="BH65" s="28">
        <v>0</v>
      </c>
      <c r="BI65" s="28">
        <v>0</v>
      </c>
      <c r="BJ65" s="28">
        <v>0</v>
      </c>
      <c r="BK65" s="28">
        <v>0</v>
      </c>
      <c r="BL65" s="28">
        <v>0</v>
      </c>
    </row>
    <row r="66" spans="58:64" ht="15.6" x14ac:dyDescent="0.3">
      <c r="BF66" s="33">
        <v>10070007</v>
      </c>
      <c r="BG66" s="28">
        <f t="shared" ref="BG66:BL66" si="7">AY7</f>
        <v>0</v>
      </c>
      <c r="BH66" s="28">
        <f t="shared" si="7"/>
        <v>0</v>
      </c>
      <c r="BI66" s="28">
        <f t="shared" si="7"/>
        <v>0</v>
      </c>
      <c r="BJ66" s="28">
        <f t="shared" si="7"/>
        <v>0</v>
      </c>
      <c r="BK66" s="28">
        <f t="shared" si="7"/>
        <v>0</v>
      </c>
      <c r="BL66" s="28">
        <f t="shared" si="7"/>
        <v>0</v>
      </c>
    </row>
    <row r="67" spans="58:64" ht="15.6" x14ac:dyDescent="0.3">
      <c r="BF67" s="28">
        <v>10070008</v>
      </c>
      <c r="BG67" s="28">
        <v>0</v>
      </c>
      <c r="BH67" s="28">
        <v>0</v>
      </c>
      <c r="BI67" s="28">
        <v>0</v>
      </c>
      <c r="BJ67" s="28">
        <v>0</v>
      </c>
      <c r="BK67" s="28">
        <v>0</v>
      </c>
      <c r="BL67" s="28">
        <v>0</v>
      </c>
    </row>
    <row r="68" spans="58:64" ht="15.6" x14ac:dyDescent="0.3">
      <c r="BF68" s="28">
        <v>10080010</v>
      </c>
      <c r="BG68" s="28">
        <v>0</v>
      </c>
      <c r="BH68" s="28">
        <v>0</v>
      </c>
      <c r="BI68" s="28">
        <v>0</v>
      </c>
      <c r="BJ68" s="28">
        <v>0</v>
      </c>
      <c r="BK68" s="28">
        <v>0</v>
      </c>
      <c r="BL68" s="28">
        <v>0</v>
      </c>
    </row>
    <row r="69" spans="58:64" ht="15.6" x14ac:dyDescent="0.3">
      <c r="BF69" s="28">
        <v>10080014</v>
      </c>
      <c r="BG69" s="28">
        <v>0</v>
      </c>
      <c r="BH69" s="28">
        <v>0</v>
      </c>
      <c r="BI69" s="28">
        <v>0</v>
      </c>
      <c r="BJ69" s="28">
        <v>0</v>
      </c>
      <c r="BK69" s="28">
        <v>0</v>
      </c>
      <c r="BL69" s="28">
        <v>0</v>
      </c>
    </row>
    <row r="70" spans="58:64" ht="15.6" x14ac:dyDescent="0.3">
      <c r="BF70" s="33">
        <v>10080015</v>
      </c>
      <c r="BG70" s="28">
        <f t="shared" ref="BG70:BL70" si="8">AY8</f>
        <v>1884.9575583000001</v>
      </c>
      <c r="BH70" s="28">
        <f t="shared" si="8"/>
        <v>937.78982999999994</v>
      </c>
      <c r="BI70" s="28">
        <f t="shared" si="8"/>
        <v>2250.6955919999996</v>
      </c>
      <c r="BJ70" s="28">
        <f t="shared" si="8"/>
        <v>1288.5232264199999</v>
      </c>
      <c r="BK70" s="28">
        <f t="shared" si="8"/>
        <v>900.27823680000006</v>
      </c>
      <c r="BL70" s="28">
        <f t="shared" si="8"/>
        <v>2063.1376259999997</v>
      </c>
    </row>
    <row r="71" spans="58:64" ht="15.6" x14ac:dyDescent="0.3">
      <c r="BF71" s="28">
        <v>10080016</v>
      </c>
      <c r="BG71" s="28">
        <v>0</v>
      </c>
      <c r="BH71" s="28">
        <v>0</v>
      </c>
      <c r="BI71" s="28">
        <v>0</v>
      </c>
      <c r="BJ71" s="28">
        <v>0</v>
      </c>
      <c r="BK71" s="28">
        <v>0</v>
      </c>
      <c r="BL71" s="28">
        <v>0</v>
      </c>
    </row>
    <row r="72" spans="58:64" ht="15.6" x14ac:dyDescent="0.3">
      <c r="BF72" s="28">
        <v>10090101</v>
      </c>
      <c r="BG72" s="28">
        <v>0</v>
      </c>
      <c r="BH72" s="28">
        <v>0</v>
      </c>
      <c r="BI72" s="28">
        <v>0</v>
      </c>
      <c r="BJ72" s="28">
        <v>0</v>
      </c>
      <c r="BK72" s="28">
        <v>0</v>
      </c>
      <c r="BL72" s="28">
        <v>0</v>
      </c>
    </row>
    <row r="73" spans="58:64" ht="15.6" x14ac:dyDescent="0.3">
      <c r="BF73" s="28">
        <v>10090102</v>
      </c>
      <c r="BG73" s="28">
        <v>0</v>
      </c>
      <c r="BH73" s="28">
        <v>0</v>
      </c>
      <c r="BI73" s="28">
        <v>0</v>
      </c>
      <c r="BJ73" s="28">
        <v>0</v>
      </c>
      <c r="BK73" s="28">
        <v>0</v>
      </c>
      <c r="BL73" s="28">
        <v>0</v>
      </c>
    </row>
    <row r="74" spans="58:64" ht="15.6" x14ac:dyDescent="0.3">
      <c r="BF74" s="28">
        <v>10090207</v>
      </c>
      <c r="BG74" s="28">
        <v>0</v>
      </c>
      <c r="BH74" s="28">
        <v>0</v>
      </c>
      <c r="BI74" s="28">
        <v>0</v>
      </c>
      <c r="BJ74" s="28">
        <v>0</v>
      </c>
      <c r="BK74" s="28">
        <v>0</v>
      </c>
      <c r="BL74" s="28">
        <v>0</v>
      </c>
    </row>
    <row r="75" spans="58:64" ht="15.6" x14ac:dyDescent="0.3">
      <c r="BF75" s="28">
        <v>10090208</v>
      </c>
      <c r="BG75" s="28">
        <v>0</v>
      </c>
      <c r="BH75" s="28">
        <v>0</v>
      </c>
      <c r="BI75" s="28">
        <v>0</v>
      </c>
      <c r="BJ75" s="28">
        <v>0</v>
      </c>
      <c r="BK75" s="28">
        <v>0</v>
      </c>
      <c r="BL75" s="28">
        <v>0</v>
      </c>
    </row>
    <row r="76" spans="58:64" ht="15.6" x14ac:dyDescent="0.3">
      <c r="BF76" s="33">
        <v>10090209</v>
      </c>
      <c r="BG76" s="28">
        <f t="shared" ref="BG76:BL76" si="9">AY9</f>
        <v>0</v>
      </c>
      <c r="BH76" s="28">
        <f t="shared" si="9"/>
        <v>0</v>
      </c>
      <c r="BI76" s="28">
        <f t="shared" si="9"/>
        <v>0</v>
      </c>
      <c r="BJ76" s="28">
        <f t="shared" si="9"/>
        <v>0</v>
      </c>
      <c r="BK76" s="28">
        <f t="shared" si="9"/>
        <v>0</v>
      </c>
      <c r="BL76" s="28">
        <f t="shared" si="9"/>
        <v>0</v>
      </c>
    </row>
    <row r="77" spans="58:64" ht="15.6" x14ac:dyDescent="0.3">
      <c r="BF77" s="28">
        <v>10090210</v>
      </c>
      <c r="BG77" s="28">
        <v>0</v>
      </c>
      <c r="BH77" s="28">
        <v>0</v>
      </c>
      <c r="BI77" s="28">
        <v>0</v>
      </c>
      <c r="BJ77" s="28">
        <v>0</v>
      </c>
      <c r="BK77" s="28">
        <v>0</v>
      </c>
      <c r="BL77" s="28">
        <v>0</v>
      </c>
    </row>
    <row r="78" spans="58:64" ht="15.6" x14ac:dyDescent="0.3">
      <c r="BF78" s="33">
        <v>10100001</v>
      </c>
      <c r="BG78" s="28">
        <f t="shared" ref="BG78:BL78" si="10">SUM(AY10:AY14)</f>
        <v>50538.202694250002</v>
      </c>
      <c r="BH78" s="28">
        <f t="shared" si="10"/>
        <v>25143.384424999997</v>
      </c>
      <c r="BI78" s="28">
        <f t="shared" si="10"/>
        <v>60344.122620000002</v>
      </c>
      <c r="BJ78" s="28">
        <f t="shared" si="10"/>
        <v>34547.010199950004</v>
      </c>
      <c r="BK78" s="28">
        <f t="shared" si="10"/>
        <v>24137.649047999996</v>
      </c>
      <c r="BL78" s="28">
        <f t="shared" si="10"/>
        <v>55315.445734999994</v>
      </c>
    </row>
    <row r="79" spans="58:64" ht="15.6" x14ac:dyDescent="0.3">
      <c r="BF79" s="28">
        <v>10100002</v>
      </c>
      <c r="BG79" s="28">
        <v>0</v>
      </c>
      <c r="BH79" s="28">
        <v>0</v>
      </c>
      <c r="BI79" s="28">
        <v>0</v>
      </c>
      <c r="BJ79" s="28">
        <v>0</v>
      </c>
      <c r="BK79" s="28">
        <v>0</v>
      </c>
      <c r="BL79" s="28">
        <v>0</v>
      </c>
    </row>
    <row r="80" spans="58:64" ht="15.6" x14ac:dyDescent="0.3">
      <c r="BF80" s="28">
        <v>10100003</v>
      </c>
      <c r="BG80" s="28">
        <v>0</v>
      </c>
      <c r="BH80" s="28">
        <v>0</v>
      </c>
      <c r="BI80" s="28">
        <v>0</v>
      </c>
      <c r="BJ80" s="28">
        <v>0</v>
      </c>
      <c r="BK80" s="28">
        <v>0</v>
      </c>
      <c r="BL80" s="28">
        <v>0</v>
      </c>
    </row>
    <row r="81" spans="58:64" ht="15.6" x14ac:dyDescent="0.3">
      <c r="BF81" s="33">
        <v>10100004</v>
      </c>
      <c r="BG81" s="28">
        <f t="shared" ref="BG81:BL81" si="11">AY15</f>
        <v>36994.023128000001</v>
      </c>
      <c r="BH81" s="28">
        <f t="shared" si="11"/>
        <v>20354.345599999997</v>
      </c>
      <c r="BI81" s="28">
        <f t="shared" si="11"/>
        <v>50885.864000000001</v>
      </c>
      <c r="BJ81" s="28">
        <f t="shared" si="11"/>
        <v>254.42931999999999</v>
      </c>
      <c r="BK81" s="28">
        <f t="shared" si="11"/>
        <v>101.77172799999998</v>
      </c>
      <c r="BL81" s="28">
        <f t="shared" si="11"/>
        <v>322.61637775999998</v>
      </c>
    </row>
    <row r="82" spans="58:64" ht="15.6" x14ac:dyDescent="0.3">
      <c r="BF82" s="33">
        <v>10110204</v>
      </c>
      <c r="BG82" s="28">
        <f t="shared" ref="BG82:BL82" si="12">SUM(AY16:AY18)</f>
        <v>0</v>
      </c>
      <c r="BH82" s="28">
        <f t="shared" si="12"/>
        <v>0</v>
      </c>
      <c r="BI82" s="28">
        <f t="shared" si="12"/>
        <v>0</v>
      </c>
      <c r="BJ82" s="28">
        <f t="shared" si="12"/>
        <v>0</v>
      </c>
      <c r="BK82" s="28">
        <f t="shared" si="12"/>
        <v>0</v>
      </c>
      <c r="BL82" s="28">
        <f t="shared" si="12"/>
        <v>0</v>
      </c>
    </row>
    <row r="83" spans="58:64" ht="15.6" x14ac:dyDescent="0.3">
      <c r="BF83" s="33">
        <v>17010201</v>
      </c>
      <c r="BG83" s="28">
        <f t="shared" ref="BG83:BL83" si="13">SUM(AY19:AY27)</f>
        <v>0</v>
      </c>
      <c r="BH83" s="28">
        <f t="shared" si="13"/>
        <v>0</v>
      </c>
      <c r="BI83" s="28">
        <f t="shared" si="13"/>
        <v>0</v>
      </c>
      <c r="BJ83" s="28">
        <f t="shared" si="13"/>
        <v>0</v>
      </c>
      <c r="BK83" s="28">
        <f t="shared" si="13"/>
        <v>0</v>
      </c>
      <c r="BL83" s="28">
        <f t="shared" si="13"/>
        <v>0</v>
      </c>
    </row>
    <row r="84" spans="58:64" ht="15.6" x14ac:dyDescent="0.3">
      <c r="BF84" s="28">
        <v>10110202</v>
      </c>
      <c r="BG84" s="28">
        <v>0</v>
      </c>
      <c r="BH84" s="28">
        <v>0</v>
      </c>
      <c r="BI84" s="28">
        <v>0</v>
      </c>
      <c r="BJ84" s="28">
        <v>0</v>
      </c>
      <c r="BK84" s="28">
        <v>0</v>
      </c>
      <c r="BL84" s="28">
        <v>0</v>
      </c>
    </row>
    <row r="85" spans="58:64" ht="15.6" x14ac:dyDescent="0.3">
      <c r="BF85" s="28">
        <v>10110203</v>
      </c>
      <c r="BG85" s="28">
        <v>0</v>
      </c>
      <c r="BH85" s="28">
        <v>0</v>
      </c>
      <c r="BI85" s="28">
        <v>0</v>
      </c>
      <c r="BJ85" s="28">
        <v>0</v>
      </c>
      <c r="BK85" s="28">
        <v>0</v>
      </c>
      <c r="BL85" s="28">
        <v>0</v>
      </c>
    </row>
    <row r="86" spans="58:64" ht="15.6" x14ac:dyDescent="0.3">
      <c r="BF86" s="33">
        <v>10110204</v>
      </c>
      <c r="BG86" s="28">
        <f t="shared" ref="BG86:BL86" si="14">SUM(AY20:AY22)</f>
        <v>0</v>
      </c>
      <c r="BH86" s="28">
        <f t="shared" si="14"/>
        <v>0</v>
      </c>
      <c r="BI86" s="28">
        <f t="shared" si="14"/>
        <v>0</v>
      </c>
      <c r="BJ86" s="28">
        <f t="shared" si="14"/>
        <v>0</v>
      </c>
      <c r="BK86" s="28">
        <f t="shared" si="14"/>
        <v>0</v>
      </c>
      <c r="BL86" s="28">
        <f t="shared" si="14"/>
        <v>0</v>
      </c>
    </row>
    <row r="87" spans="58:64" ht="15.6" x14ac:dyDescent="0.3">
      <c r="BF87" s="28">
        <v>10120202</v>
      </c>
      <c r="BG87" s="28">
        <v>0</v>
      </c>
      <c r="BH87" s="28">
        <v>0</v>
      </c>
      <c r="BI87" s="28">
        <v>0</v>
      </c>
      <c r="BJ87" s="28">
        <v>0</v>
      </c>
      <c r="BK87" s="28">
        <v>0</v>
      </c>
      <c r="BL87" s="28">
        <v>0</v>
      </c>
    </row>
    <row r="88" spans="58:64" ht="15.6" x14ac:dyDescent="0.3">
      <c r="BF88" s="28">
        <v>17010101</v>
      </c>
      <c r="BG88" s="28">
        <v>0</v>
      </c>
      <c r="BH88" s="28">
        <v>0</v>
      </c>
      <c r="BI88" s="28">
        <v>0</v>
      </c>
      <c r="BJ88" s="28">
        <v>0</v>
      </c>
      <c r="BK88" s="28">
        <v>0</v>
      </c>
      <c r="BL88" s="28">
        <v>0</v>
      </c>
    </row>
    <row r="89" spans="58:64" ht="15.6" x14ac:dyDescent="0.3">
      <c r="BF89" s="28">
        <v>17010102</v>
      </c>
      <c r="BG89" s="28">
        <v>0</v>
      </c>
      <c r="BH89" s="28">
        <v>0</v>
      </c>
      <c r="BI89" s="28">
        <v>0</v>
      </c>
      <c r="BJ89" s="28">
        <v>0</v>
      </c>
      <c r="BK89" s="28">
        <v>0</v>
      </c>
      <c r="BL89" s="28">
        <v>0</v>
      </c>
    </row>
    <row r="90" spans="58:64" ht="15.6" x14ac:dyDescent="0.3">
      <c r="BF90" s="28">
        <v>17010103</v>
      </c>
      <c r="BG90" s="28">
        <v>0</v>
      </c>
      <c r="BH90" s="28">
        <v>0</v>
      </c>
      <c r="BI90" s="28">
        <v>0</v>
      </c>
      <c r="BJ90" s="28">
        <v>0</v>
      </c>
      <c r="BK90" s="28">
        <v>0</v>
      </c>
      <c r="BL90" s="28">
        <v>0</v>
      </c>
    </row>
    <row r="91" spans="58:64" ht="15.6" x14ac:dyDescent="0.3">
      <c r="BF91" s="28">
        <v>17010104</v>
      </c>
      <c r="BG91" s="28">
        <v>0</v>
      </c>
      <c r="BH91" s="28">
        <v>0</v>
      </c>
      <c r="BI91" s="28">
        <v>0</v>
      </c>
      <c r="BJ91" s="28">
        <v>0</v>
      </c>
      <c r="BK91" s="28">
        <v>0</v>
      </c>
      <c r="BL91" s="28">
        <v>0</v>
      </c>
    </row>
    <row r="92" spans="58:64" ht="15.6" x14ac:dyDescent="0.3">
      <c r="BF92" s="28">
        <v>17010105</v>
      </c>
      <c r="BG92" s="28">
        <v>0</v>
      </c>
      <c r="BH92" s="28">
        <v>0</v>
      </c>
      <c r="BI92" s="28">
        <v>0</v>
      </c>
      <c r="BJ92" s="28">
        <v>0</v>
      </c>
      <c r="BK92" s="28">
        <v>0</v>
      </c>
      <c r="BL92" s="28">
        <v>0</v>
      </c>
    </row>
    <row r="93" spans="58:64" ht="15.6" x14ac:dyDescent="0.3">
      <c r="BF93" s="28">
        <v>17010106</v>
      </c>
      <c r="BG93" s="28">
        <v>0</v>
      </c>
      <c r="BH93" s="28">
        <v>0</v>
      </c>
      <c r="BI93" s="28">
        <v>0</v>
      </c>
      <c r="BJ93" s="28">
        <v>0</v>
      </c>
      <c r="BK93" s="28">
        <v>0</v>
      </c>
      <c r="BL93" s="28">
        <v>0</v>
      </c>
    </row>
    <row r="94" spans="58:64" ht="15.6" x14ac:dyDescent="0.3">
      <c r="BF94" s="33">
        <v>17010201</v>
      </c>
      <c r="BG94" s="28">
        <f t="shared" ref="BG94:BL94" si="15">SUM(AY23:AY31)</f>
        <v>0</v>
      </c>
      <c r="BH94" s="28">
        <f t="shared" si="15"/>
        <v>0</v>
      </c>
      <c r="BI94" s="28">
        <f t="shared" si="15"/>
        <v>0</v>
      </c>
      <c r="BJ94" s="28">
        <f t="shared" si="15"/>
        <v>0</v>
      </c>
      <c r="BK94" s="28">
        <f t="shared" si="15"/>
        <v>0</v>
      </c>
      <c r="BL94" s="28">
        <f t="shared" si="15"/>
        <v>0</v>
      </c>
    </row>
    <row r="95" spans="58:64" ht="15.6" x14ac:dyDescent="0.3">
      <c r="BF95" s="28">
        <v>17010202</v>
      </c>
      <c r="BG95" s="28">
        <v>0</v>
      </c>
      <c r="BH95" s="28">
        <v>0</v>
      </c>
      <c r="BI95" s="28">
        <v>0</v>
      </c>
      <c r="BJ95" s="28">
        <v>0</v>
      </c>
      <c r="BK95" s="28">
        <v>0</v>
      </c>
      <c r="BL95" s="28">
        <v>0</v>
      </c>
    </row>
    <row r="96" spans="58:64" ht="15.6" x14ac:dyDescent="0.3">
      <c r="BF96" s="28">
        <v>17010203</v>
      </c>
      <c r="BG96" s="28">
        <v>0</v>
      </c>
      <c r="BH96" s="28">
        <v>0</v>
      </c>
      <c r="BI96" s="28">
        <v>0</v>
      </c>
      <c r="BJ96" s="28">
        <v>0</v>
      </c>
      <c r="BK96" s="28">
        <v>0</v>
      </c>
      <c r="BL96" s="28">
        <v>0</v>
      </c>
    </row>
    <row r="97" spans="58:64" ht="15.6" x14ac:dyDescent="0.3">
      <c r="BF97" s="28">
        <v>17010204</v>
      </c>
      <c r="BG97" s="28">
        <v>0</v>
      </c>
      <c r="BH97" s="28">
        <v>0</v>
      </c>
      <c r="BI97" s="28">
        <v>0</v>
      </c>
      <c r="BJ97" s="28">
        <v>0</v>
      </c>
      <c r="BK97" s="28">
        <v>0</v>
      </c>
      <c r="BL97" s="28">
        <v>0</v>
      </c>
    </row>
    <row r="98" spans="58:64" ht="15.6" x14ac:dyDescent="0.3">
      <c r="BF98" s="28">
        <v>17010205</v>
      </c>
      <c r="BG98" s="28">
        <v>0</v>
      </c>
      <c r="BH98" s="28">
        <v>0</v>
      </c>
      <c r="BI98" s="28">
        <v>0</v>
      </c>
      <c r="BJ98" s="28">
        <v>0</v>
      </c>
      <c r="BK98" s="28">
        <v>0</v>
      </c>
      <c r="BL98" s="28">
        <v>0</v>
      </c>
    </row>
    <row r="99" spans="58:64" ht="15.6" x14ac:dyDescent="0.3">
      <c r="BF99" s="28">
        <v>17010206</v>
      </c>
      <c r="BG99" s="28">
        <v>0</v>
      </c>
      <c r="BH99" s="28">
        <v>0</v>
      </c>
      <c r="BI99" s="28">
        <v>0</v>
      </c>
      <c r="BJ99" s="28">
        <v>0</v>
      </c>
      <c r="BK99" s="28">
        <v>0</v>
      </c>
      <c r="BL99" s="28">
        <v>0</v>
      </c>
    </row>
    <row r="100" spans="58:64" ht="15.6" x14ac:dyDescent="0.3">
      <c r="BF100" s="28">
        <v>17010207</v>
      </c>
      <c r="BG100" s="28">
        <v>0</v>
      </c>
      <c r="BH100" s="28">
        <v>0</v>
      </c>
      <c r="BI100" s="28">
        <v>0</v>
      </c>
      <c r="BJ100" s="28">
        <v>0</v>
      </c>
      <c r="BK100" s="28">
        <v>0</v>
      </c>
      <c r="BL100" s="28">
        <v>0</v>
      </c>
    </row>
    <row r="101" spans="58:64" ht="15.6" x14ac:dyDescent="0.3">
      <c r="BF101" s="28">
        <v>17010208</v>
      </c>
      <c r="BG101" s="28">
        <v>0</v>
      </c>
      <c r="BH101" s="28">
        <v>0</v>
      </c>
      <c r="BI101" s="28">
        <v>0</v>
      </c>
      <c r="BJ101" s="28">
        <v>0</v>
      </c>
      <c r="BK101" s="28">
        <v>0</v>
      </c>
      <c r="BL101" s="28">
        <v>0</v>
      </c>
    </row>
    <row r="102" spans="58:64" ht="15.6" x14ac:dyDescent="0.3">
      <c r="BF102" s="28">
        <v>17010209</v>
      </c>
      <c r="BG102" s="28">
        <v>0</v>
      </c>
      <c r="BH102" s="28">
        <v>0</v>
      </c>
      <c r="BI102" s="28">
        <v>0</v>
      </c>
      <c r="BJ102" s="28">
        <v>0</v>
      </c>
      <c r="BK102" s="28">
        <v>0</v>
      </c>
      <c r="BL102" s="28">
        <v>0</v>
      </c>
    </row>
    <row r="103" spans="58:64" ht="15.6" x14ac:dyDescent="0.3">
      <c r="BF103" s="28">
        <v>17010210</v>
      </c>
      <c r="BG103" s="28">
        <v>0</v>
      </c>
      <c r="BH103" s="28">
        <v>0</v>
      </c>
      <c r="BI103" s="28">
        <v>0</v>
      </c>
      <c r="BJ103" s="28">
        <v>0</v>
      </c>
      <c r="BK103" s="28">
        <v>0</v>
      </c>
      <c r="BL103" s="28">
        <v>0</v>
      </c>
    </row>
    <row r="104" spans="58:64" ht="15.6" x14ac:dyDescent="0.3">
      <c r="BF104" s="28">
        <v>17010211</v>
      </c>
      <c r="BG104" s="28">
        <v>0</v>
      </c>
      <c r="BH104" s="28">
        <v>0</v>
      </c>
      <c r="BI104" s="28">
        <v>0</v>
      </c>
      <c r="BJ104" s="28">
        <v>0</v>
      </c>
      <c r="BK104" s="28">
        <v>0</v>
      </c>
      <c r="BL104" s="28">
        <v>0</v>
      </c>
    </row>
    <row r="105" spans="58:64" ht="15.6" x14ac:dyDescent="0.3">
      <c r="BF105" s="28">
        <v>17010212</v>
      </c>
      <c r="BG105" s="28">
        <v>0</v>
      </c>
      <c r="BH105" s="28">
        <v>0</v>
      </c>
      <c r="BI105" s="28">
        <v>0</v>
      </c>
      <c r="BJ105" s="28">
        <v>0</v>
      </c>
      <c r="BK105" s="28">
        <v>0</v>
      </c>
      <c r="BL105" s="28">
        <v>0</v>
      </c>
    </row>
    <row r="106" spans="58:64" ht="15.6" x14ac:dyDescent="0.3">
      <c r="BF106" s="28">
        <v>17010213</v>
      </c>
      <c r="BG106" s="28">
        <v>0</v>
      </c>
      <c r="BH106" s="28">
        <v>0</v>
      </c>
      <c r="BI106" s="28">
        <v>0</v>
      </c>
      <c r="BJ106" s="28">
        <v>0</v>
      </c>
      <c r="BK106" s="28">
        <v>0</v>
      </c>
      <c r="BL106" s="28">
        <v>0</v>
      </c>
    </row>
    <row r="107" spans="58:64" ht="15.6" x14ac:dyDescent="0.3">
      <c r="BF107" s="28">
        <v>17010301</v>
      </c>
      <c r="BG107" s="28">
        <v>0</v>
      </c>
      <c r="BH107" s="28">
        <v>0</v>
      </c>
      <c r="BI107" s="28">
        <v>0</v>
      </c>
      <c r="BJ107" s="28">
        <v>0</v>
      </c>
      <c r="BK107" s="28">
        <v>0</v>
      </c>
      <c r="BL107" s="28">
        <v>0</v>
      </c>
    </row>
  </sheetData>
  <sortState ref="A6:XFD28">
    <sortCondition ref="O6:O2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E2"/>
  <sheetViews>
    <sheetView workbookViewId="0">
      <selection activeCell="E33" sqref="E33"/>
    </sheetView>
  </sheetViews>
  <sheetFormatPr defaultRowHeight="14.4" x14ac:dyDescent="0.3"/>
  <sheetData>
    <row r="1" spans="1:5" ht="22.2" thickTop="1" thickBot="1" x14ac:dyDescent="0.45">
      <c r="A1" s="257" t="s">
        <v>399</v>
      </c>
      <c r="B1" s="258"/>
      <c r="C1" s="258"/>
      <c r="D1" s="258"/>
      <c r="E1" s="259"/>
    </row>
    <row r="2" spans="1:5" ht="15" thickTop="1" x14ac:dyDescent="0.3"/>
  </sheetData>
  <mergeCells count="1">
    <mergeCell ref="A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103"/>
  <sheetViews>
    <sheetView workbookViewId="0">
      <selection activeCell="A10" sqref="A10"/>
    </sheetView>
  </sheetViews>
  <sheetFormatPr defaultRowHeight="14.4" x14ac:dyDescent="0.3"/>
  <cols>
    <col min="1" max="1" width="53.21875" customWidth="1"/>
    <col min="2" max="2" width="13.109375" customWidth="1"/>
    <col min="3" max="3" width="14.5546875" customWidth="1"/>
    <col min="4" max="4" width="14.33203125" customWidth="1"/>
    <col min="5" max="5" width="10.21875" customWidth="1"/>
    <col min="6" max="6" width="15.109375" customWidth="1"/>
    <col min="7" max="8" width="15.21875" customWidth="1"/>
    <col min="9" max="9" width="16.6640625" customWidth="1"/>
    <col min="10" max="10" width="18" customWidth="1"/>
    <col min="11" max="11" width="2.21875" style="43" customWidth="1"/>
    <col min="12" max="12" width="11.88671875" customWidth="1"/>
    <col min="13" max="13" width="15.6640625" customWidth="1"/>
  </cols>
  <sheetData>
    <row r="1" spans="1:13" s="94" customFormat="1" ht="22.2" thickTop="1" thickBot="1" x14ac:dyDescent="0.45">
      <c r="A1" s="180" t="s">
        <v>544</v>
      </c>
      <c r="K1" s="43"/>
    </row>
    <row r="2" spans="1:13" ht="45.6" customHeight="1" thickTop="1" thickBot="1" x14ac:dyDescent="0.35">
      <c r="A2" s="54" t="s">
        <v>389</v>
      </c>
      <c r="B2" s="54" t="s">
        <v>390</v>
      </c>
      <c r="C2" s="55" t="s">
        <v>391</v>
      </c>
      <c r="D2" s="55" t="s">
        <v>392</v>
      </c>
      <c r="E2" s="54" t="s">
        <v>393</v>
      </c>
      <c r="F2" s="55" t="s">
        <v>394</v>
      </c>
      <c r="G2" s="55" t="s">
        <v>395</v>
      </c>
      <c r="H2" s="55" t="s">
        <v>396</v>
      </c>
      <c r="I2" s="55" t="s">
        <v>397</v>
      </c>
      <c r="J2" s="55" t="s">
        <v>398</v>
      </c>
      <c r="K2" s="56"/>
      <c r="L2" s="57" t="s">
        <v>390</v>
      </c>
      <c r="M2" s="58" t="s">
        <v>388</v>
      </c>
    </row>
    <row r="3" spans="1:13" ht="15" thickTop="1" x14ac:dyDescent="0.3">
      <c r="A3" s="45" t="s">
        <v>400</v>
      </c>
      <c r="B3" s="46">
        <v>10020001</v>
      </c>
      <c r="C3" s="46">
        <v>443806.17187000002</v>
      </c>
      <c r="D3" s="46">
        <v>9639515.7918900009</v>
      </c>
      <c r="E3" s="46">
        <f>C3/D3</f>
        <v>4.6040297194531989E-2</v>
      </c>
      <c r="F3" s="46">
        <f>Input!I3</f>
        <v>78</v>
      </c>
      <c r="G3" s="46">
        <f>Input!J3</f>
        <v>264</v>
      </c>
      <c r="H3" s="46">
        <f>Input!K3</f>
        <v>35</v>
      </c>
      <c r="I3" s="46">
        <f>SUM(F3:H3)</f>
        <v>377</v>
      </c>
      <c r="J3" s="47">
        <f>I3*E3</f>
        <v>17.357192042338561</v>
      </c>
      <c r="L3" s="50">
        <v>9040002</v>
      </c>
      <c r="M3" s="51">
        <v>0</v>
      </c>
    </row>
    <row r="4" spans="1:13" x14ac:dyDescent="0.3">
      <c r="A4" s="48" t="s">
        <v>400</v>
      </c>
      <c r="B4" s="44">
        <v>10020002</v>
      </c>
      <c r="C4" s="44">
        <v>448933.654583</v>
      </c>
      <c r="D4" s="44">
        <v>9639515.7918900009</v>
      </c>
      <c r="E4" s="44">
        <f t="shared" ref="E4:E28" si="0">C4/D4</f>
        <v>4.6572220459527712E-2</v>
      </c>
      <c r="F4" s="44">
        <f>F3</f>
        <v>78</v>
      </c>
      <c r="G4" s="44">
        <f t="shared" ref="G4:H4" si="1">G3</f>
        <v>264</v>
      </c>
      <c r="H4" s="44">
        <f t="shared" si="1"/>
        <v>35</v>
      </c>
      <c r="I4" s="44">
        <f t="shared" ref="I4:I28" si="2">SUM(F4:H4)</f>
        <v>377</v>
      </c>
      <c r="J4" s="49">
        <f t="shared" ref="J4:J28" si="3">I4*E4</f>
        <v>17.557727113241949</v>
      </c>
      <c r="L4" s="52">
        <v>9040001</v>
      </c>
      <c r="M4" s="53">
        <v>0</v>
      </c>
    </row>
    <row r="5" spans="1:13" x14ac:dyDescent="0.3">
      <c r="A5" s="48" t="s">
        <v>400</v>
      </c>
      <c r="B5" s="44">
        <v>10020003</v>
      </c>
      <c r="C5" s="44">
        <v>96856.486936999994</v>
      </c>
      <c r="D5" s="44">
        <v>9639515.7918900009</v>
      </c>
      <c r="E5" s="44">
        <f t="shared" si="0"/>
        <v>1.0047858111139578E-2</v>
      </c>
      <c r="F5" s="44">
        <f t="shared" ref="F5:F26" si="4">F4</f>
        <v>78</v>
      </c>
      <c r="G5" s="44">
        <f t="shared" ref="G5:G26" si="5">G4</f>
        <v>264</v>
      </c>
      <c r="H5" s="44">
        <f t="shared" ref="H5:H26" si="6">H4</f>
        <v>35</v>
      </c>
      <c r="I5" s="44">
        <f t="shared" si="2"/>
        <v>377</v>
      </c>
      <c r="J5" s="49">
        <f t="shared" si="3"/>
        <v>3.7880425078996209</v>
      </c>
      <c r="L5" s="52">
        <v>10020001</v>
      </c>
      <c r="M5" s="53">
        <v>17.357377740745559</v>
      </c>
    </row>
    <row r="6" spans="1:13" x14ac:dyDescent="0.3">
      <c r="A6" s="48" t="s">
        <v>400</v>
      </c>
      <c r="B6" s="44">
        <v>10020004</v>
      </c>
      <c r="C6" s="44">
        <v>383984.32891799998</v>
      </c>
      <c r="D6" s="44">
        <v>9639515.7918900009</v>
      </c>
      <c r="E6" s="44">
        <f t="shared" si="0"/>
        <v>3.9834400109708512E-2</v>
      </c>
      <c r="F6" s="44">
        <f t="shared" si="4"/>
        <v>78</v>
      </c>
      <c r="G6" s="44">
        <f t="shared" si="5"/>
        <v>264</v>
      </c>
      <c r="H6" s="44">
        <f t="shared" si="6"/>
        <v>35</v>
      </c>
      <c r="I6" s="44">
        <f t="shared" si="2"/>
        <v>377</v>
      </c>
      <c r="J6" s="49">
        <f t="shared" si="3"/>
        <v>15.017568841360109</v>
      </c>
      <c r="L6" s="52">
        <v>10020002</v>
      </c>
      <c r="M6" s="53">
        <v>17.557727113241949</v>
      </c>
    </row>
    <row r="7" spans="1:13" x14ac:dyDescent="0.3">
      <c r="A7" s="48" t="s">
        <v>400</v>
      </c>
      <c r="B7" s="44">
        <v>10020005</v>
      </c>
      <c r="C7" s="44">
        <v>340409.72573300003</v>
      </c>
      <c r="D7" s="44">
        <v>9639515.7918900009</v>
      </c>
      <c r="E7" s="44">
        <f t="shared" si="0"/>
        <v>3.5313986001184461E-2</v>
      </c>
      <c r="F7" s="44">
        <f t="shared" si="4"/>
        <v>78</v>
      </c>
      <c r="G7" s="44">
        <f t="shared" si="5"/>
        <v>264</v>
      </c>
      <c r="H7" s="44">
        <f t="shared" si="6"/>
        <v>35</v>
      </c>
      <c r="I7" s="44">
        <f t="shared" si="2"/>
        <v>377</v>
      </c>
      <c r="J7" s="49">
        <f t="shared" si="3"/>
        <v>13.313372722446541</v>
      </c>
      <c r="L7" s="52">
        <v>10020003</v>
      </c>
      <c r="M7" s="53">
        <v>3.7880425078996209</v>
      </c>
    </row>
    <row r="8" spans="1:13" x14ac:dyDescent="0.3">
      <c r="A8" s="48" t="s">
        <v>400</v>
      </c>
      <c r="B8" s="44">
        <v>10020006</v>
      </c>
      <c r="C8" s="44">
        <v>91154.809041999993</v>
      </c>
      <c r="D8" s="44">
        <v>9639515.7918900009</v>
      </c>
      <c r="E8" s="44">
        <f t="shared" si="0"/>
        <v>9.4563680385991097E-3</v>
      </c>
      <c r="F8" s="44">
        <f t="shared" si="4"/>
        <v>78</v>
      </c>
      <c r="G8" s="44">
        <f t="shared" si="5"/>
        <v>264</v>
      </c>
      <c r="H8" s="44">
        <f t="shared" si="6"/>
        <v>35</v>
      </c>
      <c r="I8" s="44">
        <f t="shared" si="2"/>
        <v>377</v>
      </c>
      <c r="J8" s="49">
        <f t="shared" si="3"/>
        <v>3.5650507505518645</v>
      </c>
      <c r="L8" s="52">
        <v>10020004</v>
      </c>
      <c r="M8" s="53">
        <v>15.017568841360109</v>
      </c>
    </row>
    <row r="9" spans="1:13" x14ac:dyDescent="0.3">
      <c r="A9" s="48" t="s">
        <v>400</v>
      </c>
      <c r="B9" s="44">
        <v>10020007</v>
      </c>
      <c r="C9" s="44">
        <v>366706.97288199997</v>
      </c>
      <c r="D9" s="44">
        <v>9639515.7918900009</v>
      </c>
      <c r="E9" s="44">
        <f t="shared" si="0"/>
        <v>3.8042053231607441E-2</v>
      </c>
      <c r="F9" s="44">
        <f t="shared" si="4"/>
        <v>78</v>
      </c>
      <c r="G9" s="44">
        <f t="shared" si="5"/>
        <v>264</v>
      </c>
      <c r="H9" s="44">
        <f t="shared" si="6"/>
        <v>35</v>
      </c>
      <c r="I9" s="44">
        <f t="shared" si="2"/>
        <v>377</v>
      </c>
      <c r="J9" s="49">
        <f t="shared" si="3"/>
        <v>14.341854068316005</v>
      </c>
      <c r="L9" s="52">
        <v>10020005</v>
      </c>
      <c r="M9" s="53">
        <v>13.313372722446541</v>
      </c>
    </row>
    <row r="10" spans="1:13" x14ac:dyDescent="0.3">
      <c r="A10" s="48" t="s">
        <v>400</v>
      </c>
      <c r="B10" s="44">
        <v>10020008</v>
      </c>
      <c r="C10" s="44">
        <v>353167.08660500002</v>
      </c>
      <c r="D10" s="44">
        <v>9639515.7918900009</v>
      </c>
      <c r="E10" s="44">
        <f t="shared" si="0"/>
        <v>3.6637430160354062E-2</v>
      </c>
      <c r="F10" s="44">
        <f t="shared" si="4"/>
        <v>78</v>
      </c>
      <c r="G10" s="44">
        <f t="shared" si="5"/>
        <v>264</v>
      </c>
      <c r="H10" s="44">
        <f t="shared" si="6"/>
        <v>35</v>
      </c>
      <c r="I10" s="44">
        <f t="shared" si="2"/>
        <v>377</v>
      </c>
      <c r="J10" s="49">
        <f t="shared" si="3"/>
        <v>13.812311170453482</v>
      </c>
      <c r="L10" s="52">
        <v>10020006</v>
      </c>
      <c r="M10" s="53">
        <v>3.5650507505518645</v>
      </c>
    </row>
    <row r="11" spans="1:13" x14ac:dyDescent="0.3">
      <c r="A11" s="48" t="s">
        <v>400</v>
      </c>
      <c r="B11" s="44">
        <v>10030101</v>
      </c>
      <c r="C11" s="44">
        <v>431465.12466999999</v>
      </c>
      <c r="D11" s="44">
        <v>9639515.7918900009</v>
      </c>
      <c r="E11" s="44">
        <f t="shared" si="0"/>
        <v>4.4760041270226862E-2</v>
      </c>
      <c r="F11" s="44">
        <f t="shared" si="4"/>
        <v>78</v>
      </c>
      <c r="G11" s="44">
        <f t="shared" si="5"/>
        <v>264</v>
      </c>
      <c r="H11" s="44">
        <f t="shared" si="6"/>
        <v>35</v>
      </c>
      <c r="I11" s="44">
        <f t="shared" si="2"/>
        <v>377</v>
      </c>
      <c r="J11" s="49">
        <f t="shared" si="3"/>
        <v>16.874535558875525</v>
      </c>
      <c r="L11" s="52">
        <v>10020007</v>
      </c>
      <c r="M11" s="53">
        <v>15.414472123750068</v>
      </c>
    </row>
    <row r="12" spans="1:13" x14ac:dyDescent="0.3">
      <c r="A12" s="48" t="s">
        <v>400</v>
      </c>
      <c r="B12" s="44">
        <v>10070002</v>
      </c>
      <c r="C12" s="44">
        <v>53821.846151999998</v>
      </c>
      <c r="D12" s="44">
        <v>9639515.7918900009</v>
      </c>
      <c r="E12" s="44">
        <f t="shared" si="0"/>
        <v>5.5834595133172401E-3</v>
      </c>
      <c r="F12" s="44">
        <f t="shared" si="4"/>
        <v>78</v>
      </c>
      <c r="G12" s="44">
        <f t="shared" si="5"/>
        <v>264</v>
      </c>
      <c r="H12" s="44">
        <f t="shared" si="6"/>
        <v>35</v>
      </c>
      <c r="I12" s="44">
        <f t="shared" si="2"/>
        <v>377</v>
      </c>
      <c r="J12" s="49">
        <f t="shared" si="3"/>
        <v>2.1049642365205994</v>
      </c>
      <c r="L12" s="52">
        <v>10020008</v>
      </c>
      <c r="M12" s="53">
        <v>13.812311170453482</v>
      </c>
    </row>
    <row r="13" spans="1:13" x14ac:dyDescent="0.3">
      <c r="A13" s="48" t="s">
        <v>400</v>
      </c>
      <c r="B13" s="44">
        <v>17010101</v>
      </c>
      <c r="C13" s="44">
        <v>211555.355649</v>
      </c>
      <c r="D13" s="44">
        <v>9639515.7918900009</v>
      </c>
      <c r="E13" s="44">
        <f t="shared" si="0"/>
        <v>2.1946678673112143E-2</v>
      </c>
      <c r="F13" s="44">
        <f t="shared" si="4"/>
        <v>78</v>
      </c>
      <c r="G13" s="44">
        <f t="shared" si="5"/>
        <v>264</v>
      </c>
      <c r="H13" s="44">
        <f t="shared" si="6"/>
        <v>35</v>
      </c>
      <c r="I13" s="44">
        <f t="shared" si="2"/>
        <v>377</v>
      </c>
      <c r="J13" s="49">
        <f t="shared" si="3"/>
        <v>8.2738978597632773</v>
      </c>
      <c r="L13" s="52">
        <v>10030101</v>
      </c>
      <c r="M13" s="53">
        <v>16.874535558875525</v>
      </c>
    </row>
    <row r="14" spans="1:13" x14ac:dyDescent="0.3">
      <c r="A14" s="48" t="s">
        <v>400</v>
      </c>
      <c r="B14" s="44">
        <v>17010103</v>
      </c>
      <c r="C14" s="44">
        <v>2140.6118270000002</v>
      </c>
      <c r="D14" s="44">
        <v>9639515.7918900009</v>
      </c>
      <c r="E14" s="44">
        <f t="shared" si="0"/>
        <v>2.2206632295793921E-4</v>
      </c>
      <c r="F14" s="44">
        <f t="shared" si="4"/>
        <v>78</v>
      </c>
      <c r="G14" s="44">
        <f t="shared" si="5"/>
        <v>264</v>
      </c>
      <c r="H14" s="44">
        <f t="shared" si="6"/>
        <v>35</v>
      </c>
      <c r="I14" s="44">
        <f t="shared" si="2"/>
        <v>377</v>
      </c>
      <c r="J14" s="49">
        <f t="shared" si="3"/>
        <v>8.3719003755143087E-2</v>
      </c>
      <c r="L14" s="52">
        <v>10030102</v>
      </c>
      <c r="M14" s="53">
        <v>0</v>
      </c>
    </row>
    <row r="15" spans="1:13" x14ac:dyDescent="0.3">
      <c r="A15" s="48" t="s">
        <v>400</v>
      </c>
      <c r="B15" s="44">
        <v>17010104</v>
      </c>
      <c r="C15" s="44">
        <v>24936.220387000001</v>
      </c>
      <c r="D15" s="44">
        <v>9639515.7918900009</v>
      </c>
      <c r="E15" s="44">
        <f t="shared" si="0"/>
        <v>2.5868747897046401E-3</v>
      </c>
      <c r="F15" s="44">
        <f t="shared" si="4"/>
        <v>78</v>
      </c>
      <c r="G15" s="44">
        <f t="shared" si="5"/>
        <v>264</v>
      </c>
      <c r="H15" s="44">
        <f t="shared" si="6"/>
        <v>35</v>
      </c>
      <c r="I15" s="44">
        <f t="shared" si="2"/>
        <v>377</v>
      </c>
      <c r="J15" s="49">
        <f t="shared" si="3"/>
        <v>0.97525179571864928</v>
      </c>
      <c r="L15" s="52">
        <v>10030103</v>
      </c>
      <c r="M15" s="53">
        <v>0</v>
      </c>
    </row>
    <row r="16" spans="1:13" x14ac:dyDescent="0.3">
      <c r="A16" s="48" t="s">
        <v>400</v>
      </c>
      <c r="B16" s="44">
        <v>17010201</v>
      </c>
      <c r="C16" s="44">
        <v>316050.87637499999</v>
      </c>
      <c r="D16" s="44">
        <v>9639515.7918900009</v>
      </c>
      <c r="E16" s="44">
        <f t="shared" si="0"/>
        <v>3.2787007480282626E-2</v>
      </c>
      <c r="F16" s="44">
        <f t="shared" si="4"/>
        <v>78</v>
      </c>
      <c r="G16" s="44">
        <f t="shared" si="5"/>
        <v>264</v>
      </c>
      <c r="H16" s="44">
        <f t="shared" si="6"/>
        <v>35</v>
      </c>
      <c r="I16" s="44">
        <f t="shared" si="2"/>
        <v>377</v>
      </c>
      <c r="J16" s="49">
        <f t="shared" si="3"/>
        <v>12.36070182006655</v>
      </c>
      <c r="L16" s="52">
        <v>10030104</v>
      </c>
      <c r="M16" s="53">
        <v>0</v>
      </c>
    </row>
    <row r="17" spans="1:13" x14ac:dyDescent="0.3">
      <c r="A17" s="48" t="s">
        <v>400</v>
      </c>
      <c r="B17" s="44">
        <v>17010202</v>
      </c>
      <c r="C17" s="44">
        <v>32727.916313000002</v>
      </c>
      <c r="D17" s="44">
        <v>9639515.7918900009</v>
      </c>
      <c r="E17" s="44">
        <f t="shared" si="0"/>
        <v>3.3951826024845489E-3</v>
      </c>
      <c r="F17" s="44">
        <f t="shared" si="4"/>
        <v>78</v>
      </c>
      <c r="G17" s="44">
        <f t="shared" si="5"/>
        <v>264</v>
      </c>
      <c r="H17" s="44">
        <f t="shared" si="6"/>
        <v>35</v>
      </c>
      <c r="I17" s="44">
        <f t="shared" si="2"/>
        <v>377</v>
      </c>
      <c r="J17" s="49">
        <f t="shared" si="3"/>
        <v>1.2799838411366748</v>
      </c>
      <c r="L17" s="52">
        <v>10030105</v>
      </c>
      <c r="M17" s="53">
        <v>0</v>
      </c>
    </row>
    <row r="18" spans="1:13" x14ac:dyDescent="0.3">
      <c r="A18" s="48" t="s">
        <v>400</v>
      </c>
      <c r="B18" s="44">
        <v>17010203</v>
      </c>
      <c r="C18" s="44">
        <v>379212.52773899998</v>
      </c>
      <c r="D18" s="44">
        <v>9639515.7918900009</v>
      </c>
      <c r="E18" s="44">
        <f t="shared" si="0"/>
        <v>3.9339375122767292E-2</v>
      </c>
      <c r="F18" s="44">
        <f t="shared" si="4"/>
        <v>78</v>
      </c>
      <c r="G18" s="44">
        <f t="shared" si="5"/>
        <v>264</v>
      </c>
      <c r="H18" s="44">
        <f t="shared" si="6"/>
        <v>35</v>
      </c>
      <c r="I18" s="44">
        <f t="shared" si="2"/>
        <v>377</v>
      </c>
      <c r="J18" s="49">
        <f t="shared" si="3"/>
        <v>14.830944421283268</v>
      </c>
      <c r="L18" s="52">
        <v>10030201</v>
      </c>
      <c r="M18" s="53">
        <v>0</v>
      </c>
    </row>
    <row r="19" spans="1:13" x14ac:dyDescent="0.3">
      <c r="A19" s="48" t="s">
        <v>400</v>
      </c>
      <c r="B19" s="44">
        <v>17010204</v>
      </c>
      <c r="C19" s="44">
        <v>113100.950228</v>
      </c>
      <c r="D19" s="44">
        <v>9639515.7918900009</v>
      </c>
      <c r="E19" s="44">
        <f t="shared" si="0"/>
        <v>1.1733053056788916E-2</v>
      </c>
      <c r="F19" s="44">
        <f t="shared" si="4"/>
        <v>78</v>
      </c>
      <c r="G19" s="44">
        <f t="shared" si="5"/>
        <v>264</v>
      </c>
      <c r="H19" s="44">
        <f t="shared" si="6"/>
        <v>35</v>
      </c>
      <c r="I19" s="44">
        <f t="shared" si="2"/>
        <v>377</v>
      </c>
      <c r="J19" s="49">
        <f t="shared" si="3"/>
        <v>4.423361002409421</v>
      </c>
      <c r="L19" s="52">
        <v>10030202</v>
      </c>
      <c r="M19" s="53">
        <v>0</v>
      </c>
    </row>
    <row r="20" spans="1:13" x14ac:dyDescent="0.3">
      <c r="A20" s="48" t="s">
        <v>400</v>
      </c>
      <c r="B20" s="44">
        <v>17010205</v>
      </c>
      <c r="C20" s="44">
        <v>301671.40874400001</v>
      </c>
      <c r="D20" s="44">
        <v>9639515.7918900009</v>
      </c>
      <c r="E20" s="44">
        <f t="shared" si="0"/>
        <v>3.1295286532732773E-2</v>
      </c>
      <c r="F20" s="44">
        <f t="shared" si="4"/>
        <v>78</v>
      </c>
      <c r="G20" s="44">
        <f t="shared" si="5"/>
        <v>264</v>
      </c>
      <c r="H20" s="44">
        <f t="shared" si="6"/>
        <v>35</v>
      </c>
      <c r="I20" s="44">
        <f t="shared" si="2"/>
        <v>377</v>
      </c>
      <c r="J20" s="49">
        <f t="shared" si="3"/>
        <v>11.798323022840256</v>
      </c>
      <c r="L20" s="52">
        <v>10030203</v>
      </c>
      <c r="M20" s="53">
        <v>0</v>
      </c>
    </row>
    <row r="21" spans="1:13" x14ac:dyDescent="0.3">
      <c r="A21" s="48" t="s">
        <v>400</v>
      </c>
      <c r="B21" s="44">
        <v>17010206</v>
      </c>
      <c r="C21" s="44">
        <v>63720.114871999998</v>
      </c>
      <c r="D21" s="44">
        <v>9639515.7918900009</v>
      </c>
      <c r="E21" s="44">
        <f t="shared" si="0"/>
        <v>6.610302451665627E-3</v>
      </c>
      <c r="F21" s="44">
        <f t="shared" si="4"/>
        <v>78</v>
      </c>
      <c r="G21" s="44">
        <f t="shared" si="5"/>
        <v>264</v>
      </c>
      <c r="H21" s="44">
        <f t="shared" si="6"/>
        <v>35</v>
      </c>
      <c r="I21" s="44">
        <f t="shared" si="2"/>
        <v>377</v>
      </c>
      <c r="J21" s="49">
        <f t="shared" si="3"/>
        <v>2.4920840242779412</v>
      </c>
      <c r="L21" s="52">
        <v>10030204</v>
      </c>
      <c r="M21" s="53">
        <v>0</v>
      </c>
    </row>
    <row r="22" spans="1:13" x14ac:dyDescent="0.3">
      <c r="A22" s="48" t="s">
        <v>400</v>
      </c>
      <c r="B22" s="44">
        <v>17010208</v>
      </c>
      <c r="C22" s="44">
        <v>190537.75391299999</v>
      </c>
      <c r="D22" s="44">
        <v>9639515.7918900009</v>
      </c>
      <c r="E22" s="44">
        <f t="shared" si="0"/>
        <v>1.9766320013014017E-2</v>
      </c>
      <c r="F22" s="44">
        <f t="shared" si="4"/>
        <v>78</v>
      </c>
      <c r="G22" s="44">
        <f t="shared" si="5"/>
        <v>264</v>
      </c>
      <c r="H22" s="44">
        <f t="shared" si="6"/>
        <v>35</v>
      </c>
      <c r="I22" s="44">
        <f t="shared" si="2"/>
        <v>377</v>
      </c>
      <c r="J22" s="49">
        <f t="shared" si="3"/>
        <v>7.4519026449062844</v>
      </c>
      <c r="L22" s="52">
        <v>10030205</v>
      </c>
      <c r="M22" s="53">
        <v>0</v>
      </c>
    </row>
    <row r="23" spans="1:13" x14ac:dyDescent="0.3">
      <c r="A23" s="48" t="s">
        <v>400</v>
      </c>
      <c r="B23" s="44">
        <v>17010210</v>
      </c>
      <c r="C23" s="44">
        <v>116937.604431</v>
      </c>
      <c r="D23" s="44">
        <v>9639515.7918900009</v>
      </c>
      <c r="E23" s="44">
        <f t="shared" si="0"/>
        <v>1.2131066223200022E-2</v>
      </c>
      <c r="F23" s="44">
        <f t="shared" si="4"/>
        <v>78</v>
      </c>
      <c r="G23" s="44">
        <f t="shared" si="5"/>
        <v>264</v>
      </c>
      <c r="H23" s="44">
        <f t="shared" si="6"/>
        <v>35</v>
      </c>
      <c r="I23" s="44">
        <f t="shared" si="2"/>
        <v>377</v>
      </c>
      <c r="J23" s="49">
        <f t="shared" si="3"/>
        <v>4.5734119661464083</v>
      </c>
      <c r="L23" s="52">
        <v>10040101</v>
      </c>
      <c r="M23" s="53">
        <v>0</v>
      </c>
    </row>
    <row r="24" spans="1:13" x14ac:dyDescent="0.3">
      <c r="A24" s="48" t="s">
        <v>400</v>
      </c>
      <c r="B24" s="44">
        <v>17010211</v>
      </c>
      <c r="C24" s="44">
        <v>195595.69199299999</v>
      </c>
      <c r="D24" s="44">
        <v>9639515.7918900009</v>
      </c>
      <c r="E24" s="44">
        <f t="shared" si="0"/>
        <v>2.029102874208269E-2</v>
      </c>
      <c r="F24" s="44">
        <f t="shared" si="4"/>
        <v>78</v>
      </c>
      <c r="G24" s="44">
        <f t="shared" si="5"/>
        <v>264</v>
      </c>
      <c r="H24" s="44">
        <f t="shared" si="6"/>
        <v>35</v>
      </c>
      <c r="I24" s="44">
        <f t="shared" si="2"/>
        <v>377</v>
      </c>
      <c r="J24" s="49">
        <f t="shared" si="3"/>
        <v>7.6497178357651743</v>
      </c>
      <c r="L24" s="52">
        <v>10040102</v>
      </c>
      <c r="M24" s="53">
        <v>0</v>
      </c>
    </row>
    <row r="25" spans="1:13" x14ac:dyDescent="0.3">
      <c r="A25" s="48" t="s">
        <v>400</v>
      </c>
      <c r="B25" s="44">
        <v>17010212</v>
      </c>
      <c r="C25" s="44">
        <v>435008.59923599998</v>
      </c>
      <c r="D25" s="44">
        <v>9639515.7918900009</v>
      </c>
      <c r="E25" s="44">
        <f t="shared" si="0"/>
        <v>4.5127640083538749E-2</v>
      </c>
      <c r="F25" s="44">
        <f t="shared" si="4"/>
        <v>78</v>
      </c>
      <c r="G25" s="44">
        <f t="shared" si="5"/>
        <v>264</v>
      </c>
      <c r="H25" s="44">
        <f t="shared" si="6"/>
        <v>35</v>
      </c>
      <c r="I25" s="44">
        <f t="shared" si="2"/>
        <v>377</v>
      </c>
      <c r="J25" s="49">
        <f t="shared" si="3"/>
        <v>17.013120311494109</v>
      </c>
      <c r="L25" s="52">
        <v>10040103</v>
      </c>
      <c r="M25" s="53">
        <v>0</v>
      </c>
    </row>
    <row r="26" spans="1:13" x14ac:dyDescent="0.3">
      <c r="A26" s="48" t="s">
        <v>400</v>
      </c>
      <c r="B26" s="44">
        <v>17010213</v>
      </c>
      <c r="C26" s="44">
        <v>134947.74402300001</v>
      </c>
      <c r="D26" s="44">
        <v>9639515.7918900009</v>
      </c>
      <c r="E26" s="44">
        <f t="shared" si="0"/>
        <v>1.399943181135046E-2</v>
      </c>
      <c r="F26" s="44">
        <f t="shared" si="4"/>
        <v>78</v>
      </c>
      <c r="G26" s="44">
        <f t="shared" si="5"/>
        <v>264</v>
      </c>
      <c r="H26" s="44">
        <f t="shared" si="6"/>
        <v>35</v>
      </c>
      <c r="I26" s="44">
        <f t="shared" si="2"/>
        <v>377</v>
      </c>
      <c r="J26" s="49">
        <f t="shared" si="3"/>
        <v>5.2777857928791239</v>
      </c>
      <c r="L26" s="52">
        <v>10040104</v>
      </c>
      <c r="M26" s="53">
        <v>0</v>
      </c>
    </row>
    <row r="27" spans="1:13" x14ac:dyDescent="0.3">
      <c r="A27" s="48" t="s">
        <v>401</v>
      </c>
      <c r="B27" s="44">
        <v>10020001</v>
      </c>
      <c r="C27" s="44">
        <v>8.3547259999999994</v>
      </c>
      <c r="D27" s="44">
        <v>60287716.092799999</v>
      </c>
      <c r="E27" s="44">
        <f t="shared" si="0"/>
        <v>1.3858090074501566E-7</v>
      </c>
      <c r="F27" s="44">
        <f>Input!I4</f>
        <v>121</v>
      </c>
      <c r="G27" s="44">
        <f>Input!J4</f>
        <v>1206</v>
      </c>
      <c r="H27" s="44">
        <f>Input!K4</f>
        <v>13</v>
      </c>
      <c r="I27" s="44">
        <f t="shared" si="2"/>
        <v>1340</v>
      </c>
      <c r="J27" s="49">
        <f t="shared" si="3"/>
        <v>1.8569840699832099E-4</v>
      </c>
      <c r="L27" s="52">
        <v>10040105</v>
      </c>
      <c r="M27" s="53">
        <v>0</v>
      </c>
    </row>
    <row r="28" spans="1:13" x14ac:dyDescent="0.3">
      <c r="A28" s="48" t="s">
        <v>401</v>
      </c>
      <c r="B28" s="44">
        <v>10020007</v>
      </c>
      <c r="C28" s="44">
        <v>48257.979702999997</v>
      </c>
      <c r="D28" s="44">
        <v>60287716.092799999</v>
      </c>
      <c r="E28" s="44">
        <f t="shared" si="0"/>
        <v>8.0046123539855441E-4</v>
      </c>
      <c r="F28" s="44">
        <f>F27</f>
        <v>121</v>
      </c>
      <c r="G28" s="44">
        <f t="shared" ref="G28" si="7">G27</f>
        <v>1206</v>
      </c>
      <c r="H28" s="44">
        <f t="shared" ref="H28" si="8">H27</f>
        <v>13</v>
      </c>
      <c r="I28" s="44">
        <f t="shared" si="2"/>
        <v>1340</v>
      </c>
      <c r="J28" s="49">
        <f t="shared" si="3"/>
        <v>1.072618055434063</v>
      </c>
      <c r="L28" s="52">
        <v>10040106</v>
      </c>
      <c r="M28" s="53">
        <v>0</v>
      </c>
    </row>
    <row r="29" spans="1:13" x14ac:dyDescent="0.3">
      <c r="L29" s="52">
        <v>10040201</v>
      </c>
      <c r="M29" s="53">
        <v>0</v>
      </c>
    </row>
    <row r="30" spans="1:13" x14ac:dyDescent="0.3">
      <c r="L30" s="52">
        <v>10040202</v>
      </c>
      <c r="M30" s="53">
        <v>0</v>
      </c>
    </row>
    <row r="31" spans="1:13" x14ac:dyDescent="0.3">
      <c r="L31" s="52">
        <v>10040203</v>
      </c>
      <c r="M31" s="53">
        <v>0</v>
      </c>
    </row>
    <row r="32" spans="1:13" x14ac:dyDescent="0.3">
      <c r="L32" s="52">
        <v>10040204</v>
      </c>
      <c r="M32" s="53">
        <v>0</v>
      </c>
    </row>
    <row r="33" spans="12:13" x14ac:dyDescent="0.3">
      <c r="L33" s="52">
        <v>10040205</v>
      </c>
      <c r="M33" s="53">
        <v>0</v>
      </c>
    </row>
    <row r="34" spans="12:13" x14ac:dyDescent="0.3">
      <c r="L34" s="52">
        <v>10050001</v>
      </c>
      <c r="M34" s="53">
        <v>0</v>
      </c>
    </row>
    <row r="35" spans="12:13" x14ac:dyDescent="0.3">
      <c r="L35" s="52">
        <v>10050002</v>
      </c>
      <c r="M35" s="53">
        <v>0</v>
      </c>
    </row>
    <row r="36" spans="12:13" x14ac:dyDescent="0.3">
      <c r="L36" s="52">
        <v>10050003</v>
      </c>
      <c r="M36" s="53">
        <v>0</v>
      </c>
    </row>
    <row r="37" spans="12:13" x14ac:dyDescent="0.3">
      <c r="L37" s="52">
        <v>10050004</v>
      </c>
      <c r="M37" s="53">
        <v>0</v>
      </c>
    </row>
    <row r="38" spans="12:13" x14ac:dyDescent="0.3">
      <c r="L38" s="52">
        <v>10050005</v>
      </c>
      <c r="M38" s="53">
        <v>0</v>
      </c>
    </row>
    <row r="39" spans="12:13" x14ac:dyDescent="0.3">
      <c r="L39" s="52">
        <v>10050006</v>
      </c>
      <c r="M39" s="53">
        <v>0</v>
      </c>
    </row>
    <row r="40" spans="12:13" x14ac:dyDescent="0.3">
      <c r="L40" s="52">
        <v>10050007</v>
      </c>
      <c r="M40" s="53">
        <v>0</v>
      </c>
    </row>
    <row r="41" spans="12:13" x14ac:dyDescent="0.3">
      <c r="L41" s="52">
        <v>10050008</v>
      </c>
      <c r="M41" s="53">
        <v>0</v>
      </c>
    </row>
    <row r="42" spans="12:13" x14ac:dyDescent="0.3">
      <c r="L42" s="52">
        <v>10050009</v>
      </c>
      <c r="M42" s="53">
        <v>0</v>
      </c>
    </row>
    <row r="43" spans="12:13" x14ac:dyDescent="0.3">
      <c r="L43" s="52">
        <v>10050010</v>
      </c>
      <c r="M43" s="53">
        <v>0</v>
      </c>
    </row>
    <row r="44" spans="12:13" x14ac:dyDescent="0.3">
      <c r="L44" s="52">
        <v>10050011</v>
      </c>
      <c r="M44" s="53">
        <v>0</v>
      </c>
    </row>
    <row r="45" spans="12:13" x14ac:dyDescent="0.3">
      <c r="L45" s="52">
        <v>10050012</v>
      </c>
      <c r="M45" s="53">
        <v>0</v>
      </c>
    </row>
    <row r="46" spans="12:13" x14ac:dyDescent="0.3">
      <c r="L46" s="52">
        <v>10050013</v>
      </c>
      <c r="M46" s="53">
        <v>0</v>
      </c>
    </row>
    <row r="47" spans="12:13" x14ac:dyDescent="0.3">
      <c r="L47" s="52">
        <v>10050014</v>
      </c>
      <c r="M47" s="53">
        <v>0</v>
      </c>
    </row>
    <row r="48" spans="12:13" x14ac:dyDescent="0.3">
      <c r="L48" s="52">
        <v>10050015</v>
      </c>
      <c r="M48" s="53">
        <v>0</v>
      </c>
    </row>
    <row r="49" spans="12:13" x14ac:dyDescent="0.3">
      <c r="L49" s="52">
        <v>10050016</v>
      </c>
      <c r="M49" s="53">
        <v>0</v>
      </c>
    </row>
    <row r="50" spans="12:13" x14ac:dyDescent="0.3">
      <c r="L50" s="52">
        <v>10060001</v>
      </c>
      <c r="M50" s="53">
        <v>0</v>
      </c>
    </row>
    <row r="51" spans="12:13" x14ac:dyDescent="0.3">
      <c r="L51" s="52">
        <v>10060002</v>
      </c>
      <c r="M51" s="53">
        <v>0</v>
      </c>
    </row>
    <row r="52" spans="12:13" x14ac:dyDescent="0.3">
      <c r="L52" s="52">
        <v>10060003</v>
      </c>
      <c r="M52" s="53">
        <v>0</v>
      </c>
    </row>
    <row r="53" spans="12:13" x14ac:dyDescent="0.3">
      <c r="L53" s="52">
        <v>10060004</v>
      </c>
      <c r="M53" s="53">
        <v>0</v>
      </c>
    </row>
    <row r="54" spans="12:13" x14ac:dyDescent="0.3">
      <c r="L54" s="52">
        <v>10060005</v>
      </c>
      <c r="M54" s="53">
        <v>0</v>
      </c>
    </row>
    <row r="55" spans="12:13" x14ac:dyDescent="0.3">
      <c r="L55" s="52">
        <v>10060006</v>
      </c>
      <c r="M55" s="53">
        <v>0</v>
      </c>
    </row>
    <row r="56" spans="12:13" x14ac:dyDescent="0.3">
      <c r="L56" s="52">
        <v>10060007</v>
      </c>
      <c r="M56" s="53">
        <v>0</v>
      </c>
    </row>
    <row r="57" spans="12:13" x14ac:dyDescent="0.3">
      <c r="L57" s="52">
        <v>10070001</v>
      </c>
      <c r="M57" s="53">
        <v>0</v>
      </c>
    </row>
    <row r="58" spans="12:13" x14ac:dyDescent="0.3">
      <c r="L58" s="52">
        <v>10070002</v>
      </c>
      <c r="M58" s="53">
        <v>2.1049642365205994</v>
      </c>
    </row>
    <row r="59" spans="12:13" x14ac:dyDescent="0.3">
      <c r="L59" s="52">
        <v>10070003</v>
      </c>
      <c r="M59" s="53">
        <v>0</v>
      </c>
    </row>
    <row r="60" spans="12:13" x14ac:dyDescent="0.3">
      <c r="L60" s="52">
        <v>10070004</v>
      </c>
      <c r="M60" s="53">
        <v>0</v>
      </c>
    </row>
    <row r="61" spans="12:13" x14ac:dyDescent="0.3">
      <c r="L61" s="52">
        <v>10070005</v>
      </c>
      <c r="M61" s="53">
        <v>0</v>
      </c>
    </row>
    <row r="62" spans="12:13" x14ac:dyDescent="0.3">
      <c r="L62" s="52">
        <v>10070006</v>
      </c>
      <c r="M62" s="53">
        <v>0</v>
      </c>
    </row>
    <row r="63" spans="12:13" x14ac:dyDescent="0.3">
      <c r="L63" s="52">
        <v>10070007</v>
      </c>
      <c r="M63" s="53">
        <v>0</v>
      </c>
    </row>
    <row r="64" spans="12:13" x14ac:dyDescent="0.3">
      <c r="L64" s="52">
        <v>10070008</v>
      </c>
      <c r="M64" s="53">
        <v>0</v>
      </c>
    </row>
    <row r="65" spans="12:13" x14ac:dyDescent="0.3">
      <c r="L65" s="52">
        <v>10080010</v>
      </c>
      <c r="M65" s="53">
        <v>0</v>
      </c>
    </row>
    <row r="66" spans="12:13" x14ac:dyDescent="0.3">
      <c r="L66" s="52">
        <v>10080014</v>
      </c>
      <c r="M66" s="53">
        <v>0</v>
      </c>
    </row>
    <row r="67" spans="12:13" x14ac:dyDescent="0.3">
      <c r="L67" s="52">
        <v>10080015</v>
      </c>
      <c r="M67" s="53">
        <v>0</v>
      </c>
    </row>
    <row r="68" spans="12:13" x14ac:dyDescent="0.3">
      <c r="L68" s="52">
        <v>10080016</v>
      </c>
      <c r="M68" s="53">
        <v>0</v>
      </c>
    </row>
    <row r="69" spans="12:13" x14ac:dyDescent="0.3">
      <c r="L69" s="52">
        <v>10090101</v>
      </c>
      <c r="M69" s="53">
        <v>0</v>
      </c>
    </row>
    <row r="70" spans="12:13" x14ac:dyDescent="0.3">
      <c r="L70" s="52">
        <v>10090102</v>
      </c>
      <c r="M70" s="53">
        <v>0</v>
      </c>
    </row>
    <row r="71" spans="12:13" x14ac:dyDescent="0.3">
      <c r="L71" s="52">
        <v>10090207</v>
      </c>
      <c r="M71" s="53">
        <v>0</v>
      </c>
    </row>
    <row r="72" spans="12:13" x14ac:dyDescent="0.3">
      <c r="L72" s="52">
        <v>10090208</v>
      </c>
      <c r="M72" s="53">
        <v>0</v>
      </c>
    </row>
    <row r="73" spans="12:13" x14ac:dyDescent="0.3">
      <c r="L73" s="52">
        <v>10090209</v>
      </c>
      <c r="M73" s="53">
        <v>0</v>
      </c>
    </row>
    <row r="74" spans="12:13" x14ac:dyDescent="0.3">
      <c r="L74" s="52">
        <v>10090210</v>
      </c>
      <c r="M74" s="53">
        <v>0</v>
      </c>
    </row>
    <row r="75" spans="12:13" x14ac:dyDescent="0.3">
      <c r="L75" s="52">
        <v>10100001</v>
      </c>
      <c r="M75" s="53">
        <v>0</v>
      </c>
    </row>
    <row r="76" spans="12:13" x14ac:dyDescent="0.3">
      <c r="L76" s="52">
        <v>10100002</v>
      </c>
      <c r="M76" s="53">
        <v>0</v>
      </c>
    </row>
    <row r="77" spans="12:13" x14ac:dyDescent="0.3">
      <c r="L77" s="52">
        <v>10100003</v>
      </c>
      <c r="M77" s="53">
        <v>0</v>
      </c>
    </row>
    <row r="78" spans="12:13" x14ac:dyDescent="0.3">
      <c r="L78" s="52">
        <v>10100004</v>
      </c>
      <c r="M78" s="53">
        <v>0</v>
      </c>
    </row>
    <row r="79" spans="12:13" x14ac:dyDescent="0.3">
      <c r="L79" s="52">
        <v>10100005</v>
      </c>
      <c r="M79" s="53">
        <v>0</v>
      </c>
    </row>
    <row r="80" spans="12:13" x14ac:dyDescent="0.3">
      <c r="L80" s="52">
        <v>10110201</v>
      </c>
      <c r="M80" s="53">
        <v>0</v>
      </c>
    </row>
    <row r="81" spans="12:13" x14ac:dyDescent="0.3">
      <c r="L81" s="52">
        <v>10110202</v>
      </c>
      <c r="M81" s="53">
        <v>0</v>
      </c>
    </row>
    <row r="82" spans="12:13" x14ac:dyDescent="0.3">
      <c r="L82" s="52">
        <v>10110203</v>
      </c>
      <c r="M82" s="53">
        <v>0</v>
      </c>
    </row>
    <row r="83" spans="12:13" x14ac:dyDescent="0.3">
      <c r="L83" s="52">
        <v>10110204</v>
      </c>
      <c r="M83" s="53">
        <v>0</v>
      </c>
    </row>
    <row r="84" spans="12:13" x14ac:dyDescent="0.3">
      <c r="L84" s="52">
        <v>10120202</v>
      </c>
      <c r="M84" s="53">
        <v>0</v>
      </c>
    </row>
    <row r="85" spans="12:13" x14ac:dyDescent="0.3">
      <c r="L85" s="52">
        <v>17010101</v>
      </c>
      <c r="M85" s="53">
        <v>8.2738978597632773</v>
      </c>
    </row>
    <row r="86" spans="12:13" x14ac:dyDescent="0.3">
      <c r="L86" s="52">
        <v>17010102</v>
      </c>
      <c r="M86" s="53">
        <v>0</v>
      </c>
    </row>
    <row r="87" spans="12:13" x14ac:dyDescent="0.3">
      <c r="L87" s="52">
        <v>17010103</v>
      </c>
      <c r="M87" s="53">
        <v>8.3719003755143087E-2</v>
      </c>
    </row>
    <row r="88" spans="12:13" x14ac:dyDescent="0.3">
      <c r="L88" s="52">
        <v>17010104</v>
      </c>
      <c r="M88" s="53">
        <v>0.97525179571864928</v>
      </c>
    </row>
    <row r="89" spans="12:13" x14ac:dyDescent="0.3">
      <c r="L89" s="52">
        <v>17010105</v>
      </c>
      <c r="M89" s="53">
        <v>0</v>
      </c>
    </row>
    <row r="90" spans="12:13" x14ac:dyDescent="0.3">
      <c r="L90" s="70">
        <v>17010106</v>
      </c>
      <c r="M90" s="71">
        <v>0</v>
      </c>
    </row>
    <row r="91" spans="12:13" x14ac:dyDescent="0.3">
      <c r="L91" s="52">
        <v>17010201</v>
      </c>
      <c r="M91" s="53">
        <v>12.36070182006655</v>
      </c>
    </row>
    <row r="92" spans="12:13" x14ac:dyDescent="0.3">
      <c r="L92" s="52">
        <v>17010202</v>
      </c>
      <c r="M92" s="53">
        <v>1.2799838411366748</v>
      </c>
    </row>
    <row r="93" spans="12:13" x14ac:dyDescent="0.3">
      <c r="L93" s="52">
        <v>17010203</v>
      </c>
      <c r="M93" s="53">
        <v>14.830944421283268</v>
      </c>
    </row>
    <row r="94" spans="12:13" x14ac:dyDescent="0.3">
      <c r="L94" s="52">
        <v>17010204</v>
      </c>
      <c r="M94" s="53">
        <v>4.423361002409421</v>
      </c>
    </row>
    <row r="95" spans="12:13" x14ac:dyDescent="0.3">
      <c r="L95" s="52">
        <v>17010205</v>
      </c>
      <c r="M95" s="53">
        <v>11.798323022840256</v>
      </c>
    </row>
    <row r="96" spans="12:13" x14ac:dyDescent="0.3">
      <c r="L96" s="52">
        <v>17010206</v>
      </c>
      <c r="M96" s="53">
        <v>2.4920840242779412</v>
      </c>
    </row>
    <row r="97" spans="12:13" x14ac:dyDescent="0.3">
      <c r="L97" s="52">
        <v>17010207</v>
      </c>
      <c r="M97" s="53">
        <v>0</v>
      </c>
    </row>
    <row r="98" spans="12:13" x14ac:dyDescent="0.3">
      <c r="L98" s="52">
        <v>17010208</v>
      </c>
      <c r="M98" s="53">
        <v>7.4519026449062844</v>
      </c>
    </row>
    <row r="99" spans="12:13" x14ac:dyDescent="0.3">
      <c r="L99" s="52">
        <v>17010209</v>
      </c>
      <c r="M99" s="53">
        <v>0</v>
      </c>
    </row>
    <row r="100" spans="12:13" x14ac:dyDescent="0.3">
      <c r="L100" s="52">
        <v>17010210</v>
      </c>
      <c r="M100" s="53">
        <v>4.5734119661464083</v>
      </c>
    </row>
    <row r="101" spans="12:13" x14ac:dyDescent="0.3">
      <c r="L101" s="52">
        <v>17010211</v>
      </c>
      <c r="M101" s="53">
        <v>7.6497178357651743</v>
      </c>
    </row>
    <row r="102" spans="12:13" x14ac:dyDescent="0.3">
      <c r="L102" s="52">
        <v>17010212</v>
      </c>
      <c r="M102" s="53">
        <v>17.013120311494109</v>
      </c>
    </row>
    <row r="103" spans="12:13" x14ac:dyDescent="0.3">
      <c r="L103" s="52">
        <v>17010213</v>
      </c>
      <c r="M103" s="53">
        <v>5.2777857928791239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2"/>
  <sheetViews>
    <sheetView topLeftCell="A34" workbookViewId="0">
      <selection activeCell="K35" sqref="K35"/>
    </sheetView>
  </sheetViews>
  <sheetFormatPr defaultRowHeight="14.4" x14ac:dyDescent="0.3"/>
  <sheetData>
    <row r="1" spans="1:3" ht="22.2" thickTop="1" thickBot="1" x14ac:dyDescent="0.45">
      <c r="A1" s="260" t="s">
        <v>503</v>
      </c>
      <c r="B1" s="261"/>
      <c r="C1" s="262"/>
    </row>
    <row r="2" spans="1:3" ht="15" thickTop="1" x14ac:dyDescent="0.3"/>
  </sheetData>
  <mergeCells count="1">
    <mergeCell ref="A1:C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P108"/>
  <sheetViews>
    <sheetView workbookViewId="0">
      <selection activeCell="A11" sqref="A11"/>
    </sheetView>
  </sheetViews>
  <sheetFormatPr defaultRowHeight="14.4" x14ac:dyDescent="0.3"/>
  <cols>
    <col min="1" max="1" width="13.88671875" customWidth="1"/>
    <col min="2" max="2" width="20.77734375" customWidth="1"/>
    <col min="3" max="3" width="19.5546875" customWidth="1"/>
    <col min="4" max="4" width="11.5546875" customWidth="1"/>
    <col min="5" max="5" width="2.77734375" style="43" customWidth="1"/>
    <col min="6" max="6" width="16.88671875" customWidth="1"/>
    <col min="7" max="7" width="17.5546875" customWidth="1"/>
    <col min="8" max="8" width="3.109375" style="43" customWidth="1"/>
    <col min="9" max="9" width="16.5546875" customWidth="1"/>
    <col min="10" max="10" width="17.88671875" customWidth="1"/>
    <col min="11" max="11" width="2.6640625" style="43" customWidth="1"/>
    <col min="12" max="12" width="16.44140625" customWidth="1"/>
    <col min="15" max="15" width="12.5546875" customWidth="1"/>
    <col min="16" max="16" width="10.44140625" bestFit="1" customWidth="1"/>
  </cols>
  <sheetData>
    <row r="1" spans="1:16" s="94" customFormat="1" ht="22.2" thickTop="1" thickBot="1" x14ac:dyDescent="0.45">
      <c r="A1" s="266" t="s">
        <v>543</v>
      </c>
      <c r="B1" s="267"/>
      <c r="E1" s="43"/>
      <c r="H1" s="43"/>
      <c r="K1" s="43"/>
    </row>
    <row r="2" spans="1:16" s="65" customFormat="1" ht="19.2" thickTop="1" thickBot="1" x14ac:dyDescent="0.4">
      <c r="A2" s="263" t="s">
        <v>492</v>
      </c>
      <c r="B2" s="264"/>
      <c r="C2" s="264"/>
      <c r="D2" s="265"/>
      <c r="E2" s="66"/>
      <c r="F2" s="263" t="s">
        <v>495</v>
      </c>
      <c r="G2" s="265"/>
      <c r="H2" s="66"/>
      <c r="I2" s="263" t="s">
        <v>498</v>
      </c>
      <c r="J2" s="265"/>
      <c r="K2" s="66"/>
      <c r="L2" s="117" t="s">
        <v>501</v>
      </c>
    </row>
    <row r="3" spans="1:16" s="41" customFormat="1" ht="31.8" thickTop="1" x14ac:dyDescent="0.3">
      <c r="A3" s="168" t="s">
        <v>3</v>
      </c>
      <c r="B3" s="169" t="s">
        <v>493</v>
      </c>
      <c r="C3" s="169" t="s">
        <v>494</v>
      </c>
      <c r="D3" s="170" t="s">
        <v>393</v>
      </c>
      <c r="E3" s="67"/>
      <c r="F3" s="165" t="s">
        <v>496</v>
      </c>
      <c r="G3" s="164" t="s">
        <v>497</v>
      </c>
      <c r="H3" s="67"/>
      <c r="I3" s="163" t="s">
        <v>499</v>
      </c>
      <c r="J3" s="164" t="s">
        <v>500</v>
      </c>
      <c r="K3" s="67"/>
      <c r="L3" s="160" t="s">
        <v>502</v>
      </c>
    </row>
    <row r="4" spans="1:16" x14ac:dyDescent="0.3">
      <c r="A4" s="101">
        <v>9040002</v>
      </c>
      <c r="B4" s="74">
        <v>0</v>
      </c>
      <c r="C4" s="74">
        <v>989415</v>
      </c>
      <c r="D4" s="89">
        <f>B4/C4</f>
        <v>0</v>
      </c>
      <c r="F4" s="48">
        <v>1044898</v>
      </c>
      <c r="G4" s="166">
        <v>0</v>
      </c>
      <c r="I4" s="48">
        <f>'Water Use Current M&amp;I'!AT4</f>
        <v>0</v>
      </c>
      <c r="J4" s="89">
        <v>0</v>
      </c>
      <c r="L4" s="161">
        <f>J4*G4</f>
        <v>0</v>
      </c>
    </row>
    <row r="5" spans="1:16" x14ac:dyDescent="0.3">
      <c r="A5" s="88">
        <v>9040001</v>
      </c>
      <c r="B5" s="74">
        <v>474</v>
      </c>
      <c r="C5" s="74">
        <v>989415</v>
      </c>
      <c r="D5" s="89">
        <f t="shared" ref="D5:D68" si="0">B5/C5</f>
        <v>4.7907096617698337E-4</v>
      </c>
      <c r="F5" s="48">
        <v>1044898</v>
      </c>
      <c r="G5" s="166">
        <v>501</v>
      </c>
      <c r="I5" s="48">
        <f>'Water Use Current M&amp;I'!AT5</f>
        <v>40.984461165457908</v>
      </c>
      <c r="J5" s="89">
        <f t="shared" ref="J5:J68" si="1">I5/B5</f>
        <v>8.6465107944004027E-2</v>
      </c>
      <c r="L5" s="161">
        <f t="shared" ref="L5:L68" si="2">J5*G5</f>
        <v>43.319019079946017</v>
      </c>
      <c r="O5" s="69"/>
      <c r="P5" s="68"/>
    </row>
    <row r="6" spans="1:16" x14ac:dyDescent="0.3">
      <c r="A6" s="87">
        <v>10020001</v>
      </c>
      <c r="B6" s="74">
        <v>670</v>
      </c>
      <c r="C6" s="74">
        <v>989415</v>
      </c>
      <c r="D6" s="89">
        <f t="shared" si="0"/>
        <v>6.7716782138940691E-4</v>
      </c>
      <c r="F6" s="48">
        <v>1044898</v>
      </c>
      <c r="G6" s="166">
        <v>708</v>
      </c>
      <c r="I6" s="48">
        <f>'Water Use Current M&amp;I'!AT6</f>
        <v>255.8757340704434</v>
      </c>
      <c r="J6" s="89">
        <f t="shared" si="1"/>
        <v>0.38190408070215431</v>
      </c>
      <c r="L6" s="161">
        <f t="shared" si="2"/>
        <v>270.38808913712523</v>
      </c>
    </row>
    <row r="7" spans="1:16" x14ac:dyDescent="0.3">
      <c r="A7" s="87">
        <v>10020002</v>
      </c>
      <c r="B7" s="159">
        <v>8598</v>
      </c>
      <c r="C7" s="74">
        <v>989415</v>
      </c>
      <c r="D7" s="89">
        <f t="shared" si="0"/>
        <v>8.6899834750837623E-3</v>
      </c>
      <c r="F7" s="48">
        <v>1044898</v>
      </c>
      <c r="G7" s="166">
        <v>9080</v>
      </c>
      <c r="I7" s="48">
        <f>'Water Use Current M&amp;I'!AT7</f>
        <v>1840.4059426526467</v>
      </c>
      <c r="J7" s="89">
        <f t="shared" si="1"/>
        <v>0.21405047018523454</v>
      </c>
      <c r="L7" s="161">
        <f t="shared" si="2"/>
        <v>1943.5782692819296</v>
      </c>
    </row>
    <row r="8" spans="1:16" x14ac:dyDescent="0.3">
      <c r="A8" s="88">
        <v>10020003</v>
      </c>
      <c r="B8" s="159">
        <v>2087</v>
      </c>
      <c r="C8" s="74">
        <v>989415</v>
      </c>
      <c r="D8" s="89">
        <f t="shared" si="0"/>
        <v>2.1093272287159583E-3</v>
      </c>
      <c r="F8" s="48">
        <v>1044898</v>
      </c>
      <c r="G8" s="166">
        <v>2204</v>
      </c>
      <c r="I8" s="48">
        <f>'Water Use Current M&amp;I'!AT8</f>
        <v>252.36356902324462</v>
      </c>
      <c r="J8" s="89">
        <f t="shared" si="1"/>
        <v>0.12092169095507649</v>
      </c>
      <c r="L8" s="161">
        <f t="shared" si="2"/>
        <v>266.5114068649886</v>
      </c>
    </row>
    <row r="9" spans="1:16" x14ac:dyDescent="0.3">
      <c r="A9" s="87">
        <v>10020004</v>
      </c>
      <c r="B9" s="159">
        <v>1255</v>
      </c>
      <c r="C9" s="74">
        <v>989415</v>
      </c>
      <c r="D9" s="89">
        <f t="shared" si="0"/>
        <v>1.2684262923040382E-3</v>
      </c>
      <c r="F9" s="48">
        <v>1044898</v>
      </c>
      <c r="G9" s="166">
        <v>1325</v>
      </c>
      <c r="I9" s="48">
        <f>'Water Use Current M&amp;I'!AT9</f>
        <v>575.4513605012072</v>
      </c>
      <c r="J9" s="89">
        <f t="shared" si="1"/>
        <v>0.45852698047904955</v>
      </c>
      <c r="L9" s="161">
        <f t="shared" si="2"/>
        <v>607.54824913474067</v>
      </c>
    </row>
    <row r="10" spans="1:16" x14ac:dyDescent="0.3">
      <c r="A10" s="88">
        <v>10020005</v>
      </c>
      <c r="B10" s="159">
        <v>5866</v>
      </c>
      <c r="C10" s="74">
        <v>989415</v>
      </c>
      <c r="D10" s="89">
        <f t="shared" si="0"/>
        <v>5.9287558810003889E-3</v>
      </c>
      <c r="F10" s="48">
        <v>1044898</v>
      </c>
      <c r="G10" s="166">
        <v>6195</v>
      </c>
      <c r="I10" s="48">
        <f>'Water Use Current M&amp;I'!AT10</f>
        <v>760.96919651930125</v>
      </c>
      <c r="J10" s="89">
        <f t="shared" si="1"/>
        <v>0.12972540002033775</v>
      </c>
      <c r="L10" s="161">
        <f t="shared" si="2"/>
        <v>803.64885312599233</v>
      </c>
    </row>
    <row r="11" spans="1:16" x14ac:dyDescent="0.3">
      <c r="A11" s="88">
        <v>10020006</v>
      </c>
      <c r="B11" s="159">
        <v>2293</v>
      </c>
      <c r="C11" s="74">
        <v>989415</v>
      </c>
      <c r="D11" s="89">
        <f t="shared" si="0"/>
        <v>2.3175310663371791E-3</v>
      </c>
      <c r="F11" s="48">
        <v>1044898</v>
      </c>
      <c r="G11" s="166">
        <v>2422</v>
      </c>
      <c r="I11" s="48">
        <f>'Water Use Current M&amp;I'!AT11</f>
        <v>329.28189743525968</v>
      </c>
      <c r="J11" s="89">
        <f t="shared" si="1"/>
        <v>0.1436030952617792</v>
      </c>
      <c r="L11" s="161">
        <f t="shared" si="2"/>
        <v>347.80669672402922</v>
      </c>
    </row>
    <row r="12" spans="1:16" x14ac:dyDescent="0.3">
      <c r="A12" s="88">
        <v>10020007</v>
      </c>
      <c r="B12" s="159">
        <v>6924</v>
      </c>
      <c r="C12" s="74">
        <v>989415</v>
      </c>
      <c r="D12" s="89">
        <f t="shared" si="0"/>
        <v>6.9980746198511244E-3</v>
      </c>
      <c r="F12" s="48">
        <v>1044898</v>
      </c>
      <c r="G12" s="166">
        <v>7312</v>
      </c>
      <c r="I12" s="48">
        <f>'Water Use Current M&amp;I'!AT12</f>
        <v>675.37256215155594</v>
      </c>
      <c r="J12" s="89">
        <f t="shared" si="1"/>
        <v>9.754080909179029E-2</v>
      </c>
      <c r="L12" s="161">
        <f t="shared" si="2"/>
        <v>713.21839607917059</v>
      </c>
    </row>
    <row r="13" spans="1:16" x14ac:dyDescent="0.3">
      <c r="A13" s="88">
        <v>10020008</v>
      </c>
      <c r="B13" s="159">
        <v>84825</v>
      </c>
      <c r="C13" s="74">
        <v>989415</v>
      </c>
      <c r="D13" s="89">
        <f t="shared" si="0"/>
        <v>8.5732478282621552E-2</v>
      </c>
      <c r="F13" s="48">
        <v>1044898</v>
      </c>
      <c r="G13" s="166">
        <v>89582</v>
      </c>
      <c r="I13" s="48">
        <f>'Water Use Current M&amp;I'!AT13</f>
        <v>13862.347672114745</v>
      </c>
      <c r="J13" s="89">
        <f t="shared" si="1"/>
        <v>0.16342290211747415</v>
      </c>
      <c r="L13" s="161">
        <f t="shared" si="2"/>
        <v>14639.750417487568</v>
      </c>
    </row>
    <row r="14" spans="1:16" x14ac:dyDescent="0.3">
      <c r="A14" s="88">
        <v>10030101</v>
      </c>
      <c r="B14" s="159">
        <v>72203</v>
      </c>
      <c r="C14" s="74">
        <v>989415</v>
      </c>
      <c r="D14" s="89">
        <f t="shared" si="0"/>
        <v>7.2975445086237822E-2</v>
      </c>
      <c r="F14" s="48">
        <v>1044898</v>
      </c>
      <c r="G14" s="166">
        <v>76252</v>
      </c>
      <c r="I14" s="48">
        <f>'Water Use Current M&amp;I'!AT14</f>
        <v>9868.5810043653364</v>
      </c>
      <c r="J14" s="89">
        <f t="shared" si="1"/>
        <v>0.13667826827646132</v>
      </c>
      <c r="L14" s="161">
        <f t="shared" si="2"/>
        <v>10421.991312616728</v>
      </c>
    </row>
    <row r="15" spans="1:16" x14ac:dyDescent="0.3">
      <c r="A15" s="88">
        <v>10030102</v>
      </c>
      <c r="B15" s="159">
        <v>67825</v>
      </c>
      <c r="C15" s="74">
        <v>989415</v>
      </c>
      <c r="D15" s="89">
        <f t="shared" si="0"/>
        <v>6.8550608187666451E-2</v>
      </c>
      <c r="F15" s="48">
        <v>1044898</v>
      </c>
      <c r="G15" s="166">
        <v>71628</v>
      </c>
      <c r="I15" s="48">
        <f>'Water Use Current M&amp;I'!AT15</f>
        <v>13232.937214903724</v>
      </c>
      <c r="J15" s="89">
        <f t="shared" si="1"/>
        <v>0.1951041240678765</v>
      </c>
      <c r="L15" s="161">
        <f t="shared" si="2"/>
        <v>13974.918198733858</v>
      </c>
    </row>
    <row r="16" spans="1:16" x14ac:dyDescent="0.3">
      <c r="A16" s="88">
        <v>10030103</v>
      </c>
      <c r="B16" s="159">
        <v>1959</v>
      </c>
      <c r="C16" s="74">
        <v>989415</v>
      </c>
      <c r="D16" s="89">
        <f t="shared" si="0"/>
        <v>1.9799578538833552E-3</v>
      </c>
      <c r="F16" s="48">
        <v>1044898</v>
      </c>
      <c r="G16" s="166">
        <v>2069</v>
      </c>
      <c r="I16" s="48">
        <f>'Water Use Current M&amp;I'!AT16</f>
        <v>455.35198571598073</v>
      </c>
      <c r="J16" s="89">
        <f t="shared" si="1"/>
        <v>0.23244103405614125</v>
      </c>
      <c r="L16" s="161">
        <f t="shared" si="2"/>
        <v>480.92049946215627</v>
      </c>
    </row>
    <row r="17" spans="1:12" x14ac:dyDescent="0.3">
      <c r="A17" s="88">
        <v>10030104</v>
      </c>
      <c r="B17" s="159">
        <v>17024</v>
      </c>
      <c r="C17" s="74">
        <v>989415</v>
      </c>
      <c r="D17" s="89">
        <f t="shared" si="0"/>
        <v>1.7206126852736214E-2</v>
      </c>
      <c r="F17" s="48">
        <v>1044898</v>
      </c>
      <c r="G17" s="166">
        <v>17979</v>
      </c>
      <c r="I17" s="48">
        <f>'Water Use Current M&amp;I'!AT17</f>
        <v>2386.7785575189123</v>
      </c>
      <c r="J17" s="89">
        <f t="shared" si="1"/>
        <v>0.1402008081249361</v>
      </c>
      <c r="L17" s="161">
        <f t="shared" si="2"/>
        <v>2520.6703292782263</v>
      </c>
    </row>
    <row r="18" spans="1:12" x14ac:dyDescent="0.3">
      <c r="A18" s="88">
        <v>10030105</v>
      </c>
      <c r="B18" s="159">
        <v>1933</v>
      </c>
      <c r="C18" s="74">
        <v>989415</v>
      </c>
      <c r="D18" s="89">
        <f t="shared" si="0"/>
        <v>1.9536796996204829E-3</v>
      </c>
      <c r="F18" s="48">
        <v>1044898</v>
      </c>
      <c r="G18" s="166">
        <v>2041</v>
      </c>
      <c r="I18" s="48">
        <f>'Water Use Current M&amp;I'!AT18</f>
        <v>214.42484555398173</v>
      </c>
      <c r="J18" s="89">
        <f t="shared" si="1"/>
        <v>0.11092852848110799</v>
      </c>
      <c r="L18" s="161">
        <f t="shared" si="2"/>
        <v>226.40512662994141</v>
      </c>
    </row>
    <row r="19" spans="1:12" x14ac:dyDescent="0.3">
      <c r="A19" s="88">
        <v>10030201</v>
      </c>
      <c r="B19" s="159">
        <v>2484</v>
      </c>
      <c r="C19" s="74">
        <v>989415</v>
      </c>
      <c r="D19" s="89">
        <f t="shared" si="0"/>
        <v>2.5105744303452041E-3</v>
      </c>
      <c r="F19" s="48">
        <v>1044898</v>
      </c>
      <c r="G19" s="166">
        <v>2623</v>
      </c>
      <c r="I19" s="48">
        <f>'Water Use Current M&amp;I'!AT19</f>
        <v>623.7095710403496</v>
      </c>
      <c r="J19" s="89">
        <f t="shared" si="1"/>
        <v>0.25109080959756425</v>
      </c>
      <c r="L19" s="161">
        <f t="shared" si="2"/>
        <v>658.611193574411</v>
      </c>
    </row>
    <row r="20" spans="1:12" x14ac:dyDescent="0.3">
      <c r="A20" s="88">
        <v>10030202</v>
      </c>
      <c r="B20" s="159">
        <v>11316</v>
      </c>
      <c r="C20" s="74">
        <v>989415</v>
      </c>
      <c r="D20" s="89">
        <f t="shared" si="0"/>
        <v>1.1437061293794818E-2</v>
      </c>
      <c r="F20" s="48">
        <v>1044898</v>
      </c>
      <c r="G20" s="166">
        <v>11951</v>
      </c>
      <c r="I20" s="48">
        <f>'Water Use Current M&amp;I'!AT20</f>
        <v>2192.9721311550911</v>
      </c>
      <c r="J20" s="89">
        <f t="shared" si="1"/>
        <v>0.19379393170334847</v>
      </c>
      <c r="L20" s="161">
        <f t="shared" si="2"/>
        <v>2316.0312777867175</v>
      </c>
    </row>
    <row r="21" spans="1:12" x14ac:dyDescent="0.3">
      <c r="A21" s="88">
        <v>10030203</v>
      </c>
      <c r="B21" s="159">
        <v>11752</v>
      </c>
      <c r="C21" s="74">
        <v>989415</v>
      </c>
      <c r="D21" s="89">
        <f t="shared" si="0"/>
        <v>1.1877725726818373E-2</v>
      </c>
      <c r="F21" s="48">
        <v>1044898</v>
      </c>
      <c r="G21" s="166">
        <v>12411</v>
      </c>
      <c r="I21" s="48">
        <f>'Water Use Current M&amp;I'!AT21</f>
        <v>1928.7004112791644</v>
      </c>
      <c r="J21" s="89">
        <f t="shared" si="1"/>
        <v>0.16411678108229785</v>
      </c>
      <c r="L21" s="161">
        <f t="shared" si="2"/>
        <v>2036.8533700123987</v>
      </c>
    </row>
    <row r="22" spans="1:12" x14ac:dyDescent="0.3">
      <c r="A22" s="88">
        <v>10030204</v>
      </c>
      <c r="B22" s="159">
        <v>676</v>
      </c>
      <c r="C22" s="74">
        <v>989415</v>
      </c>
      <c r="D22" s="89">
        <f t="shared" si="0"/>
        <v>6.8323201083468513E-4</v>
      </c>
      <c r="F22" s="48">
        <v>1044898</v>
      </c>
      <c r="G22" s="166">
        <v>714</v>
      </c>
      <c r="I22" s="48">
        <f>'Water Use Current M&amp;I'!AT22</f>
        <v>226.39123727021274</v>
      </c>
      <c r="J22" s="89">
        <f t="shared" si="1"/>
        <v>0.3348982799855218</v>
      </c>
      <c r="L22" s="161">
        <f t="shared" si="2"/>
        <v>239.11737190966255</v>
      </c>
    </row>
    <row r="23" spans="1:12" x14ac:dyDescent="0.3">
      <c r="A23" s="88">
        <v>10030205</v>
      </c>
      <c r="B23" s="159">
        <v>3973</v>
      </c>
      <c r="C23" s="74">
        <v>989415</v>
      </c>
      <c r="D23" s="89">
        <f t="shared" si="0"/>
        <v>4.0155041110150952E-3</v>
      </c>
      <c r="F23" s="48">
        <v>1044898</v>
      </c>
      <c r="G23" s="166">
        <v>4196</v>
      </c>
      <c r="I23" s="48">
        <f>'Water Use Current M&amp;I'!AT23</f>
        <v>781.12482115412649</v>
      </c>
      <c r="J23" s="89">
        <f t="shared" si="1"/>
        <v>0.19660831139041693</v>
      </c>
      <c r="L23" s="161">
        <f t="shared" si="2"/>
        <v>824.96847459418939</v>
      </c>
    </row>
    <row r="24" spans="1:12" x14ac:dyDescent="0.3">
      <c r="A24" s="88">
        <v>10040101</v>
      </c>
      <c r="B24" s="159">
        <v>1413</v>
      </c>
      <c r="C24" s="74">
        <v>989415</v>
      </c>
      <c r="D24" s="89">
        <f t="shared" si="0"/>
        <v>1.4281166143630328E-3</v>
      </c>
      <c r="F24" s="48">
        <v>1044898</v>
      </c>
      <c r="G24" s="166">
        <v>1492</v>
      </c>
      <c r="I24" s="48">
        <f>'Water Use Current M&amp;I'!AT24</f>
        <v>453.78211874000408</v>
      </c>
      <c r="J24" s="89">
        <f t="shared" si="1"/>
        <v>0.32114799627742679</v>
      </c>
      <c r="L24" s="161">
        <f t="shared" si="2"/>
        <v>479.15281044592075</v>
      </c>
    </row>
    <row r="25" spans="1:12" x14ac:dyDescent="0.3">
      <c r="A25" s="88">
        <v>10040102</v>
      </c>
      <c r="B25" s="159">
        <v>1031</v>
      </c>
      <c r="C25" s="74">
        <v>989415</v>
      </c>
      <c r="D25" s="89">
        <f t="shared" si="0"/>
        <v>1.0420298863469829E-3</v>
      </c>
      <c r="F25" s="48">
        <v>1044898</v>
      </c>
      <c r="G25" s="166">
        <v>1089</v>
      </c>
      <c r="I25" s="48">
        <f>'Water Use Current M&amp;I'!AT25</f>
        <v>208.7427947280591</v>
      </c>
      <c r="J25" s="89">
        <f t="shared" si="1"/>
        <v>0.20246633824254034</v>
      </c>
      <c r="L25" s="161">
        <f t="shared" si="2"/>
        <v>220.48584234612645</v>
      </c>
    </row>
    <row r="26" spans="1:12" x14ac:dyDescent="0.3">
      <c r="A26" s="88">
        <v>10040103</v>
      </c>
      <c r="B26" s="159">
        <v>11547</v>
      </c>
      <c r="C26" s="74">
        <v>989415</v>
      </c>
      <c r="D26" s="89">
        <f t="shared" si="0"/>
        <v>1.1670532587438031E-2</v>
      </c>
      <c r="F26" s="48">
        <v>1044898</v>
      </c>
      <c r="G26" s="166">
        <v>12195</v>
      </c>
      <c r="I26" s="48">
        <f>'Water Use Current M&amp;I'!AT26</f>
        <v>1492.1823678171786</v>
      </c>
      <c r="J26" s="89">
        <f t="shared" si="1"/>
        <v>0.12922684401291926</v>
      </c>
      <c r="L26" s="161">
        <f t="shared" si="2"/>
        <v>1575.9213627375502</v>
      </c>
    </row>
    <row r="27" spans="1:12" x14ac:dyDescent="0.3">
      <c r="A27" s="88">
        <v>10040104</v>
      </c>
      <c r="B27" s="159">
        <v>786</v>
      </c>
      <c r="C27" s="74">
        <v>989415</v>
      </c>
      <c r="D27" s="89">
        <f t="shared" si="0"/>
        <v>7.9440881733145341E-4</v>
      </c>
      <c r="F27" s="48">
        <v>1044898</v>
      </c>
      <c r="G27" s="166">
        <v>830</v>
      </c>
      <c r="I27" s="48">
        <f>'Water Use Current M&amp;I'!AT27</f>
        <v>79.611710742603435</v>
      </c>
      <c r="J27" s="89">
        <f t="shared" si="1"/>
        <v>0.10128716379466086</v>
      </c>
      <c r="L27" s="161">
        <f t="shared" si="2"/>
        <v>84.068345949568524</v>
      </c>
    </row>
    <row r="28" spans="1:12" x14ac:dyDescent="0.3">
      <c r="A28" s="88">
        <v>10040105</v>
      </c>
      <c r="B28" s="159">
        <v>765</v>
      </c>
      <c r="C28" s="74">
        <v>989415</v>
      </c>
      <c r="D28" s="89">
        <f t="shared" si="0"/>
        <v>7.7318415427297948E-4</v>
      </c>
      <c r="F28" s="48">
        <v>1044898</v>
      </c>
      <c r="G28" s="166">
        <v>808</v>
      </c>
      <c r="I28" s="48">
        <f>'Water Use Current M&amp;I'!AT28</f>
        <v>75.069373436196813</v>
      </c>
      <c r="J28" s="89">
        <f t="shared" si="1"/>
        <v>9.8129899916597138E-2</v>
      </c>
      <c r="L28" s="161">
        <f t="shared" si="2"/>
        <v>79.288959132610486</v>
      </c>
    </row>
    <row r="29" spans="1:12" x14ac:dyDescent="0.3">
      <c r="A29" s="88">
        <v>10040106</v>
      </c>
      <c r="B29" s="159">
        <v>172</v>
      </c>
      <c r="C29" s="74">
        <v>989415</v>
      </c>
      <c r="D29" s="89">
        <f t="shared" si="0"/>
        <v>1.7384009743131042E-4</v>
      </c>
      <c r="F29" s="48">
        <v>1044898</v>
      </c>
      <c r="G29" s="166">
        <v>182</v>
      </c>
      <c r="I29" s="48">
        <f>'Water Use Current M&amp;I'!AT29</f>
        <v>14.656451092895693</v>
      </c>
      <c r="J29" s="89">
        <f t="shared" si="1"/>
        <v>8.5211924958695895E-2</v>
      </c>
      <c r="L29" s="161">
        <f t="shared" si="2"/>
        <v>15.508570342482653</v>
      </c>
    </row>
    <row r="30" spans="1:12" x14ac:dyDescent="0.3">
      <c r="A30" s="88">
        <v>10040201</v>
      </c>
      <c r="B30" s="159">
        <v>4646</v>
      </c>
      <c r="C30" s="74">
        <v>989415</v>
      </c>
      <c r="D30" s="89">
        <f t="shared" si="0"/>
        <v>4.695704027127141E-3</v>
      </c>
      <c r="F30" s="48">
        <v>1044898</v>
      </c>
      <c r="G30" s="166">
        <v>4907</v>
      </c>
      <c r="I30" s="48">
        <f>'Water Use Current M&amp;I'!AT30</f>
        <v>452.93163319086136</v>
      </c>
      <c r="J30" s="89">
        <f t="shared" si="1"/>
        <v>9.7488513385893538E-2</v>
      </c>
      <c r="L30" s="161">
        <f t="shared" si="2"/>
        <v>478.3761351845796</v>
      </c>
    </row>
    <row r="31" spans="1:12" x14ac:dyDescent="0.3">
      <c r="A31" s="88">
        <v>10040202</v>
      </c>
      <c r="B31" s="159">
        <v>3095</v>
      </c>
      <c r="C31" s="74">
        <v>989415</v>
      </c>
      <c r="D31" s="89">
        <f t="shared" si="0"/>
        <v>3.1281110555227078E-3</v>
      </c>
      <c r="F31" s="48">
        <v>1044898</v>
      </c>
      <c r="G31" s="166">
        <v>3269</v>
      </c>
      <c r="I31" s="48">
        <f>'Water Use Current M&amp;I'!AT31</f>
        <v>722.37085408952657</v>
      </c>
      <c r="J31" s="89">
        <f t="shared" si="1"/>
        <v>0.23339930665251263</v>
      </c>
      <c r="L31" s="161">
        <f t="shared" si="2"/>
        <v>762.98233344706375</v>
      </c>
    </row>
    <row r="32" spans="1:12" x14ac:dyDescent="0.3">
      <c r="A32" s="88">
        <v>10040203</v>
      </c>
      <c r="B32" s="159">
        <v>224</v>
      </c>
      <c r="C32" s="74">
        <v>989415</v>
      </c>
      <c r="D32" s="89">
        <f t="shared" si="0"/>
        <v>2.2639640595705543E-4</v>
      </c>
      <c r="F32" s="48">
        <v>1044898</v>
      </c>
      <c r="G32" s="166">
        <v>237</v>
      </c>
      <c r="I32" s="48">
        <f>'Water Use Current M&amp;I'!AT32</f>
        <v>24.639928476948661</v>
      </c>
      <c r="J32" s="89">
        <f t="shared" si="1"/>
        <v>0.10999968070066367</v>
      </c>
      <c r="L32" s="161">
        <f t="shared" si="2"/>
        <v>26.06992432605729</v>
      </c>
    </row>
    <row r="33" spans="1:12" x14ac:dyDescent="0.3">
      <c r="A33" s="88">
        <v>10040204</v>
      </c>
      <c r="B33" s="159">
        <v>1005</v>
      </c>
      <c r="C33" s="74">
        <v>989415</v>
      </c>
      <c r="D33" s="89">
        <f t="shared" si="0"/>
        <v>1.0157517320841104E-3</v>
      </c>
      <c r="F33" s="48">
        <v>1044898</v>
      </c>
      <c r="G33" s="166">
        <v>1061</v>
      </c>
      <c r="I33" s="48">
        <f>'Water Use Current M&amp;I'!AT33</f>
        <v>113.25063902977912</v>
      </c>
      <c r="J33" s="89">
        <f t="shared" si="1"/>
        <v>0.1126872030147056</v>
      </c>
      <c r="L33" s="161">
        <f t="shared" si="2"/>
        <v>119.56112239860263</v>
      </c>
    </row>
    <row r="34" spans="1:12" x14ac:dyDescent="0.3">
      <c r="A34" s="88">
        <v>10040205</v>
      </c>
      <c r="B34" s="159">
        <v>245</v>
      </c>
      <c r="C34" s="74">
        <v>989415</v>
      </c>
      <c r="D34" s="89">
        <f t="shared" si="0"/>
        <v>2.4762106901552935E-4</v>
      </c>
      <c r="F34" s="48">
        <v>1044898</v>
      </c>
      <c r="G34" s="166">
        <v>259</v>
      </c>
      <c r="I34" s="48">
        <f>'Water Use Current M&amp;I'!AT34</f>
        <v>21.467363204429038</v>
      </c>
      <c r="J34" s="89">
        <f t="shared" si="1"/>
        <v>8.7621890630322607E-2</v>
      </c>
      <c r="L34" s="161">
        <f t="shared" si="2"/>
        <v>22.694069673253555</v>
      </c>
    </row>
    <row r="35" spans="1:12" x14ac:dyDescent="0.3">
      <c r="A35" s="88">
        <v>10050001</v>
      </c>
      <c r="B35" s="159">
        <v>161</v>
      </c>
      <c r="C35" s="74">
        <v>989415</v>
      </c>
      <c r="D35" s="89">
        <f t="shared" si="0"/>
        <v>1.6272241678163358E-4</v>
      </c>
      <c r="F35" s="48">
        <v>1044898</v>
      </c>
      <c r="G35" s="166">
        <v>170</v>
      </c>
      <c r="I35" s="48">
        <f>'Water Use Current M&amp;I'!AT35</f>
        <v>13.920882378984647</v>
      </c>
      <c r="J35" s="89">
        <f t="shared" si="1"/>
        <v>8.6465107944004013E-2</v>
      </c>
      <c r="L35" s="161">
        <f t="shared" si="2"/>
        <v>14.699068350480681</v>
      </c>
    </row>
    <row r="36" spans="1:12" x14ac:dyDescent="0.3">
      <c r="A36" s="88">
        <v>10050002</v>
      </c>
      <c r="B36" s="159">
        <v>859</v>
      </c>
      <c r="C36" s="74">
        <v>989415</v>
      </c>
      <c r="D36" s="89">
        <f t="shared" si="0"/>
        <v>8.6818978891567238E-4</v>
      </c>
      <c r="F36" s="48">
        <v>1044898</v>
      </c>
      <c r="G36" s="166">
        <v>907</v>
      </c>
      <c r="I36" s="48">
        <f>'Water Use Current M&amp;I'!AT36</f>
        <v>182.43589830910699</v>
      </c>
      <c r="J36" s="89">
        <f t="shared" si="1"/>
        <v>0.21238172096520022</v>
      </c>
      <c r="L36" s="161">
        <f t="shared" si="2"/>
        <v>192.63022091543661</v>
      </c>
    </row>
    <row r="37" spans="1:12" x14ac:dyDescent="0.3">
      <c r="A37" s="88">
        <v>10050003</v>
      </c>
      <c r="B37" s="159">
        <v>13</v>
      </c>
      <c r="C37" s="74">
        <v>989415</v>
      </c>
      <c r="D37" s="89">
        <f t="shared" si="0"/>
        <v>1.3139077131436252E-5</v>
      </c>
      <c r="F37" s="48">
        <v>1044898</v>
      </c>
      <c r="G37" s="166">
        <v>14</v>
      </c>
      <c r="I37" s="48">
        <f>'Water Use Current M&amp;I'!AT37</f>
        <v>0.49140901005888132</v>
      </c>
      <c r="J37" s="89">
        <f t="shared" si="1"/>
        <v>3.7800693081452411E-2</v>
      </c>
      <c r="L37" s="161">
        <f t="shared" si="2"/>
        <v>0.52920970314033378</v>
      </c>
    </row>
    <row r="38" spans="1:12" x14ac:dyDescent="0.3">
      <c r="A38" s="88">
        <v>10050004</v>
      </c>
      <c r="B38" s="159">
        <v>19328</v>
      </c>
      <c r="C38" s="74">
        <v>989415</v>
      </c>
      <c r="D38" s="89">
        <f t="shared" si="0"/>
        <v>1.9534775599723067E-2</v>
      </c>
      <c r="F38" s="48">
        <v>1044898</v>
      </c>
      <c r="G38" s="166">
        <v>20412</v>
      </c>
      <c r="I38" s="48">
        <f>'Water Use Current M&amp;I'!AT38</f>
        <v>2720.1583629637889</v>
      </c>
      <c r="J38" s="89">
        <f t="shared" si="1"/>
        <v>0.14073667026923578</v>
      </c>
      <c r="L38" s="161">
        <f t="shared" si="2"/>
        <v>2872.7169135356407</v>
      </c>
    </row>
    <row r="39" spans="1:12" x14ac:dyDescent="0.3">
      <c r="A39" s="88">
        <v>10050005</v>
      </c>
      <c r="B39" s="159">
        <v>4048</v>
      </c>
      <c r="C39" s="74">
        <v>989415</v>
      </c>
      <c r="D39" s="89">
        <f t="shared" si="0"/>
        <v>4.0913064790810728E-3</v>
      </c>
      <c r="F39" s="48">
        <v>1044898</v>
      </c>
      <c r="G39" s="166">
        <v>4275</v>
      </c>
      <c r="I39" s="48">
        <f>'Water Use Current M&amp;I'!AT39</f>
        <v>1100.7906366247503</v>
      </c>
      <c r="J39" s="89">
        <f t="shared" si="1"/>
        <v>0.27193444580650944</v>
      </c>
      <c r="L39" s="161">
        <f t="shared" si="2"/>
        <v>1162.5197558228278</v>
      </c>
    </row>
    <row r="40" spans="1:12" x14ac:dyDescent="0.3">
      <c r="A40" s="88">
        <v>10050006</v>
      </c>
      <c r="B40" s="159">
        <v>1227</v>
      </c>
      <c r="C40" s="74">
        <v>989415</v>
      </c>
      <c r="D40" s="89">
        <f t="shared" si="0"/>
        <v>1.2401267415594064E-3</v>
      </c>
      <c r="F40" s="48">
        <v>1044898</v>
      </c>
      <c r="G40" s="166">
        <v>1296</v>
      </c>
      <c r="I40" s="48">
        <f>'Water Use Current M&amp;I'!AT40</f>
        <v>100.93636941466741</v>
      </c>
      <c r="J40" s="89">
        <f t="shared" si="1"/>
        <v>8.2262729759305139E-2</v>
      </c>
      <c r="L40" s="161">
        <f t="shared" si="2"/>
        <v>106.61249776805946</v>
      </c>
    </row>
    <row r="41" spans="1:12" x14ac:dyDescent="0.3">
      <c r="A41" s="88">
        <v>10050007</v>
      </c>
      <c r="B41" s="159">
        <v>521</v>
      </c>
      <c r="C41" s="74">
        <v>989415</v>
      </c>
      <c r="D41" s="89">
        <f t="shared" si="0"/>
        <v>5.2657378349832982E-4</v>
      </c>
      <c r="F41" s="48">
        <v>1044898</v>
      </c>
      <c r="G41" s="166">
        <v>550</v>
      </c>
      <c r="I41" s="48">
        <f>'Water Use Current M&amp;I'!AT41</f>
        <v>37.384750830915998</v>
      </c>
      <c r="J41" s="89">
        <f t="shared" si="1"/>
        <v>7.1755759752237996E-2</v>
      </c>
      <c r="L41" s="161">
        <f t="shared" si="2"/>
        <v>39.4656678637309</v>
      </c>
    </row>
    <row r="42" spans="1:12" x14ac:dyDescent="0.3">
      <c r="A42" s="88">
        <v>10050008</v>
      </c>
      <c r="B42" s="159">
        <v>147</v>
      </c>
      <c r="C42" s="74">
        <v>989415</v>
      </c>
      <c r="D42" s="89">
        <f t="shared" si="0"/>
        <v>1.4857264140931764E-4</v>
      </c>
      <c r="F42" s="48">
        <v>1044898</v>
      </c>
      <c r="G42" s="166">
        <v>155</v>
      </c>
      <c r="I42" s="48">
        <f>'Water Use Current M&amp;I'!AT42</f>
        <v>14.122157290352661</v>
      </c>
      <c r="J42" s="89">
        <f t="shared" si="1"/>
        <v>9.6069097213283411E-2</v>
      </c>
      <c r="L42" s="161">
        <f t="shared" si="2"/>
        <v>14.890710068058929</v>
      </c>
    </row>
    <row r="43" spans="1:12" x14ac:dyDescent="0.3">
      <c r="A43" s="88">
        <v>10050009</v>
      </c>
      <c r="B43" s="159">
        <v>1349</v>
      </c>
      <c r="C43" s="74">
        <v>989415</v>
      </c>
      <c r="D43" s="89">
        <f t="shared" si="0"/>
        <v>1.3634319269467312E-3</v>
      </c>
      <c r="F43" s="48">
        <v>1044898</v>
      </c>
      <c r="G43" s="166">
        <v>1425</v>
      </c>
      <c r="I43" s="48">
        <f>'Water Use Current M&amp;I'!AT43</f>
        <v>113.27937240353033</v>
      </c>
      <c r="J43" s="89">
        <f t="shared" si="1"/>
        <v>8.3972848334714856E-2</v>
      </c>
      <c r="L43" s="161">
        <f t="shared" si="2"/>
        <v>119.66130887696868</v>
      </c>
    </row>
    <row r="44" spans="1:12" x14ac:dyDescent="0.3">
      <c r="A44" s="88">
        <v>10050010</v>
      </c>
      <c r="B44" s="159">
        <v>376</v>
      </c>
      <c r="C44" s="74">
        <v>989415</v>
      </c>
      <c r="D44" s="89">
        <f t="shared" si="0"/>
        <v>3.8002253857077163E-4</v>
      </c>
      <c r="F44" s="48">
        <v>1044898</v>
      </c>
      <c r="G44" s="166">
        <v>397</v>
      </c>
      <c r="I44" s="48">
        <f>'Water Use Current M&amp;I'!AT44</f>
        <v>31.282915217587412</v>
      </c>
      <c r="J44" s="89">
        <f t="shared" si="1"/>
        <v>8.3199242599966527E-2</v>
      </c>
      <c r="L44" s="161">
        <f t="shared" si="2"/>
        <v>33.030099312186714</v>
      </c>
    </row>
    <row r="45" spans="1:12" x14ac:dyDescent="0.3">
      <c r="A45" s="88">
        <v>10050011</v>
      </c>
      <c r="B45" s="159">
        <v>179</v>
      </c>
      <c r="C45" s="74">
        <v>989415</v>
      </c>
      <c r="D45" s="89">
        <f t="shared" si="0"/>
        <v>1.809149851174684E-4</v>
      </c>
      <c r="F45" s="48">
        <v>1044898</v>
      </c>
      <c r="G45" s="166">
        <v>189</v>
      </c>
      <c r="I45" s="48">
        <f>'Water Use Current M&amp;I'!AT45</f>
        <v>14.878994855228525</v>
      </c>
      <c r="J45" s="89">
        <f t="shared" si="1"/>
        <v>8.3122876286192873E-2</v>
      </c>
      <c r="L45" s="161">
        <f t="shared" si="2"/>
        <v>15.710223618090453</v>
      </c>
    </row>
    <row r="46" spans="1:12" x14ac:dyDescent="0.3">
      <c r="A46" s="88">
        <v>10050012</v>
      </c>
      <c r="B46" s="159">
        <v>5443</v>
      </c>
      <c r="C46" s="74">
        <v>989415</v>
      </c>
      <c r="D46" s="89">
        <f t="shared" si="0"/>
        <v>5.5012305251082713E-3</v>
      </c>
      <c r="F46" s="48">
        <v>1044898</v>
      </c>
      <c r="G46" s="166">
        <v>5748</v>
      </c>
      <c r="I46" s="48">
        <f>'Water Use Current M&amp;I'!AT46</f>
        <v>1813.1904285936312</v>
      </c>
      <c r="J46" s="89">
        <f t="shared" si="1"/>
        <v>0.33312335634643231</v>
      </c>
      <c r="L46" s="161">
        <f t="shared" si="2"/>
        <v>1914.7930522792929</v>
      </c>
    </row>
    <row r="47" spans="1:12" x14ac:dyDescent="0.3">
      <c r="A47" s="88">
        <v>10050013</v>
      </c>
      <c r="B47" s="159">
        <v>55</v>
      </c>
      <c r="C47" s="74">
        <v>989415</v>
      </c>
      <c r="D47" s="89">
        <f t="shared" si="0"/>
        <v>5.5588403248384144E-5</v>
      </c>
      <c r="F47" s="48">
        <v>1044898</v>
      </c>
      <c r="G47" s="166">
        <v>58</v>
      </c>
      <c r="I47" s="48">
        <f>'Water Use Current M&amp;I'!AT47</f>
        <v>4.5717581957406077</v>
      </c>
      <c r="J47" s="89">
        <f t="shared" si="1"/>
        <v>8.3122876286192873E-2</v>
      </c>
      <c r="L47" s="161">
        <f t="shared" si="2"/>
        <v>4.8211268245991867</v>
      </c>
    </row>
    <row r="48" spans="1:12" x14ac:dyDescent="0.3">
      <c r="A48" s="88">
        <v>10050014</v>
      </c>
      <c r="B48" s="159">
        <v>837</v>
      </c>
      <c r="C48" s="74">
        <v>989415</v>
      </c>
      <c r="D48" s="89">
        <f t="shared" si="0"/>
        <v>8.4595442761631876E-4</v>
      </c>
      <c r="F48" s="48">
        <v>1044898</v>
      </c>
      <c r="G48" s="166">
        <v>884</v>
      </c>
      <c r="I48" s="48">
        <f>'Water Use Current M&amp;I'!AT48</f>
        <v>73.532419678125365</v>
      </c>
      <c r="J48" s="89">
        <f t="shared" si="1"/>
        <v>8.7852353259409044E-2</v>
      </c>
      <c r="L48" s="161">
        <f t="shared" si="2"/>
        <v>77.661480281317594</v>
      </c>
    </row>
    <row r="49" spans="1:16" x14ac:dyDescent="0.3">
      <c r="A49" s="88">
        <v>10050015</v>
      </c>
      <c r="B49" s="159">
        <v>83</v>
      </c>
      <c r="C49" s="74">
        <v>989415</v>
      </c>
      <c r="D49" s="89">
        <f t="shared" si="0"/>
        <v>8.3887953993016072E-5</v>
      </c>
      <c r="F49" s="48">
        <v>1044898</v>
      </c>
      <c r="G49" s="166">
        <v>88</v>
      </c>
      <c r="I49" s="48">
        <f>'Water Use Current M&amp;I'!AT49</f>
        <v>11.327861612767743</v>
      </c>
      <c r="J49" s="89">
        <f t="shared" si="1"/>
        <v>0.13648026039479208</v>
      </c>
      <c r="L49" s="161">
        <f t="shared" si="2"/>
        <v>12.010262914741704</v>
      </c>
    </row>
    <row r="50" spans="1:16" x14ac:dyDescent="0.3">
      <c r="A50" s="88">
        <v>10050016</v>
      </c>
      <c r="B50" s="159">
        <v>284</v>
      </c>
      <c r="C50" s="74">
        <v>989415</v>
      </c>
      <c r="D50" s="89">
        <f t="shared" si="0"/>
        <v>2.8703830040983816E-4</v>
      </c>
      <c r="F50" s="48">
        <v>1044898</v>
      </c>
      <c r="G50" s="166">
        <v>300</v>
      </c>
      <c r="I50" s="48">
        <f>'Water Use Current M&amp;I'!AT50</f>
        <v>56.319193105549651</v>
      </c>
      <c r="J50" s="89">
        <f t="shared" si="1"/>
        <v>0.1983070179772875</v>
      </c>
      <c r="L50" s="161">
        <f t="shared" si="2"/>
        <v>59.49210539318625</v>
      </c>
    </row>
    <row r="51" spans="1:16" x14ac:dyDescent="0.3">
      <c r="A51" s="88">
        <v>10060001</v>
      </c>
      <c r="B51" s="159">
        <v>6174</v>
      </c>
      <c r="C51" s="74">
        <v>989415</v>
      </c>
      <c r="D51" s="89">
        <f t="shared" si="0"/>
        <v>6.2400509391913406E-3</v>
      </c>
      <c r="F51" s="48">
        <v>1044898</v>
      </c>
      <c r="G51" s="166">
        <v>6520</v>
      </c>
      <c r="I51" s="48">
        <f>'Water Use Current M&amp;I'!AT51</f>
        <v>547.52663470303423</v>
      </c>
      <c r="J51" s="89">
        <f t="shared" si="1"/>
        <v>8.8682642485104352E-2</v>
      </c>
      <c r="L51" s="161">
        <f t="shared" si="2"/>
        <v>578.21082900288036</v>
      </c>
    </row>
    <row r="52" spans="1:16" x14ac:dyDescent="0.3">
      <c r="A52" s="88">
        <v>10060002</v>
      </c>
      <c r="B52" s="159">
        <v>1669</v>
      </c>
      <c r="C52" s="74">
        <v>989415</v>
      </c>
      <c r="D52" s="89">
        <f t="shared" si="0"/>
        <v>1.6868553640282389E-3</v>
      </c>
      <c r="F52" s="48">
        <v>1044898</v>
      </c>
      <c r="G52" s="166">
        <v>1763</v>
      </c>
      <c r="I52" s="48">
        <f>'Water Use Current M&amp;I'!AT52</f>
        <v>172.9295551611709</v>
      </c>
      <c r="J52" s="89">
        <f t="shared" si="1"/>
        <v>0.10361267535121084</v>
      </c>
      <c r="L52" s="161">
        <f t="shared" si="2"/>
        <v>182.66914664418471</v>
      </c>
      <c r="O52" s="69"/>
      <c r="P52" s="68"/>
    </row>
    <row r="53" spans="1:16" x14ac:dyDescent="0.3">
      <c r="A53" s="88">
        <v>10060003</v>
      </c>
      <c r="B53" s="159">
        <v>2987</v>
      </c>
      <c r="C53" s="74">
        <v>989415</v>
      </c>
      <c r="D53" s="89">
        <f t="shared" si="0"/>
        <v>3.0189556455076992E-3</v>
      </c>
      <c r="F53" s="48">
        <v>1044898</v>
      </c>
      <c r="G53" s="166">
        <v>3155</v>
      </c>
      <c r="I53" s="48">
        <f>'Water Use Current M&amp;I'!AT53</f>
        <v>493.64875188917159</v>
      </c>
      <c r="J53" s="89">
        <f t="shared" si="1"/>
        <v>0.16526573548348564</v>
      </c>
      <c r="L53" s="161">
        <f t="shared" si="2"/>
        <v>521.41339545039716</v>
      </c>
      <c r="O53" s="69"/>
      <c r="P53" s="68"/>
    </row>
    <row r="54" spans="1:16" x14ac:dyDescent="0.3">
      <c r="A54" s="88">
        <v>10060004</v>
      </c>
      <c r="B54" s="159">
        <v>329</v>
      </c>
      <c r="C54" s="74">
        <v>989415</v>
      </c>
      <c r="D54" s="89">
        <f t="shared" si="0"/>
        <v>3.3251972124942518E-4</v>
      </c>
      <c r="F54" s="48">
        <v>1044898</v>
      </c>
      <c r="G54" s="166">
        <v>347</v>
      </c>
      <c r="I54" s="48">
        <f>'Water Use Current M&amp;I'!AT54</f>
        <v>39.197460379379166</v>
      </c>
      <c r="J54" s="89">
        <f t="shared" si="1"/>
        <v>0.11914121695859929</v>
      </c>
      <c r="L54" s="161">
        <f t="shared" si="2"/>
        <v>41.342002284633956</v>
      </c>
      <c r="O54" s="69"/>
      <c r="P54" s="68"/>
    </row>
    <row r="55" spans="1:16" x14ac:dyDescent="0.3">
      <c r="A55" s="88">
        <v>10060005</v>
      </c>
      <c r="B55" s="159">
        <v>3916</v>
      </c>
      <c r="C55" s="74">
        <v>989415</v>
      </c>
      <c r="D55" s="89">
        <f t="shared" si="0"/>
        <v>3.9578943112849509E-3</v>
      </c>
      <c r="F55" s="48">
        <v>1044898</v>
      </c>
      <c r="G55" s="166">
        <v>4136</v>
      </c>
      <c r="I55" s="48">
        <f>'Water Use Current M&amp;I'!AT55</f>
        <v>331.90355272926865</v>
      </c>
      <c r="J55" s="89">
        <f t="shared" si="1"/>
        <v>8.4755759123919472E-2</v>
      </c>
      <c r="L55" s="161">
        <f t="shared" si="2"/>
        <v>350.54981973653094</v>
      </c>
      <c r="O55" s="69"/>
      <c r="P55" s="68"/>
    </row>
    <row r="56" spans="1:16" x14ac:dyDescent="0.3">
      <c r="A56" s="88">
        <v>10060006</v>
      </c>
      <c r="B56" s="159">
        <v>3923</v>
      </c>
      <c r="C56" s="74">
        <v>989415</v>
      </c>
      <c r="D56" s="89">
        <f t="shared" si="0"/>
        <v>3.9649691989711092E-3</v>
      </c>
      <c r="F56" s="48">
        <v>1044898</v>
      </c>
      <c r="G56" s="166">
        <v>4143</v>
      </c>
      <c r="I56" s="48">
        <f>'Water Use Current M&amp;I'!AT56</f>
        <v>540.28936062012599</v>
      </c>
      <c r="J56" s="89">
        <f t="shared" si="1"/>
        <v>0.13772351787410808</v>
      </c>
      <c r="L56" s="161">
        <f t="shared" si="2"/>
        <v>570.58853455242979</v>
      </c>
      <c r="O56" s="69"/>
      <c r="P56" s="68"/>
    </row>
    <row r="57" spans="1:16" x14ac:dyDescent="0.3">
      <c r="A57" s="88">
        <v>10060007</v>
      </c>
      <c r="B57" s="159">
        <v>306</v>
      </c>
      <c r="C57" s="74">
        <v>989415</v>
      </c>
      <c r="D57" s="89">
        <f t="shared" si="0"/>
        <v>3.0927366170919177E-4</v>
      </c>
      <c r="F57" s="48">
        <v>1044898</v>
      </c>
      <c r="G57" s="166">
        <v>323</v>
      </c>
      <c r="I57" s="48">
        <f>'Water Use Current M&amp;I'!AT57</f>
        <v>63.245571793416573</v>
      </c>
      <c r="J57" s="89">
        <f t="shared" si="1"/>
        <v>0.20668487514188422</v>
      </c>
      <c r="L57" s="161">
        <f t="shared" si="2"/>
        <v>66.759214670828598</v>
      </c>
      <c r="O57" s="69"/>
      <c r="P57" s="68"/>
    </row>
    <row r="58" spans="1:16" x14ac:dyDescent="0.3">
      <c r="A58" s="88">
        <v>10070001</v>
      </c>
      <c r="B58" s="159">
        <v>954</v>
      </c>
      <c r="C58" s="74">
        <v>989415</v>
      </c>
      <c r="D58" s="89">
        <f t="shared" si="0"/>
        <v>9.6420612179924496E-4</v>
      </c>
      <c r="F58" s="48">
        <v>1044898</v>
      </c>
      <c r="G58" s="166">
        <v>1007</v>
      </c>
      <c r="I58" s="48">
        <f>'Water Use Current M&amp;I'!AT58</f>
        <v>119.16510308116233</v>
      </c>
      <c r="J58" s="89">
        <f t="shared" si="1"/>
        <v>0.12491100951903808</v>
      </c>
      <c r="L58" s="161">
        <f t="shared" si="2"/>
        <v>125.78538658567135</v>
      </c>
      <c r="O58" s="69"/>
      <c r="P58" s="68"/>
    </row>
    <row r="59" spans="1:16" x14ac:dyDescent="0.3">
      <c r="A59" s="88">
        <v>10070002</v>
      </c>
      <c r="B59" s="159">
        <v>16370</v>
      </c>
      <c r="C59" s="74">
        <v>989415</v>
      </c>
      <c r="D59" s="89">
        <f t="shared" si="0"/>
        <v>1.6545130203200881E-2</v>
      </c>
      <c r="F59" s="48">
        <v>1044898</v>
      </c>
      <c r="G59" s="166">
        <v>17288</v>
      </c>
      <c r="I59" s="48">
        <f>'Water Use Current M&amp;I'!AT59</f>
        <v>3360.6563354905461</v>
      </c>
      <c r="J59" s="89">
        <f t="shared" si="1"/>
        <v>0.20529360632196372</v>
      </c>
      <c r="L59" s="161">
        <f t="shared" si="2"/>
        <v>3549.1158660941087</v>
      </c>
      <c r="O59" s="69"/>
      <c r="P59" s="68"/>
    </row>
    <row r="60" spans="1:16" x14ac:dyDescent="0.3">
      <c r="A60" s="88">
        <v>10070003</v>
      </c>
      <c r="B60" s="159">
        <v>1986</v>
      </c>
      <c r="C60" s="74">
        <v>989415</v>
      </c>
      <c r="D60" s="89">
        <f t="shared" si="0"/>
        <v>2.0072467063871075E-3</v>
      </c>
      <c r="F60" s="48">
        <v>1044898</v>
      </c>
      <c r="G60" s="166">
        <v>2097</v>
      </c>
      <c r="I60" s="48">
        <f>'Water Use Current M&amp;I'!AT60</f>
        <v>549.43476223380344</v>
      </c>
      <c r="J60" s="89">
        <f t="shared" si="1"/>
        <v>0.27665395882870264</v>
      </c>
      <c r="L60" s="161">
        <f t="shared" si="2"/>
        <v>580.14335166378942</v>
      </c>
      <c r="O60" s="69"/>
      <c r="P60" s="68"/>
    </row>
    <row r="61" spans="1:16" x14ac:dyDescent="0.3">
      <c r="A61" s="88">
        <v>10070004</v>
      </c>
      <c r="B61" s="159">
        <v>110864</v>
      </c>
      <c r="C61" s="74">
        <v>989415</v>
      </c>
      <c r="D61" s="89">
        <f t="shared" si="0"/>
        <v>0.11205004977688836</v>
      </c>
      <c r="F61" s="48">
        <v>1044898</v>
      </c>
      <c r="G61" s="166">
        <v>117081</v>
      </c>
      <c r="I61" s="48">
        <f>'Water Use Current M&amp;I'!AT61</f>
        <v>13782.579075600865</v>
      </c>
      <c r="J61" s="89">
        <f t="shared" si="1"/>
        <v>0.12431969869029499</v>
      </c>
      <c r="L61" s="161">
        <f t="shared" si="2"/>
        <v>14555.474642358427</v>
      </c>
      <c r="O61" s="69"/>
      <c r="P61" s="68"/>
    </row>
    <row r="62" spans="1:16" x14ac:dyDescent="0.3">
      <c r="A62" s="88">
        <v>10070005</v>
      </c>
      <c r="B62" s="159">
        <v>3045</v>
      </c>
      <c r="C62" s="74">
        <v>989415</v>
      </c>
      <c r="D62" s="89">
        <f t="shared" si="0"/>
        <v>3.0775761434787222E-3</v>
      </c>
      <c r="F62" s="48">
        <v>1044898</v>
      </c>
      <c r="G62" s="166">
        <v>3216</v>
      </c>
      <c r="I62" s="48">
        <f>'Water Use Current M&amp;I'!AT62</f>
        <v>312.39832500163112</v>
      </c>
      <c r="J62" s="89">
        <f t="shared" si="1"/>
        <v>0.10259386699560956</v>
      </c>
      <c r="L62" s="161">
        <f t="shared" si="2"/>
        <v>329.94187625788032</v>
      </c>
      <c r="O62" s="69"/>
      <c r="P62" s="68"/>
    </row>
    <row r="63" spans="1:16" x14ac:dyDescent="0.3">
      <c r="A63" s="88">
        <v>10070006</v>
      </c>
      <c r="B63" s="159">
        <v>10018</v>
      </c>
      <c r="C63" s="74">
        <v>989415</v>
      </c>
      <c r="D63" s="89">
        <f t="shared" si="0"/>
        <v>1.0125174977132952E-2</v>
      </c>
      <c r="F63" s="48">
        <v>1044898</v>
      </c>
      <c r="G63" s="166">
        <v>10580</v>
      </c>
      <c r="I63" s="48">
        <f>'Water Use Current M&amp;I'!AT63</f>
        <v>2136.6207288512023</v>
      </c>
      <c r="J63" s="89">
        <f t="shared" si="1"/>
        <v>0.21327817217520487</v>
      </c>
      <c r="L63" s="161">
        <f t="shared" si="2"/>
        <v>2256.4830616136674</v>
      </c>
      <c r="O63" s="69"/>
    </row>
    <row r="64" spans="1:16" x14ac:dyDescent="0.3">
      <c r="A64" s="88">
        <v>10070007</v>
      </c>
      <c r="B64" s="159">
        <v>42910</v>
      </c>
      <c r="C64" s="74">
        <v>989415</v>
      </c>
      <c r="D64" s="89">
        <f t="shared" si="0"/>
        <v>4.336906151614843E-2</v>
      </c>
      <c r="F64" s="48">
        <v>1044898</v>
      </c>
      <c r="G64" s="166">
        <v>45316</v>
      </c>
      <c r="I64" s="48">
        <f>'Water Use Current M&amp;I'!AT64</f>
        <v>5970.2077487822398</v>
      </c>
      <c r="J64" s="89">
        <f t="shared" si="1"/>
        <v>0.13913324979683617</v>
      </c>
      <c r="L64" s="161">
        <f t="shared" si="2"/>
        <v>6304.9623477934274</v>
      </c>
      <c r="O64" s="69"/>
    </row>
    <row r="65" spans="1:15" x14ac:dyDescent="0.3">
      <c r="A65" s="88">
        <v>10070008</v>
      </c>
      <c r="B65" s="159">
        <v>1339</v>
      </c>
      <c r="C65" s="74">
        <v>989415</v>
      </c>
      <c r="D65" s="89">
        <f t="shared" si="0"/>
        <v>1.3533249445379341E-3</v>
      </c>
      <c r="F65" s="48">
        <v>1044898</v>
      </c>
      <c r="G65" s="166">
        <v>1414</v>
      </c>
      <c r="I65" s="48">
        <f>'Water Use Current M&amp;I'!AT65</f>
        <v>148.84647987144442</v>
      </c>
      <c r="J65" s="89">
        <f t="shared" si="1"/>
        <v>0.11116241962019748</v>
      </c>
      <c r="L65" s="161">
        <f t="shared" si="2"/>
        <v>157.18366134295923</v>
      </c>
      <c r="O65" s="69"/>
    </row>
    <row r="66" spans="1:15" x14ac:dyDescent="0.3">
      <c r="A66" s="88">
        <v>10080010</v>
      </c>
      <c r="B66" s="159">
        <v>10</v>
      </c>
      <c r="C66" s="74">
        <v>989415</v>
      </c>
      <c r="D66" s="89">
        <f t="shared" si="0"/>
        <v>1.0106982408797117E-5</v>
      </c>
      <c r="F66" s="48">
        <v>1044898</v>
      </c>
      <c r="G66" s="166">
        <v>11</v>
      </c>
      <c r="I66" s="48">
        <f>'Water Use Current M&amp;I'!AT66</f>
        <v>3.0443288460389648</v>
      </c>
      <c r="J66" s="89">
        <f t="shared" si="1"/>
        <v>0.3044328846038965</v>
      </c>
      <c r="L66" s="161">
        <f t="shared" si="2"/>
        <v>3.3487617306428614</v>
      </c>
      <c r="O66" s="69"/>
    </row>
    <row r="67" spans="1:15" x14ac:dyDescent="0.3">
      <c r="A67" s="88">
        <v>10080014</v>
      </c>
      <c r="B67" s="159">
        <v>34</v>
      </c>
      <c r="C67" s="74">
        <v>989415</v>
      </c>
      <c r="D67" s="89">
        <f t="shared" si="0"/>
        <v>3.4363740189910201E-5</v>
      </c>
      <c r="F67" s="48">
        <v>1044898</v>
      </c>
      <c r="G67" s="166">
        <v>36</v>
      </c>
      <c r="I67" s="48">
        <f>'Water Use Current M&amp;I'!AT67</f>
        <v>4.4466871051568893</v>
      </c>
      <c r="J67" s="89">
        <f t="shared" si="1"/>
        <v>0.13078491485755556</v>
      </c>
      <c r="L67" s="161">
        <f t="shared" si="2"/>
        <v>4.7082569348719998</v>
      </c>
      <c r="O67" s="69"/>
    </row>
    <row r="68" spans="1:15" x14ac:dyDescent="0.3">
      <c r="A68" s="88">
        <v>10080015</v>
      </c>
      <c r="B68" s="159">
        <v>5611</v>
      </c>
      <c r="C68" s="74">
        <v>989415</v>
      </c>
      <c r="D68" s="89">
        <f t="shared" si="0"/>
        <v>5.6710278295760627E-3</v>
      </c>
      <c r="F68" s="48">
        <v>1044898</v>
      </c>
      <c r="G68" s="166">
        <v>5926</v>
      </c>
      <c r="I68" s="48">
        <f>'Water Use Current M&amp;I'!AT68</f>
        <v>707.37020672021879</v>
      </c>
      <c r="J68" s="89">
        <f t="shared" si="1"/>
        <v>0.1260684738407091</v>
      </c>
      <c r="L68" s="161">
        <f t="shared" si="2"/>
        <v>747.08177598004215</v>
      </c>
      <c r="O68" s="69"/>
    </row>
    <row r="69" spans="1:15" x14ac:dyDescent="0.3">
      <c r="A69" s="88">
        <v>10080016</v>
      </c>
      <c r="B69" s="159">
        <v>4710</v>
      </c>
      <c r="C69" s="74">
        <v>989415</v>
      </c>
      <c r="D69" s="89">
        <f t="shared" ref="D69:D104" si="3">B69/C69</f>
        <v>4.7603887145434426E-3</v>
      </c>
      <c r="F69" s="48">
        <v>1044898</v>
      </c>
      <c r="G69" s="166">
        <v>4974</v>
      </c>
      <c r="I69" s="48">
        <f>'Water Use Current M&amp;I'!AT69</f>
        <v>684.35871948437136</v>
      </c>
      <c r="J69" s="89">
        <f t="shared" ref="J69:J104" si="4">I69/B69</f>
        <v>0.14529909118564147</v>
      </c>
      <c r="L69" s="161">
        <f t="shared" ref="L69:L104" si="5">J69*G69</f>
        <v>722.71767955738062</v>
      </c>
      <c r="O69" s="69"/>
    </row>
    <row r="70" spans="1:15" x14ac:dyDescent="0.3">
      <c r="A70" s="88">
        <v>10090101</v>
      </c>
      <c r="B70" s="159">
        <v>145</v>
      </c>
      <c r="C70" s="74">
        <v>989415</v>
      </c>
      <c r="D70" s="89">
        <f t="shared" si="3"/>
        <v>1.4655124492755822E-4</v>
      </c>
      <c r="F70" s="48">
        <v>1044898</v>
      </c>
      <c r="G70" s="166">
        <v>153</v>
      </c>
      <c r="I70" s="48">
        <f>'Water Use Current M&amp;I'!AT70</f>
        <v>14.843213481279911</v>
      </c>
      <c r="J70" s="89">
        <f t="shared" si="4"/>
        <v>0.10236698952606835</v>
      </c>
      <c r="L70" s="161">
        <f t="shared" si="5"/>
        <v>15.662149397488458</v>
      </c>
      <c r="O70" s="69"/>
    </row>
    <row r="71" spans="1:15" x14ac:dyDescent="0.3">
      <c r="A71" s="88">
        <v>10090102</v>
      </c>
      <c r="B71" s="159">
        <v>7110</v>
      </c>
      <c r="C71" s="74">
        <v>989415</v>
      </c>
      <c r="D71" s="89">
        <f t="shared" si="3"/>
        <v>7.1860644926547501E-3</v>
      </c>
      <c r="F71" s="48">
        <v>1044898</v>
      </c>
      <c r="G71" s="166">
        <v>7509</v>
      </c>
      <c r="I71" s="48">
        <f>'Water Use Current M&amp;I'!AT71</f>
        <v>708.14713669995103</v>
      </c>
      <c r="J71" s="89">
        <f t="shared" si="4"/>
        <v>9.9598753403649931E-2</v>
      </c>
      <c r="L71" s="161">
        <f t="shared" si="5"/>
        <v>747.88703930800739</v>
      </c>
      <c r="O71" s="69"/>
    </row>
    <row r="72" spans="1:15" x14ac:dyDescent="0.3">
      <c r="A72" s="88">
        <v>10090207</v>
      </c>
      <c r="B72" s="159">
        <v>799</v>
      </c>
      <c r="C72" s="74">
        <v>989415</v>
      </c>
      <c r="D72" s="89">
        <f t="shared" si="3"/>
        <v>8.0754789446288965E-4</v>
      </c>
      <c r="F72" s="48">
        <v>1044898</v>
      </c>
      <c r="G72" s="166">
        <v>844</v>
      </c>
      <c r="I72" s="48">
        <f>'Water Use Current M&amp;I'!AT72</f>
        <v>168.03649501466276</v>
      </c>
      <c r="J72" s="89">
        <f t="shared" si="4"/>
        <v>0.21030850439882698</v>
      </c>
      <c r="L72" s="161">
        <f t="shared" si="5"/>
        <v>177.50037771260997</v>
      </c>
      <c r="O72" s="69"/>
    </row>
    <row r="73" spans="1:15" x14ac:dyDescent="0.3">
      <c r="A73" s="88">
        <v>10090208</v>
      </c>
      <c r="B73" s="159">
        <v>257</v>
      </c>
      <c r="C73" s="74">
        <v>989415</v>
      </c>
      <c r="D73" s="89">
        <f t="shared" si="3"/>
        <v>2.597494479060859E-4</v>
      </c>
      <c r="F73" s="48">
        <v>1044898</v>
      </c>
      <c r="G73" s="166">
        <v>271</v>
      </c>
      <c r="I73" s="48">
        <f>'Water Use Current M&amp;I'!AT73</f>
        <v>30.02893266129032</v>
      </c>
      <c r="J73" s="89">
        <f t="shared" si="4"/>
        <v>0.11684409595832809</v>
      </c>
      <c r="L73" s="161">
        <f t="shared" si="5"/>
        <v>31.664750004706914</v>
      </c>
      <c r="O73" s="69"/>
    </row>
    <row r="74" spans="1:15" x14ac:dyDescent="0.3">
      <c r="A74" s="88">
        <v>10090209</v>
      </c>
      <c r="B74" s="159">
        <v>347</v>
      </c>
      <c r="C74" s="74">
        <v>989415</v>
      </c>
      <c r="D74" s="89">
        <f t="shared" si="3"/>
        <v>3.5071228958526E-4</v>
      </c>
      <c r="F74" s="48">
        <v>1044898</v>
      </c>
      <c r="G74" s="166">
        <v>366</v>
      </c>
      <c r="I74" s="48">
        <f>'Water Use Current M&amp;I'!AT74</f>
        <v>36.486021663826229</v>
      </c>
      <c r="J74" s="89">
        <f t="shared" si="4"/>
        <v>0.10514703649517645</v>
      </c>
      <c r="L74" s="161">
        <f t="shared" si="5"/>
        <v>38.483815357234583</v>
      </c>
      <c r="O74" s="69"/>
    </row>
    <row r="75" spans="1:15" x14ac:dyDescent="0.3">
      <c r="A75" s="88">
        <v>10090210</v>
      </c>
      <c r="B75" s="159">
        <v>205</v>
      </c>
      <c r="C75" s="74">
        <v>989415</v>
      </c>
      <c r="D75" s="89">
        <f t="shared" si="3"/>
        <v>2.0719313938034092E-4</v>
      </c>
      <c r="F75" s="48">
        <v>1044898</v>
      </c>
      <c r="G75" s="166">
        <v>216</v>
      </c>
      <c r="I75" s="48">
        <f>'Water Use Current M&amp;I'!AT75</f>
        <v>23.530875403320156</v>
      </c>
      <c r="J75" s="89">
        <f t="shared" si="4"/>
        <v>0.11478475806497637</v>
      </c>
      <c r="L75" s="161">
        <f t="shared" si="5"/>
        <v>24.793507742034897</v>
      </c>
      <c r="O75" s="69"/>
    </row>
    <row r="76" spans="1:15" x14ac:dyDescent="0.3">
      <c r="A76" s="88">
        <v>10100001</v>
      </c>
      <c r="B76" s="159">
        <v>12028</v>
      </c>
      <c r="C76" s="74">
        <v>989415</v>
      </c>
      <c r="D76" s="89">
        <f t="shared" si="3"/>
        <v>1.2156678441301173E-2</v>
      </c>
      <c r="F76" s="48">
        <v>1044898</v>
      </c>
      <c r="G76" s="166">
        <v>12702</v>
      </c>
      <c r="I76" s="48">
        <f>'Water Use Current M&amp;I'!AT76</f>
        <v>2635.0348313463778</v>
      </c>
      <c r="J76" s="89">
        <f t="shared" si="4"/>
        <v>0.2190750608036563</v>
      </c>
      <c r="L76" s="161">
        <f t="shared" si="5"/>
        <v>2782.6914223280423</v>
      </c>
      <c r="O76" s="69"/>
    </row>
    <row r="77" spans="1:15" x14ac:dyDescent="0.3">
      <c r="A77" s="88">
        <v>10100002</v>
      </c>
      <c r="B77" s="159">
        <v>128</v>
      </c>
      <c r="C77" s="74">
        <v>989415</v>
      </c>
      <c r="D77" s="89">
        <f t="shared" si="3"/>
        <v>1.2936937483260311E-4</v>
      </c>
      <c r="F77" s="48">
        <v>1044898</v>
      </c>
      <c r="G77" s="166">
        <v>135</v>
      </c>
      <c r="I77" s="48">
        <f>'Water Use Current M&amp;I'!AT77</f>
        <v>13.701557967867998</v>
      </c>
      <c r="J77" s="89">
        <f t="shared" si="4"/>
        <v>0.10704342162396874</v>
      </c>
      <c r="L77" s="161">
        <f t="shared" si="5"/>
        <v>14.450861919235779</v>
      </c>
      <c r="O77" s="69"/>
    </row>
    <row r="78" spans="1:15" x14ac:dyDescent="0.3">
      <c r="A78" s="88">
        <v>10100003</v>
      </c>
      <c r="B78" s="159">
        <v>4252</v>
      </c>
      <c r="C78" s="74">
        <v>989415</v>
      </c>
      <c r="D78" s="89">
        <f t="shared" si="3"/>
        <v>4.2974889202205347E-3</v>
      </c>
      <c r="F78" s="48">
        <v>1044898</v>
      </c>
      <c r="G78" s="166">
        <v>4490</v>
      </c>
      <c r="I78" s="48">
        <f>'Water Use Current M&amp;I'!AT78</f>
        <v>439.46231667805785</v>
      </c>
      <c r="J78" s="89">
        <f t="shared" si="4"/>
        <v>0.10335426074272291</v>
      </c>
      <c r="L78" s="161">
        <f t="shared" si="5"/>
        <v>464.06063073482591</v>
      </c>
      <c r="O78" s="69"/>
    </row>
    <row r="79" spans="1:15" x14ac:dyDescent="0.3">
      <c r="A79" s="88">
        <v>10100004</v>
      </c>
      <c r="B79" s="159">
        <v>19121</v>
      </c>
      <c r="C79" s="74">
        <v>989415</v>
      </c>
      <c r="D79" s="89">
        <f t="shared" si="3"/>
        <v>1.9325561063860967E-2</v>
      </c>
      <c r="F79" s="48">
        <v>1044898</v>
      </c>
      <c r="G79" s="166">
        <v>20193</v>
      </c>
      <c r="I79" s="48">
        <f>'Water Use Current M&amp;I'!AT79</f>
        <v>3419.9042415045942</v>
      </c>
      <c r="J79" s="89">
        <f t="shared" si="4"/>
        <v>0.17885593020786539</v>
      </c>
      <c r="L79" s="161">
        <f t="shared" si="5"/>
        <v>3611.6377986874259</v>
      </c>
      <c r="O79" s="69"/>
    </row>
    <row r="80" spans="1:15" x14ac:dyDescent="0.3">
      <c r="A80" s="88">
        <v>10100005</v>
      </c>
      <c r="B80" s="159">
        <v>2737</v>
      </c>
      <c r="C80" s="74">
        <v>989415</v>
      </c>
      <c r="D80" s="89">
        <f t="shared" si="3"/>
        <v>2.766281085287771E-3</v>
      </c>
      <c r="F80" s="48">
        <v>1044898</v>
      </c>
      <c r="G80" s="166">
        <v>2890</v>
      </c>
      <c r="I80" s="48">
        <f>'Water Use Current M&amp;I'!AT80</f>
        <v>713.86940700297578</v>
      </c>
      <c r="J80" s="89">
        <f t="shared" si="4"/>
        <v>0.26082185129812779</v>
      </c>
      <c r="L80" s="161">
        <f t="shared" si="5"/>
        <v>753.77515025158937</v>
      </c>
      <c r="O80" s="69"/>
    </row>
    <row r="81" spans="1:15" x14ac:dyDescent="0.3">
      <c r="A81" s="88">
        <v>10110201</v>
      </c>
      <c r="B81" s="159">
        <v>893</v>
      </c>
      <c r="C81" s="74">
        <v>989415</v>
      </c>
      <c r="D81" s="89">
        <f t="shared" si="3"/>
        <v>9.0255352910558254E-4</v>
      </c>
      <c r="F81" s="48">
        <v>1044898</v>
      </c>
      <c r="G81" s="166">
        <v>943</v>
      </c>
      <c r="I81" s="48">
        <f>'Water Use Current M&amp;I'!AT81</f>
        <v>133.64431832290512</v>
      </c>
      <c r="J81" s="89">
        <f t="shared" si="4"/>
        <v>0.14965769129104717</v>
      </c>
      <c r="L81" s="161">
        <f t="shared" si="5"/>
        <v>141.12720288745749</v>
      </c>
      <c r="O81" s="69"/>
    </row>
    <row r="82" spans="1:15" x14ac:dyDescent="0.3">
      <c r="A82" s="88">
        <v>10110202</v>
      </c>
      <c r="B82" s="159">
        <v>312</v>
      </c>
      <c r="C82" s="74">
        <v>989415</v>
      </c>
      <c r="D82" s="89">
        <f t="shared" si="3"/>
        <v>3.1533785115447005E-4</v>
      </c>
      <c r="F82" s="48">
        <v>1044898</v>
      </c>
      <c r="G82" s="166">
        <v>329</v>
      </c>
      <c r="I82" s="48">
        <f>'Water Use Current M&amp;I'!AT82</f>
        <v>30.075068468592811</v>
      </c>
      <c r="J82" s="89">
        <f t="shared" si="4"/>
        <v>9.6394450219848757E-2</v>
      </c>
      <c r="L82" s="161">
        <f t="shared" si="5"/>
        <v>31.713774122330243</v>
      </c>
      <c r="O82" s="69"/>
    </row>
    <row r="83" spans="1:15" x14ac:dyDescent="0.3">
      <c r="A83" s="88">
        <v>10110203</v>
      </c>
      <c r="B83" s="159">
        <v>69</v>
      </c>
      <c r="C83" s="74">
        <v>989415</v>
      </c>
      <c r="D83" s="89">
        <f t="shared" si="3"/>
        <v>6.9738178620700115E-5</v>
      </c>
      <c r="F83" s="48">
        <v>1044898</v>
      </c>
      <c r="G83" s="166">
        <v>73</v>
      </c>
      <c r="I83" s="48">
        <f>'Water Use Current M&amp;I'!AT83</f>
        <v>8.4841016511298761</v>
      </c>
      <c r="J83" s="89">
        <f t="shared" si="4"/>
        <v>0.12295799494391124</v>
      </c>
      <c r="L83" s="161">
        <f t="shared" si="5"/>
        <v>8.9759336309055211</v>
      </c>
      <c r="O83" s="69"/>
    </row>
    <row r="84" spans="1:15" x14ac:dyDescent="0.3">
      <c r="A84" s="88">
        <v>10110204</v>
      </c>
      <c r="B84" s="159">
        <v>920</v>
      </c>
      <c r="C84" s="74">
        <v>989415</v>
      </c>
      <c r="D84" s="89">
        <f t="shared" si="3"/>
        <v>9.298423816093348E-4</v>
      </c>
      <c r="F84" s="48">
        <v>1044898</v>
      </c>
      <c r="G84" s="166">
        <v>972</v>
      </c>
      <c r="I84" s="48">
        <f>'Water Use Current M&amp;I'!AT84</f>
        <v>77.351881031553546</v>
      </c>
      <c r="J84" s="89">
        <f t="shared" si="4"/>
        <v>8.4078131556036467E-2</v>
      </c>
      <c r="L84" s="161">
        <f t="shared" si="5"/>
        <v>81.723943872467444</v>
      </c>
      <c r="O84" s="69"/>
    </row>
    <row r="85" spans="1:15" x14ac:dyDescent="0.3">
      <c r="A85" s="88">
        <v>10120202</v>
      </c>
      <c r="B85" s="159">
        <v>0</v>
      </c>
      <c r="C85" s="74">
        <v>989415</v>
      </c>
      <c r="D85" s="89">
        <f t="shared" si="3"/>
        <v>0</v>
      </c>
      <c r="F85" s="48">
        <v>1044898</v>
      </c>
      <c r="G85" s="166">
        <v>0</v>
      </c>
      <c r="I85" s="48">
        <f>'Water Use Current M&amp;I'!AT85</f>
        <v>0</v>
      </c>
      <c r="J85" s="89">
        <v>0</v>
      </c>
      <c r="L85" s="161">
        <f t="shared" si="5"/>
        <v>0</v>
      </c>
      <c r="O85" s="69"/>
    </row>
    <row r="86" spans="1:15" x14ac:dyDescent="0.3">
      <c r="A86" s="88">
        <v>17010101</v>
      </c>
      <c r="B86" s="159">
        <v>18587</v>
      </c>
      <c r="C86" s="74">
        <v>989415</v>
      </c>
      <c r="D86" s="89">
        <f t="shared" si="3"/>
        <v>1.8785848203231204E-2</v>
      </c>
      <c r="F86" s="48">
        <v>1044898</v>
      </c>
      <c r="G86" s="166">
        <v>19629</v>
      </c>
      <c r="I86" s="48">
        <f>'Water Use Current M&amp;I'!AT86</f>
        <v>3807.150225590563</v>
      </c>
      <c r="J86" s="89">
        <f t="shared" si="4"/>
        <v>0.20482865581269505</v>
      </c>
      <c r="L86" s="161">
        <f t="shared" si="5"/>
        <v>4020.5816849473913</v>
      </c>
      <c r="O86" s="69"/>
    </row>
    <row r="87" spans="1:15" x14ac:dyDescent="0.3">
      <c r="A87" s="88">
        <v>17010102</v>
      </c>
      <c r="B87" s="159">
        <v>497</v>
      </c>
      <c r="C87" s="74">
        <v>989415</v>
      </c>
      <c r="D87" s="89">
        <f t="shared" si="3"/>
        <v>5.0231702571721672E-4</v>
      </c>
      <c r="F87" s="48">
        <v>1044898</v>
      </c>
      <c r="G87" s="166">
        <v>525</v>
      </c>
      <c r="I87" s="48">
        <f>'Water Use Current M&amp;I'!AT87</f>
        <v>42.653727059238427</v>
      </c>
      <c r="J87" s="89">
        <f t="shared" si="4"/>
        <v>8.582238844917188E-2</v>
      </c>
      <c r="L87" s="161">
        <f t="shared" si="5"/>
        <v>45.056753935815237</v>
      </c>
      <c r="O87" s="69"/>
    </row>
    <row r="88" spans="1:15" x14ac:dyDescent="0.3">
      <c r="A88" s="88">
        <v>17010103</v>
      </c>
      <c r="B88" s="159">
        <v>374</v>
      </c>
      <c r="C88" s="74">
        <v>989415</v>
      </c>
      <c r="D88" s="89">
        <f t="shared" si="3"/>
        <v>3.780011420890122E-4</v>
      </c>
      <c r="F88" s="48">
        <v>1044898</v>
      </c>
      <c r="G88" s="166">
        <v>395</v>
      </c>
      <c r="I88" s="48">
        <f>'Water Use Current M&amp;I'!AT88</f>
        <v>33.189718334809562</v>
      </c>
      <c r="J88" s="89">
        <f t="shared" si="4"/>
        <v>8.8742562392538943E-2</v>
      </c>
      <c r="L88" s="161">
        <f t="shared" si="5"/>
        <v>35.053312145052885</v>
      </c>
      <c r="O88" s="69"/>
    </row>
    <row r="89" spans="1:15" x14ac:dyDescent="0.3">
      <c r="A89" s="88">
        <v>17010104</v>
      </c>
      <c r="B89" s="159">
        <v>310</v>
      </c>
      <c r="C89" s="74">
        <v>989415</v>
      </c>
      <c r="D89" s="89">
        <f t="shared" si="3"/>
        <v>3.1331645467271062E-4</v>
      </c>
      <c r="F89" s="48">
        <v>1044898</v>
      </c>
      <c r="G89" s="166">
        <v>327</v>
      </c>
      <c r="I89" s="48">
        <f>'Water Use Current M&amp;I'!AT89</f>
        <v>27.510194341687072</v>
      </c>
      <c r="J89" s="89">
        <f t="shared" si="4"/>
        <v>8.8742562392538943E-2</v>
      </c>
      <c r="L89" s="161">
        <f t="shared" si="5"/>
        <v>29.018817902360233</v>
      </c>
      <c r="O89" s="69"/>
    </row>
    <row r="90" spans="1:15" x14ac:dyDescent="0.3">
      <c r="A90" s="88">
        <v>17010105</v>
      </c>
      <c r="B90" s="159">
        <v>0</v>
      </c>
      <c r="C90" s="74">
        <v>989415</v>
      </c>
      <c r="D90" s="89">
        <f t="shared" si="3"/>
        <v>0</v>
      </c>
      <c r="F90" s="48">
        <v>1044898</v>
      </c>
      <c r="G90" s="166">
        <v>0</v>
      </c>
      <c r="I90" s="48">
        <f>'Water Use Current M&amp;I'!AT90</f>
        <v>0</v>
      </c>
      <c r="J90" s="89">
        <v>0</v>
      </c>
      <c r="L90" s="161">
        <f t="shared" si="5"/>
        <v>0</v>
      </c>
      <c r="O90" s="69"/>
    </row>
    <row r="91" spans="1:15" x14ac:dyDescent="0.3">
      <c r="A91" s="88">
        <v>17010106</v>
      </c>
      <c r="B91" s="159">
        <v>0</v>
      </c>
      <c r="C91" s="74">
        <v>989415</v>
      </c>
      <c r="D91" s="89">
        <f t="shared" si="3"/>
        <v>0</v>
      </c>
      <c r="F91" s="48">
        <v>1044898</v>
      </c>
      <c r="G91" s="166">
        <v>0</v>
      </c>
      <c r="I91" s="48">
        <v>0</v>
      </c>
      <c r="J91" s="89">
        <v>0</v>
      </c>
      <c r="L91" s="161">
        <f t="shared" si="5"/>
        <v>0</v>
      </c>
      <c r="O91" s="69"/>
    </row>
    <row r="92" spans="1:15" x14ac:dyDescent="0.3">
      <c r="A92" s="88">
        <v>17010201</v>
      </c>
      <c r="B92" s="159">
        <v>49507</v>
      </c>
      <c r="C92" s="74">
        <v>989415</v>
      </c>
      <c r="D92" s="89">
        <f t="shared" si="3"/>
        <v>5.0036637811231889E-2</v>
      </c>
      <c r="F92" s="48">
        <v>1044898</v>
      </c>
      <c r="G92" s="166">
        <v>52283</v>
      </c>
      <c r="I92" s="48">
        <f>'Water Use Current M&amp;I'!AT92</f>
        <v>12647.808435259076</v>
      </c>
      <c r="J92" s="89">
        <f t="shared" si="4"/>
        <v>0.25547515372086926</v>
      </c>
      <c r="L92" s="161">
        <f t="shared" si="5"/>
        <v>13357.007461988207</v>
      </c>
      <c r="O92" s="69"/>
    </row>
    <row r="93" spans="1:15" x14ac:dyDescent="0.3">
      <c r="A93" s="88">
        <v>17010202</v>
      </c>
      <c r="B93" s="159">
        <v>5933</v>
      </c>
      <c r="C93" s="74">
        <v>989415</v>
      </c>
      <c r="D93" s="89">
        <f t="shared" si="3"/>
        <v>5.99647266313933E-3</v>
      </c>
      <c r="F93" s="48">
        <v>1044898</v>
      </c>
      <c r="G93" s="166">
        <v>6266</v>
      </c>
      <c r="I93" s="48">
        <f>'Water Use Current M&amp;I'!AT93</f>
        <v>772.50808183600884</v>
      </c>
      <c r="J93" s="89">
        <f t="shared" si="4"/>
        <v>0.13020530622551979</v>
      </c>
      <c r="L93" s="161">
        <f t="shared" si="5"/>
        <v>815.86644880910706</v>
      </c>
      <c r="O93" s="69"/>
    </row>
    <row r="94" spans="1:15" x14ac:dyDescent="0.3">
      <c r="A94" s="88">
        <v>17010203</v>
      </c>
      <c r="B94" s="159">
        <v>5933</v>
      </c>
      <c r="C94" s="74">
        <v>989415</v>
      </c>
      <c r="D94" s="89">
        <f t="shared" si="3"/>
        <v>5.99647266313933E-3</v>
      </c>
      <c r="F94" s="48">
        <v>1044898</v>
      </c>
      <c r="G94" s="166">
        <v>6266</v>
      </c>
      <c r="I94" s="48">
        <f>'Water Use Current M&amp;I'!AT94</f>
        <v>1006.1238662680372</v>
      </c>
      <c r="J94" s="89">
        <f t="shared" si="4"/>
        <v>0.1695809651555768</v>
      </c>
      <c r="L94" s="161">
        <f t="shared" si="5"/>
        <v>1062.5943276648443</v>
      </c>
      <c r="O94" s="69"/>
    </row>
    <row r="95" spans="1:15" x14ac:dyDescent="0.3">
      <c r="A95" s="88">
        <v>17010204</v>
      </c>
      <c r="B95" s="159">
        <v>70986</v>
      </c>
      <c r="C95" s="74">
        <v>989415</v>
      </c>
      <c r="D95" s="89">
        <f t="shared" si="3"/>
        <v>7.174542532708722E-2</v>
      </c>
      <c r="F95" s="48">
        <v>1044898</v>
      </c>
      <c r="G95" s="166">
        <v>74967</v>
      </c>
      <c r="I95" s="48">
        <f>'Water Use Current M&amp;I'!AT95</f>
        <v>16011.190309994261</v>
      </c>
      <c r="J95" s="89">
        <f t="shared" si="4"/>
        <v>0.22555419815166738</v>
      </c>
      <c r="L95" s="161">
        <f t="shared" si="5"/>
        <v>16909.121572836048</v>
      </c>
      <c r="O95" s="69"/>
    </row>
    <row r="96" spans="1:15" x14ac:dyDescent="0.3">
      <c r="A96" s="88">
        <v>17010205</v>
      </c>
      <c r="B96" s="159">
        <v>74526</v>
      </c>
      <c r="C96" s="74">
        <v>989415</v>
      </c>
      <c r="D96" s="89">
        <f t="shared" si="3"/>
        <v>7.5323297099801401E-2</v>
      </c>
      <c r="F96" s="48">
        <v>1044898</v>
      </c>
      <c r="G96" s="166">
        <v>78705</v>
      </c>
      <c r="I96" s="48">
        <f>'Water Use Current M&amp;I'!AT96</f>
        <v>24272.078049898497</v>
      </c>
      <c r="J96" s="89">
        <f t="shared" si="4"/>
        <v>0.32568604312452698</v>
      </c>
      <c r="L96" s="161">
        <f t="shared" si="5"/>
        <v>25633.120024115895</v>
      </c>
      <c r="O96" s="69"/>
    </row>
    <row r="97" spans="1:16" x14ac:dyDescent="0.3">
      <c r="A97" s="88">
        <v>17010206</v>
      </c>
      <c r="B97" s="159">
        <v>95</v>
      </c>
      <c r="C97" s="74">
        <v>989415</v>
      </c>
      <c r="D97" s="89">
        <f t="shared" si="3"/>
        <v>9.6016332883572619E-5</v>
      </c>
      <c r="F97" s="48">
        <v>1044898</v>
      </c>
      <c r="G97" s="166">
        <v>100</v>
      </c>
      <c r="I97" s="48">
        <f>'Water Use Current M&amp;I'!AT97</f>
        <v>7.5898360325590328</v>
      </c>
      <c r="J97" s="89">
        <f t="shared" si="4"/>
        <v>7.989301086904245E-2</v>
      </c>
      <c r="L97" s="161">
        <f t="shared" si="5"/>
        <v>7.9893010869042449</v>
      </c>
      <c r="O97" s="69"/>
    </row>
    <row r="98" spans="1:16" x14ac:dyDescent="0.3">
      <c r="A98" s="88">
        <v>17010207</v>
      </c>
      <c r="B98" s="159">
        <v>313</v>
      </c>
      <c r="C98" s="74">
        <v>989415</v>
      </c>
      <c r="D98" s="89">
        <f t="shared" si="3"/>
        <v>3.1634854939534978E-4</v>
      </c>
      <c r="F98" s="48">
        <v>1044898</v>
      </c>
      <c r="G98" s="166">
        <v>331</v>
      </c>
      <c r="I98" s="48">
        <f>'Water Use Current M&amp;I'!AT98</f>
        <v>50.856414766988884</v>
      </c>
      <c r="J98" s="89">
        <f t="shared" si="4"/>
        <v>0.16248055836098685</v>
      </c>
      <c r="L98" s="161">
        <f t="shared" si="5"/>
        <v>53.781064817486644</v>
      </c>
      <c r="O98" s="69"/>
    </row>
    <row r="99" spans="1:16" x14ac:dyDescent="0.3">
      <c r="A99" s="88">
        <v>17010208</v>
      </c>
      <c r="B99" s="159">
        <v>73878</v>
      </c>
      <c r="C99" s="74">
        <v>989415</v>
      </c>
      <c r="D99" s="89">
        <f t="shared" si="3"/>
        <v>7.466836463971134E-2</v>
      </c>
      <c r="F99" s="48">
        <v>1044898</v>
      </c>
      <c r="G99" s="166">
        <v>78021</v>
      </c>
      <c r="I99" s="48">
        <f>'Water Use Current M&amp;I'!AT99</f>
        <v>9789.5826948195936</v>
      </c>
      <c r="J99" s="89">
        <f t="shared" si="4"/>
        <v>0.13251012066947662</v>
      </c>
      <c r="L99" s="161">
        <f t="shared" si="5"/>
        <v>10338.572124753235</v>
      </c>
      <c r="O99" s="69"/>
    </row>
    <row r="100" spans="1:16" x14ac:dyDescent="0.3">
      <c r="A100" s="88">
        <v>17010209</v>
      </c>
      <c r="B100" s="159">
        <v>188</v>
      </c>
      <c r="C100" s="74">
        <v>989415</v>
      </c>
      <c r="D100" s="89">
        <f t="shared" si="3"/>
        <v>1.9001126928538581E-4</v>
      </c>
      <c r="F100" s="48">
        <v>1044898</v>
      </c>
      <c r="G100" s="166">
        <v>199</v>
      </c>
      <c r="I100" s="48">
        <f>'Water Use Current M&amp;I'!AT100</f>
        <v>36.236918079451812</v>
      </c>
      <c r="J100" s="89">
        <f t="shared" si="4"/>
        <v>0.19274956425240325</v>
      </c>
      <c r="L100" s="161">
        <f t="shared" si="5"/>
        <v>38.35716328622825</v>
      </c>
      <c r="O100" s="69"/>
    </row>
    <row r="101" spans="1:16" x14ac:dyDescent="0.3">
      <c r="A101" s="88">
        <v>17010210</v>
      </c>
      <c r="B101" s="159">
        <v>24496</v>
      </c>
      <c r="C101" s="74">
        <v>989415</v>
      </c>
      <c r="D101" s="89">
        <f t="shared" si="3"/>
        <v>2.4758064108589418E-2</v>
      </c>
      <c r="F101" s="48">
        <v>1044898</v>
      </c>
      <c r="G101" s="166">
        <v>25870</v>
      </c>
      <c r="I101" s="48">
        <f>'Water Use Current M&amp;I'!AT101</f>
        <v>3277.2522345029229</v>
      </c>
      <c r="J101" s="89">
        <f t="shared" si="4"/>
        <v>0.13378724014136686</v>
      </c>
      <c r="L101" s="161">
        <f t="shared" si="5"/>
        <v>3461.0759024571607</v>
      </c>
      <c r="O101" s="69"/>
    </row>
    <row r="102" spans="1:16" x14ac:dyDescent="0.3">
      <c r="A102" s="88">
        <v>17010211</v>
      </c>
      <c r="B102" s="159">
        <v>3964</v>
      </c>
      <c r="C102" s="74">
        <v>989415</v>
      </c>
      <c r="D102" s="89">
        <f t="shared" si="3"/>
        <v>4.0064078268471776E-3</v>
      </c>
      <c r="F102" s="48">
        <v>1044898</v>
      </c>
      <c r="G102" s="166">
        <v>4186</v>
      </c>
      <c r="I102" s="48">
        <f>'Water Use Current M&amp;I'!AT102</f>
        <v>374.42433140262403</v>
      </c>
      <c r="J102" s="89">
        <f t="shared" si="4"/>
        <v>9.4456188547584266E-2</v>
      </c>
      <c r="L102" s="161">
        <f t="shared" si="5"/>
        <v>395.39360526018771</v>
      </c>
      <c r="O102" s="69"/>
    </row>
    <row r="103" spans="1:16" x14ac:dyDescent="0.3">
      <c r="A103" s="88">
        <v>17010212</v>
      </c>
      <c r="B103" s="159">
        <v>19834</v>
      </c>
      <c r="C103" s="74">
        <v>989415</v>
      </c>
      <c r="D103" s="89">
        <f t="shared" si="3"/>
        <v>2.0046188909608204E-2</v>
      </c>
      <c r="F103" s="48">
        <v>1044898</v>
      </c>
      <c r="G103" s="166">
        <v>20946</v>
      </c>
      <c r="I103" s="48">
        <f>'Water Use Current M&amp;I'!AT103</f>
        <v>1684.2847842855122</v>
      </c>
      <c r="J103" s="89">
        <f t="shared" si="4"/>
        <v>8.4919067474312396E-2</v>
      </c>
      <c r="L103" s="161">
        <f t="shared" si="5"/>
        <v>1778.7147873169474</v>
      </c>
      <c r="O103" s="69"/>
    </row>
    <row r="104" spans="1:16" ht="15" thickBot="1" x14ac:dyDescent="0.35">
      <c r="A104" s="90">
        <v>17010213</v>
      </c>
      <c r="B104" s="171">
        <v>9540</v>
      </c>
      <c r="C104" s="91">
        <v>989415</v>
      </c>
      <c r="D104" s="92">
        <f t="shared" si="3"/>
        <v>9.6420612179924509E-3</v>
      </c>
      <c r="F104" s="82">
        <v>1044898</v>
      </c>
      <c r="G104" s="167">
        <v>10075</v>
      </c>
      <c r="I104" s="82">
        <f>'Water Use Current M&amp;I'!AT104</f>
        <v>1346.0175912795366</v>
      </c>
      <c r="J104" s="92">
        <f t="shared" si="4"/>
        <v>0.14109199070016107</v>
      </c>
      <c r="L104" s="162">
        <f t="shared" si="5"/>
        <v>1421.5018063041227</v>
      </c>
      <c r="O104" s="69"/>
    </row>
    <row r="105" spans="1:16" ht="15" thickTop="1" x14ac:dyDescent="0.3">
      <c r="O105" s="69"/>
    </row>
    <row r="106" spans="1:16" x14ac:dyDescent="0.3">
      <c r="O106" s="69"/>
    </row>
    <row r="107" spans="1:16" x14ac:dyDescent="0.3">
      <c r="O107" s="69"/>
    </row>
    <row r="108" spans="1:16" x14ac:dyDescent="0.3">
      <c r="O108" s="69"/>
      <c r="P108" s="68"/>
    </row>
  </sheetData>
  <mergeCells count="4">
    <mergeCell ref="A2:D2"/>
    <mergeCell ref="F2:G2"/>
    <mergeCell ref="I2:J2"/>
    <mergeCell ref="A1:B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5"/>
  <sheetViews>
    <sheetView workbookViewId="0">
      <selection sqref="A1:E1"/>
    </sheetView>
  </sheetViews>
  <sheetFormatPr defaultRowHeight="14.4" x14ac:dyDescent="0.3"/>
  <sheetData>
    <row r="1" spans="1:5" s="94" customFormat="1" ht="22.2" thickTop="1" thickBot="1" x14ac:dyDescent="0.45">
      <c r="A1" s="266" t="s">
        <v>542</v>
      </c>
      <c r="B1" s="268"/>
      <c r="C1" s="268"/>
      <c r="D1" s="268"/>
      <c r="E1" s="267"/>
    </row>
    <row r="2" spans="1:5" ht="14.4" customHeight="1" thickTop="1" x14ac:dyDescent="0.3">
      <c r="A2" s="269" t="s">
        <v>541</v>
      </c>
      <c r="B2" s="269"/>
      <c r="C2" s="269"/>
      <c r="D2" s="269"/>
      <c r="E2" s="269"/>
    </row>
    <row r="3" spans="1:5" x14ac:dyDescent="0.3">
      <c r="A3" s="269"/>
      <c r="B3" s="269"/>
      <c r="C3" s="269"/>
      <c r="D3" s="269"/>
      <c r="E3" s="269"/>
    </row>
    <row r="4" spans="1:5" x14ac:dyDescent="0.3">
      <c r="A4" s="269"/>
      <c r="B4" s="269"/>
      <c r="C4" s="269"/>
      <c r="D4" s="269"/>
      <c r="E4" s="269"/>
    </row>
    <row r="5" spans="1:5" x14ac:dyDescent="0.3">
      <c r="A5" s="269"/>
      <c r="B5" s="269"/>
      <c r="C5" s="269"/>
      <c r="D5" s="269"/>
      <c r="E5" s="269"/>
    </row>
  </sheetData>
  <mergeCells count="2">
    <mergeCell ref="A1:E1"/>
    <mergeCell ref="A2: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workbookViewId="0">
      <selection activeCell="P20" sqref="P20"/>
    </sheetView>
  </sheetViews>
  <sheetFormatPr defaultRowHeight="14.4" x14ac:dyDescent="0.3"/>
  <sheetData>
    <row r="1" spans="1:2" ht="18.600000000000001" thickBot="1" x14ac:dyDescent="0.4">
      <c r="A1" s="270" t="s">
        <v>146</v>
      </c>
      <c r="B1" s="271"/>
    </row>
  </sheetData>
  <mergeCells count="1">
    <mergeCell ref="A1:B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FE2FF"/>
  </sheetPr>
  <dimension ref="A1:B102"/>
  <sheetViews>
    <sheetView zoomScaleNormal="100" workbookViewId="0">
      <selection activeCell="B15" sqref="B15"/>
    </sheetView>
  </sheetViews>
  <sheetFormatPr defaultRowHeight="14.4" x14ac:dyDescent="0.3"/>
  <cols>
    <col min="1" max="1" width="16.88671875" customWidth="1"/>
    <col min="2" max="2" width="14.5546875" customWidth="1"/>
  </cols>
  <sheetData>
    <row r="1" spans="1:2" ht="15.6" thickTop="1" thickBot="1" x14ac:dyDescent="0.35">
      <c r="A1" s="181" t="s">
        <v>3</v>
      </c>
      <c r="B1" s="182" t="s">
        <v>145</v>
      </c>
    </row>
    <row r="2" spans="1:2" ht="15" thickTop="1" x14ac:dyDescent="0.3">
      <c r="A2" s="141" t="s">
        <v>283</v>
      </c>
      <c r="B2" s="141">
        <v>849771.81</v>
      </c>
    </row>
    <row r="3" spans="1:2" x14ac:dyDescent="0.3">
      <c r="A3" s="74" t="s">
        <v>284</v>
      </c>
      <c r="B3" s="74">
        <v>321233.03999999998</v>
      </c>
    </row>
    <row r="4" spans="1:2" x14ac:dyDescent="0.3">
      <c r="A4" s="74" t="s">
        <v>285</v>
      </c>
      <c r="B4" s="74">
        <v>505874.97</v>
      </c>
    </row>
    <row r="5" spans="1:2" x14ac:dyDescent="0.3">
      <c r="A5" s="74" t="s">
        <v>286</v>
      </c>
      <c r="B5" s="74">
        <v>305212.05</v>
      </c>
    </row>
    <row r="6" spans="1:2" x14ac:dyDescent="0.3">
      <c r="A6" s="74" t="s">
        <v>287</v>
      </c>
      <c r="B6" s="74">
        <v>152480.07</v>
      </c>
    </row>
    <row r="7" spans="1:2" x14ac:dyDescent="0.3">
      <c r="A7" s="74" t="s">
        <v>288</v>
      </c>
      <c r="B7" s="74">
        <v>1047687.21</v>
      </c>
    </row>
    <row r="8" spans="1:2" x14ac:dyDescent="0.3">
      <c r="A8" s="74" t="s">
        <v>289</v>
      </c>
      <c r="B8" s="74">
        <v>262058.49</v>
      </c>
    </row>
    <row r="9" spans="1:2" x14ac:dyDescent="0.3">
      <c r="A9" s="74" t="s">
        <v>290</v>
      </c>
      <c r="B9" s="74">
        <v>178147.35</v>
      </c>
    </row>
    <row r="10" spans="1:2" x14ac:dyDescent="0.3">
      <c r="A10" s="74" t="s">
        <v>291</v>
      </c>
      <c r="B10" s="74">
        <v>846807.21</v>
      </c>
    </row>
    <row r="11" spans="1:2" x14ac:dyDescent="0.3">
      <c r="A11" s="74" t="s">
        <v>292</v>
      </c>
      <c r="B11" s="74">
        <v>681825.6</v>
      </c>
    </row>
    <row r="12" spans="1:2" x14ac:dyDescent="0.3">
      <c r="A12" s="74" t="s">
        <v>293</v>
      </c>
      <c r="B12" s="74">
        <v>741363.03</v>
      </c>
    </row>
    <row r="13" spans="1:2" x14ac:dyDescent="0.3">
      <c r="A13" s="74" t="s">
        <v>294</v>
      </c>
      <c r="B13" s="74">
        <v>434143.8</v>
      </c>
    </row>
    <row r="14" spans="1:2" x14ac:dyDescent="0.3">
      <c r="A14" s="74" t="s">
        <v>295</v>
      </c>
      <c r="B14" s="74">
        <v>360043.38</v>
      </c>
    </row>
    <row r="15" spans="1:2" x14ac:dyDescent="0.3">
      <c r="A15" s="74" t="s">
        <v>296</v>
      </c>
      <c r="B15" s="74">
        <v>713482.83</v>
      </c>
    </row>
    <row r="16" spans="1:2" x14ac:dyDescent="0.3">
      <c r="A16" s="74" t="s">
        <v>297</v>
      </c>
      <c r="B16" s="74">
        <v>145119.6</v>
      </c>
    </row>
    <row r="17" spans="1:2" x14ac:dyDescent="0.3">
      <c r="A17" s="74" t="s">
        <v>298</v>
      </c>
      <c r="B17" s="74">
        <v>705087.18</v>
      </c>
    </row>
    <row r="18" spans="1:2" x14ac:dyDescent="0.3">
      <c r="A18" s="74" t="s">
        <v>299</v>
      </c>
      <c r="B18" s="74">
        <v>206891.82</v>
      </c>
    </row>
    <row r="19" spans="1:2" x14ac:dyDescent="0.3">
      <c r="A19" s="74" t="s">
        <v>300</v>
      </c>
      <c r="B19" s="74">
        <v>360249.12</v>
      </c>
    </row>
    <row r="20" spans="1:2" x14ac:dyDescent="0.3">
      <c r="A20" s="74" t="s">
        <v>301</v>
      </c>
      <c r="B20" s="74">
        <v>28630.26</v>
      </c>
    </row>
    <row r="21" spans="1:2" x14ac:dyDescent="0.3">
      <c r="A21" s="74" t="s">
        <v>302</v>
      </c>
      <c r="B21" s="74">
        <v>433666.71</v>
      </c>
    </row>
    <row r="22" spans="1:2" x14ac:dyDescent="0.3">
      <c r="A22" s="74" t="s">
        <v>303</v>
      </c>
      <c r="B22" s="74">
        <v>106745.04</v>
      </c>
    </row>
    <row r="23" spans="1:2" x14ac:dyDescent="0.3">
      <c r="A23" s="74" t="s">
        <v>304</v>
      </c>
      <c r="B23" s="74">
        <v>126575.46</v>
      </c>
    </row>
    <row r="24" spans="1:2" x14ac:dyDescent="0.3">
      <c r="A24" s="74" t="s">
        <v>305</v>
      </c>
      <c r="B24" s="74">
        <v>225819.09</v>
      </c>
    </row>
    <row r="25" spans="1:2" x14ac:dyDescent="0.3">
      <c r="A25" s="74" t="s">
        <v>306</v>
      </c>
      <c r="B25" s="74">
        <v>70742.97</v>
      </c>
    </row>
    <row r="26" spans="1:2" x14ac:dyDescent="0.3">
      <c r="A26" s="74" t="s">
        <v>307</v>
      </c>
      <c r="B26" s="74">
        <v>11401.56</v>
      </c>
    </row>
    <row r="27" spans="1:2" x14ac:dyDescent="0.3">
      <c r="A27" s="74" t="s">
        <v>308</v>
      </c>
      <c r="B27" s="74">
        <v>8105.67</v>
      </c>
    </row>
    <row r="28" spans="1:2" x14ac:dyDescent="0.3">
      <c r="A28" s="74" t="s">
        <v>309</v>
      </c>
      <c r="B28" s="74">
        <v>286861.5</v>
      </c>
    </row>
    <row r="29" spans="1:2" x14ac:dyDescent="0.3">
      <c r="A29" s="74" t="s">
        <v>310</v>
      </c>
      <c r="B29" s="74">
        <v>40782.69</v>
      </c>
    </row>
    <row r="30" spans="1:2" x14ac:dyDescent="0.3">
      <c r="A30" s="74" t="s">
        <v>311</v>
      </c>
      <c r="B30" s="74">
        <v>15556.05</v>
      </c>
    </row>
    <row r="31" spans="1:2" x14ac:dyDescent="0.3">
      <c r="A31" s="74" t="s">
        <v>312</v>
      </c>
      <c r="B31" s="74">
        <v>27151.200000000001</v>
      </c>
    </row>
    <row r="32" spans="1:2" x14ac:dyDescent="0.3">
      <c r="A32" s="74" t="s">
        <v>313</v>
      </c>
      <c r="B32" s="74">
        <v>29811.24</v>
      </c>
    </row>
    <row r="33" spans="1:2" x14ac:dyDescent="0.3">
      <c r="A33" s="74" t="s">
        <v>314</v>
      </c>
      <c r="B33" s="74">
        <v>121486.23</v>
      </c>
    </row>
    <row r="34" spans="1:2" x14ac:dyDescent="0.3">
      <c r="A34" s="74" t="s">
        <v>315</v>
      </c>
      <c r="B34" s="74">
        <v>26198.639999999999</v>
      </c>
    </row>
    <row r="35" spans="1:2" x14ac:dyDescent="0.3">
      <c r="A35" s="74" t="s">
        <v>316</v>
      </c>
      <c r="B35" s="74">
        <v>1309.77</v>
      </c>
    </row>
    <row r="36" spans="1:2" x14ac:dyDescent="0.3">
      <c r="A36" s="74" t="s">
        <v>317</v>
      </c>
      <c r="B36" s="74">
        <v>49816.62</v>
      </c>
    </row>
    <row r="37" spans="1:2" x14ac:dyDescent="0.3">
      <c r="A37" s="74" t="s">
        <v>318</v>
      </c>
      <c r="B37" s="74">
        <v>49422.15</v>
      </c>
    </row>
    <row r="38" spans="1:2" x14ac:dyDescent="0.3">
      <c r="A38" s="74" t="s">
        <v>319</v>
      </c>
      <c r="B38" s="74">
        <v>31610.25</v>
      </c>
    </row>
    <row r="39" spans="1:2" x14ac:dyDescent="0.3">
      <c r="A39" s="74" t="s">
        <v>320</v>
      </c>
      <c r="B39" s="74">
        <v>3216.51</v>
      </c>
    </row>
    <row r="40" spans="1:2" x14ac:dyDescent="0.3">
      <c r="A40" s="74" t="s">
        <v>321</v>
      </c>
      <c r="B40" s="74">
        <v>5883.03</v>
      </c>
    </row>
    <row r="41" spans="1:2" x14ac:dyDescent="0.3">
      <c r="A41" s="74" t="s">
        <v>322</v>
      </c>
      <c r="B41" s="74">
        <v>11696.4</v>
      </c>
    </row>
    <row r="42" spans="1:2" x14ac:dyDescent="0.3">
      <c r="A42" s="74" t="s">
        <v>323</v>
      </c>
      <c r="B42" s="74">
        <v>9468.09</v>
      </c>
    </row>
    <row r="43" spans="1:2" x14ac:dyDescent="0.3">
      <c r="A43" s="74" t="s">
        <v>324</v>
      </c>
      <c r="B43" s="74">
        <v>3448.17</v>
      </c>
    </row>
    <row r="44" spans="1:2" x14ac:dyDescent="0.3">
      <c r="A44" s="74" t="s">
        <v>325</v>
      </c>
      <c r="B44" s="74">
        <v>8127.54</v>
      </c>
    </row>
    <row r="45" spans="1:2" x14ac:dyDescent="0.3">
      <c r="A45" s="74" t="s">
        <v>326</v>
      </c>
      <c r="B45" s="74">
        <v>1396.44</v>
      </c>
    </row>
    <row r="46" spans="1:2" x14ac:dyDescent="0.3">
      <c r="A46" s="74" t="s">
        <v>327</v>
      </c>
      <c r="B46" s="74">
        <v>19164.599999999999</v>
      </c>
    </row>
    <row r="47" spans="1:2" x14ac:dyDescent="0.3">
      <c r="A47" s="74" t="s">
        <v>328</v>
      </c>
      <c r="B47" s="74">
        <v>4109.13</v>
      </c>
    </row>
    <row r="48" spans="1:2" x14ac:dyDescent="0.3">
      <c r="A48" s="74" t="s">
        <v>329</v>
      </c>
      <c r="B48" s="74">
        <v>4565.16</v>
      </c>
    </row>
    <row r="49" spans="1:2" x14ac:dyDescent="0.3">
      <c r="A49" s="74" t="s">
        <v>330</v>
      </c>
      <c r="B49" s="74">
        <v>13421.7</v>
      </c>
    </row>
    <row r="50" spans="1:2" x14ac:dyDescent="0.3">
      <c r="A50" s="74" t="s">
        <v>331</v>
      </c>
      <c r="B50" s="74">
        <v>15300.09</v>
      </c>
    </row>
    <row r="51" spans="1:2" x14ac:dyDescent="0.3">
      <c r="A51" s="74" t="s">
        <v>332</v>
      </c>
      <c r="B51" s="74">
        <v>10073.969999999999</v>
      </c>
    </row>
    <row r="52" spans="1:2" x14ac:dyDescent="0.3">
      <c r="A52" s="74" t="s">
        <v>333</v>
      </c>
      <c r="B52" s="74">
        <v>5357.34</v>
      </c>
    </row>
    <row r="53" spans="1:2" x14ac:dyDescent="0.3">
      <c r="A53" s="74" t="s">
        <v>334</v>
      </c>
      <c r="B53" s="74">
        <v>11853.54</v>
      </c>
    </row>
    <row r="54" spans="1:2" x14ac:dyDescent="0.3">
      <c r="A54" s="74" t="s">
        <v>335</v>
      </c>
      <c r="B54" s="74">
        <v>25593.57</v>
      </c>
    </row>
    <row r="55" spans="1:2" x14ac:dyDescent="0.3">
      <c r="A55" s="74" t="s">
        <v>336</v>
      </c>
      <c r="B55" s="74">
        <v>3248.91</v>
      </c>
    </row>
    <row r="56" spans="1:2" x14ac:dyDescent="0.3">
      <c r="A56" s="74" t="s">
        <v>337</v>
      </c>
      <c r="B56" s="74">
        <v>384124.68</v>
      </c>
    </row>
    <row r="57" spans="1:2" x14ac:dyDescent="0.3">
      <c r="A57" s="74" t="s">
        <v>338</v>
      </c>
      <c r="B57" s="74">
        <v>1184476.77</v>
      </c>
    </row>
    <row r="58" spans="1:2" x14ac:dyDescent="0.3">
      <c r="A58" s="74" t="s">
        <v>339</v>
      </c>
      <c r="B58" s="74">
        <v>148744.35</v>
      </c>
    </row>
    <row r="59" spans="1:2" x14ac:dyDescent="0.3">
      <c r="A59" s="74" t="s">
        <v>340</v>
      </c>
      <c r="B59" s="74">
        <v>288224.73</v>
      </c>
    </row>
    <row r="60" spans="1:2" x14ac:dyDescent="0.3">
      <c r="A60" s="74" t="s">
        <v>341</v>
      </c>
      <c r="B60" s="74">
        <v>667486.17000000004</v>
      </c>
    </row>
    <row r="61" spans="1:2" x14ac:dyDescent="0.3">
      <c r="A61" s="74" t="s">
        <v>342</v>
      </c>
      <c r="B61" s="74">
        <v>578130.21</v>
      </c>
    </row>
    <row r="62" spans="1:2" x14ac:dyDescent="0.3">
      <c r="A62" s="74" t="s">
        <v>343</v>
      </c>
      <c r="B62" s="74">
        <v>150596.82</v>
      </c>
    </row>
    <row r="63" spans="1:2" x14ac:dyDescent="0.3">
      <c r="A63" s="74" t="s">
        <v>344</v>
      </c>
      <c r="B63" s="74">
        <v>102347.55</v>
      </c>
    </row>
    <row r="64" spans="1:2" x14ac:dyDescent="0.3">
      <c r="A64" s="74" t="s">
        <v>345</v>
      </c>
      <c r="B64" s="74">
        <v>99596.79</v>
      </c>
    </row>
    <row r="65" spans="1:2" x14ac:dyDescent="0.3">
      <c r="A65" s="74" t="s">
        <v>346</v>
      </c>
      <c r="B65" s="74">
        <v>57380.4</v>
      </c>
    </row>
    <row r="66" spans="1:2" x14ac:dyDescent="0.3">
      <c r="A66" s="74" t="s">
        <v>347</v>
      </c>
      <c r="B66" s="74">
        <v>189263.79</v>
      </c>
    </row>
    <row r="67" spans="1:2" x14ac:dyDescent="0.3">
      <c r="A67" s="74" t="s">
        <v>348</v>
      </c>
      <c r="B67" s="74">
        <v>74967.12</v>
      </c>
    </row>
    <row r="68" spans="1:2" x14ac:dyDescent="0.3">
      <c r="A68" s="74" t="s">
        <v>349</v>
      </c>
      <c r="B68" s="74">
        <v>23707.89</v>
      </c>
    </row>
    <row r="69" spans="1:2" x14ac:dyDescent="0.3">
      <c r="A69" s="74" t="s">
        <v>350</v>
      </c>
      <c r="B69" s="74">
        <v>55173.15</v>
      </c>
    </row>
    <row r="70" spans="1:2" x14ac:dyDescent="0.3">
      <c r="A70" s="74" t="s">
        <v>351</v>
      </c>
      <c r="B70" s="74">
        <v>14884.56</v>
      </c>
    </row>
    <row r="71" spans="1:2" x14ac:dyDescent="0.3">
      <c r="A71" s="74" t="s">
        <v>352</v>
      </c>
      <c r="B71" s="74">
        <v>12874.95</v>
      </c>
    </row>
    <row r="72" spans="1:2" x14ac:dyDescent="0.3">
      <c r="A72" s="74" t="s">
        <v>353</v>
      </c>
      <c r="B72" s="74">
        <v>19030.95</v>
      </c>
    </row>
    <row r="73" spans="1:2" x14ac:dyDescent="0.3">
      <c r="A73" s="74" t="s">
        <v>354</v>
      </c>
      <c r="B73" s="74">
        <v>9697.32</v>
      </c>
    </row>
    <row r="74" spans="1:2" x14ac:dyDescent="0.3">
      <c r="A74" s="74" t="s">
        <v>355</v>
      </c>
      <c r="B74" s="74">
        <v>71095.320000000007</v>
      </c>
    </row>
    <row r="75" spans="1:2" x14ac:dyDescent="0.3">
      <c r="A75" s="74" t="s">
        <v>356</v>
      </c>
      <c r="B75" s="74">
        <v>11885.94</v>
      </c>
    </row>
    <row r="76" spans="1:2" x14ac:dyDescent="0.3">
      <c r="A76" s="74" t="s">
        <v>357</v>
      </c>
      <c r="B76" s="74">
        <v>30179.79</v>
      </c>
    </row>
    <row r="77" spans="1:2" x14ac:dyDescent="0.3">
      <c r="A77" s="74" t="s">
        <v>358</v>
      </c>
      <c r="B77" s="74">
        <v>34608.870000000003</v>
      </c>
    </row>
    <row r="78" spans="1:2" x14ac:dyDescent="0.3">
      <c r="A78" s="74" t="s">
        <v>359</v>
      </c>
      <c r="B78" s="74">
        <v>10574.55</v>
      </c>
    </row>
    <row r="79" spans="1:2" x14ac:dyDescent="0.3">
      <c r="A79" s="74" t="s">
        <v>360</v>
      </c>
      <c r="B79" s="74">
        <v>31649.13</v>
      </c>
    </row>
    <row r="80" spans="1:2" x14ac:dyDescent="0.3">
      <c r="A80" s="74" t="s">
        <v>361</v>
      </c>
      <c r="B80" s="74">
        <v>15914.07</v>
      </c>
    </row>
    <row r="81" spans="1:2" x14ac:dyDescent="0.3">
      <c r="A81" s="74" t="s">
        <v>362</v>
      </c>
      <c r="B81" s="74">
        <v>447.12</v>
      </c>
    </row>
    <row r="82" spans="1:2" x14ac:dyDescent="0.3">
      <c r="A82" s="74" t="s">
        <v>363</v>
      </c>
      <c r="B82" s="74">
        <v>3075.57</v>
      </c>
    </row>
    <row r="83" spans="1:2" x14ac:dyDescent="0.3">
      <c r="A83" s="74" t="s">
        <v>364</v>
      </c>
      <c r="B83" s="74">
        <v>2209.6799999999998</v>
      </c>
    </row>
    <row r="84" spans="1:2" x14ac:dyDescent="0.3">
      <c r="A84" s="74" t="s">
        <v>365</v>
      </c>
      <c r="B84" s="74">
        <v>1286048.3400000001</v>
      </c>
    </row>
    <row r="85" spans="1:2" x14ac:dyDescent="0.3">
      <c r="A85" s="74" t="s">
        <v>366</v>
      </c>
      <c r="B85" s="74">
        <v>283808.61</v>
      </c>
    </row>
    <row r="86" spans="1:2" x14ac:dyDescent="0.3">
      <c r="A86" s="74" t="s">
        <v>367</v>
      </c>
      <c r="B86" s="74">
        <v>541580.57999999996</v>
      </c>
    </row>
    <row r="87" spans="1:2" x14ac:dyDescent="0.3">
      <c r="A87" s="74" t="s">
        <v>368</v>
      </c>
      <c r="B87" s="74">
        <v>50762.7</v>
      </c>
    </row>
    <row r="88" spans="1:2" x14ac:dyDescent="0.3">
      <c r="A88" s="74" t="s">
        <v>369</v>
      </c>
      <c r="B88" s="74">
        <v>43172.19</v>
      </c>
    </row>
    <row r="89" spans="1:2" x14ac:dyDescent="0.3">
      <c r="A89" s="74" t="s">
        <v>370</v>
      </c>
      <c r="B89" s="74">
        <v>0</v>
      </c>
    </row>
    <row r="90" spans="1:2" x14ac:dyDescent="0.3">
      <c r="A90" s="74" t="s">
        <v>371</v>
      </c>
      <c r="B90" s="74">
        <v>399525.21</v>
      </c>
    </row>
    <row r="91" spans="1:2" x14ac:dyDescent="0.3">
      <c r="A91" s="74" t="s">
        <v>372</v>
      </c>
      <c r="B91" s="74">
        <v>610096.86</v>
      </c>
    </row>
    <row r="92" spans="1:2" x14ac:dyDescent="0.3">
      <c r="A92" s="74" t="s">
        <v>373</v>
      </c>
      <c r="B92" s="74">
        <v>986545.17</v>
      </c>
    </row>
    <row r="93" spans="1:2" x14ac:dyDescent="0.3">
      <c r="A93" s="74" t="s">
        <v>374</v>
      </c>
      <c r="B93" s="74">
        <v>1428779.25</v>
      </c>
    </row>
    <row r="94" spans="1:2" x14ac:dyDescent="0.3">
      <c r="A94" s="74" t="s">
        <v>375</v>
      </c>
      <c r="B94" s="74">
        <v>2113062.39</v>
      </c>
    </row>
    <row r="95" spans="1:2" x14ac:dyDescent="0.3">
      <c r="A95" s="74" t="s">
        <v>376</v>
      </c>
      <c r="B95" s="74">
        <v>1005566.4</v>
      </c>
    </row>
    <row r="96" spans="1:2" x14ac:dyDescent="0.3">
      <c r="A96" s="74" t="s">
        <v>377</v>
      </c>
      <c r="B96" s="74">
        <v>1744531.02</v>
      </c>
    </row>
    <row r="97" spans="1:2" x14ac:dyDescent="0.3">
      <c r="A97" s="74" t="s">
        <v>378</v>
      </c>
      <c r="B97" s="74">
        <v>617174.64</v>
      </c>
    </row>
    <row r="98" spans="1:2" x14ac:dyDescent="0.3">
      <c r="A98" s="74" t="s">
        <v>379</v>
      </c>
      <c r="B98" s="74">
        <v>1871210.16</v>
      </c>
    </row>
    <row r="99" spans="1:2" x14ac:dyDescent="0.3">
      <c r="A99" s="74" t="s">
        <v>380</v>
      </c>
      <c r="B99" s="74">
        <v>492254.01</v>
      </c>
    </row>
    <row r="100" spans="1:2" x14ac:dyDescent="0.3">
      <c r="A100" s="74" t="s">
        <v>381</v>
      </c>
      <c r="B100" s="74">
        <v>543286.43999999994</v>
      </c>
    </row>
    <row r="101" spans="1:2" x14ac:dyDescent="0.3">
      <c r="A101" s="74" t="s">
        <v>382</v>
      </c>
      <c r="B101" s="74">
        <v>523903.14</v>
      </c>
    </row>
    <row r="102" spans="1:2" x14ac:dyDescent="0.3">
      <c r="A102" s="74" t="s">
        <v>383</v>
      </c>
      <c r="B102" s="74">
        <v>1252927.44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B2"/>
  <sheetViews>
    <sheetView workbookViewId="0">
      <selection sqref="A1:B1"/>
    </sheetView>
  </sheetViews>
  <sheetFormatPr defaultRowHeight="14.4" x14ac:dyDescent="0.3"/>
  <sheetData>
    <row r="1" spans="1:2" ht="22.2" thickTop="1" thickBot="1" x14ac:dyDescent="0.45">
      <c r="A1" s="272" t="s">
        <v>147</v>
      </c>
      <c r="B1" s="273"/>
    </row>
    <row r="2" spans="1:2" ht="15" thickTop="1" x14ac:dyDescent="0.3"/>
  </sheetData>
  <mergeCells count="1">
    <mergeCell ref="A1:B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103"/>
  <sheetViews>
    <sheetView workbookViewId="0">
      <selection activeCell="E16" sqref="E16"/>
    </sheetView>
  </sheetViews>
  <sheetFormatPr defaultRowHeight="14.4" x14ac:dyDescent="0.3"/>
  <cols>
    <col min="1" max="1" width="11.88671875" customWidth="1"/>
    <col min="2" max="2" width="16.77734375" bestFit="1" customWidth="1"/>
    <col min="3" max="3" width="15.5546875" bestFit="1" customWidth="1"/>
    <col min="4" max="4" width="15.21875" bestFit="1" customWidth="1"/>
    <col min="5" max="5" width="16.77734375" bestFit="1" customWidth="1"/>
    <col min="6" max="6" width="15.5546875" bestFit="1" customWidth="1"/>
    <col min="7" max="7" width="15.21875" bestFit="1" customWidth="1"/>
    <col min="8" max="8" width="16.77734375" bestFit="1" customWidth="1"/>
    <col min="9" max="9" width="15.5546875" bestFit="1" customWidth="1"/>
    <col min="10" max="10" width="15.21875" bestFit="1" customWidth="1"/>
  </cols>
  <sheetData>
    <row r="1" spans="1:10" ht="19.2" thickTop="1" thickBot="1" x14ac:dyDescent="0.4">
      <c r="A1" s="277" t="s">
        <v>3</v>
      </c>
      <c r="B1" s="274" t="s">
        <v>148</v>
      </c>
      <c r="C1" s="275"/>
      <c r="D1" s="276"/>
      <c r="E1" s="274" t="s">
        <v>149</v>
      </c>
      <c r="F1" s="275"/>
      <c r="G1" s="276"/>
      <c r="H1" s="274" t="s">
        <v>150</v>
      </c>
      <c r="I1" s="275"/>
      <c r="J1" s="276"/>
    </row>
    <row r="2" spans="1:10" ht="16.8" thickTop="1" thickBot="1" x14ac:dyDescent="0.35">
      <c r="A2" s="278"/>
      <c r="B2" s="185" t="s">
        <v>151</v>
      </c>
      <c r="C2" s="186" t="s">
        <v>152</v>
      </c>
      <c r="D2" s="187" t="s">
        <v>153</v>
      </c>
      <c r="E2" s="185" t="s">
        <v>151</v>
      </c>
      <c r="F2" s="186" t="s">
        <v>152</v>
      </c>
      <c r="G2" s="187" t="s">
        <v>153</v>
      </c>
      <c r="H2" s="185" t="s">
        <v>151</v>
      </c>
      <c r="I2" s="186" t="s">
        <v>152</v>
      </c>
      <c r="J2" s="187" t="s">
        <v>153</v>
      </c>
    </row>
    <row r="3" spans="1:10" ht="15" thickTop="1" x14ac:dyDescent="0.3">
      <c r="A3" s="184" t="s">
        <v>384</v>
      </c>
      <c r="B3" s="141">
        <v>0</v>
      </c>
      <c r="C3" s="141">
        <v>0</v>
      </c>
      <c r="D3" s="141">
        <v>0</v>
      </c>
      <c r="E3" s="141">
        <v>0</v>
      </c>
      <c r="F3" s="141">
        <v>0</v>
      </c>
      <c r="G3" s="141">
        <v>0</v>
      </c>
      <c r="H3" s="141">
        <v>68253</v>
      </c>
      <c r="I3" s="141">
        <v>111298</v>
      </c>
      <c r="J3" s="141">
        <v>1718</v>
      </c>
    </row>
    <row r="4" spans="1:10" x14ac:dyDescent="0.3">
      <c r="A4" s="183" t="s">
        <v>385</v>
      </c>
      <c r="B4" s="74">
        <v>0</v>
      </c>
      <c r="C4" s="74">
        <v>0</v>
      </c>
      <c r="D4" s="74">
        <v>0</v>
      </c>
      <c r="E4" s="74">
        <v>0</v>
      </c>
      <c r="F4" s="74">
        <v>0</v>
      </c>
      <c r="G4" s="74">
        <v>0</v>
      </c>
      <c r="H4" s="74">
        <v>0</v>
      </c>
      <c r="I4" s="74">
        <v>0</v>
      </c>
      <c r="J4" s="74">
        <v>0</v>
      </c>
    </row>
    <row r="5" spans="1:10" x14ac:dyDescent="0.3">
      <c r="A5" s="74">
        <v>10020001</v>
      </c>
      <c r="B5" s="74">
        <v>0</v>
      </c>
      <c r="C5" s="74">
        <v>0</v>
      </c>
      <c r="D5" s="74">
        <v>0</v>
      </c>
      <c r="E5" s="74">
        <v>0</v>
      </c>
      <c r="F5" s="74">
        <v>0</v>
      </c>
      <c r="G5" s="74">
        <v>0</v>
      </c>
      <c r="H5" s="74">
        <v>77040</v>
      </c>
      <c r="I5" s="74">
        <v>137814</v>
      </c>
      <c r="J5" s="74">
        <v>6309</v>
      </c>
    </row>
    <row r="6" spans="1:10" x14ac:dyDescent="0.3">
      <c r="A6" s="74">
        <v>10020002</v>
      </c>
      <c r="B6" s="74">
        <v>0</v>
      </c>
      <c r="C6" s="74">
        <v>0</v>
      </c>
      <c r="D6" s="74">
        <v>0</v>
      </c>
      <c r="E6" s="74">
        <v>0</v>
      </c>
      <c r="F6" s="74">
        <v>0</v>
      </c>
      <c r="G6" s="74">
        <v>0</v>
      </c>
      <c r="H6" s="74">
        <v>179722</v>
      </c>
      <c r="I6" s="74">
        <v>331518</v>
      </c>
      <c r="J6" s="74">
        <v>5995</v>
      </c>
    </row>
    <row r="7" spans="1:10" x14ac:dyDescent="0.3">
      <c r="A7" s="74">
        <v>10020003</v>
      </c>
      <c r="B7" s="74">
        <v>0</v>
      </c>
      <c r="C7" s="74">
        <v>0</v>
      </c>
      <c r="D7" s="74">
        <v>0</v>
      </c>
      <c r="E7" s="74">
        <v>0</v>
      </c>
      <c r="F7" s="74">
        <v>0</v>
      </c>
      <c r="G7" s="74">
        <v>0</v>
      </c>
      <c r="H7" s="74">
        <v>37892</v>
      </c>
      <c r="I7" s="74">
        <v>56656</v>
      </c>
      <c r="J7" s="74">
        <v>980</v>
      </c>
    </row>
    <row r="8" spans="1:10" x14ac:dyDescent="0.3">
      <c r="A8" s="74">
        <v>10020004</v>
      </c>
      <c r="B8" s="74">
        <v>71</v>
      </c>
      <c r="C8" s="74">
        <v>169</v>
      </c>
      <c r="D8" s="74">
        <v>0</v>
      </c>
      <c r="E8" s="74">
        <v>0</v>
      </c>
      <c r="F8" s="74">
        <v>0</v>
      </c>
      <c r="G8" s="74">
        <v>0</v>
      </c>
      <c r="H8" s="74">
        <v>6705</v>
      </c>
      <c r="I8" s="74">
        <v>10121</v>
      </c>
      <c r="J8" s="74">
        <v>611</v>
      </c>
    </row>
    <row r="9" spans="1:10" x14ac:dyDescent="0.3">
      <c r="A9" s="74">
        <v>10020005</v>
      </c>
      <c r="B9" s="74">
        <v>0</v>
      </c>
      <c r="C9" s="74">
        <v>0</v>
      </c>
      <c r="D9" s="74">
        <v>0</v>
      </c>
      <c r="E9" s="74">
        <v>0</v>
      </c>
      <c r="F9" s="74">
        <v>0</v>
      </c>
      <c r="G9" s="74">
        <v>0</v>
      </c>
      <c r="H9" s="74">
        <v>33168</v>
      </c>
      <c r="I9" s="74">
        <v>62675</v>
      </c>
      <c r="J9" s="74">
        <v>2362.9</v>
      </c>
    </row>
    <row r="10" spans="1:10" x14ac:dyDescent="0.3">
      <c r="A10" s="74">
        <v>10020006</v>
      </c>
      <c r="B10" s="74">
        <v>0</v>
      </c>
      <c r="C10" s="74">
        <v>0</v>
      </c>
      <c r="D10" s="74">
        <v>0</v>
      </c>
      <c r="E10" s="74">
        <v>0</v>
      </c>
      <c r="F10" s="74">
        <v>0</v>
      </c>
      <c r="G10" s="74">
        <v>0</v>
      </c>
      <c r="H10" s="74">
        <v>87</v>
      </c>
      <c r="I10" s="74">
        <v>183</v>
      </c>
      <c r="J10" s="74">
        <v>0</v>
      </c>
    </row>
    <row r="11" spans="1:10" x14ac:dyDescent="0.3">
      <c r="A11" s="74">
        <v>10020007</v>
      </c>
      <c r="B11" s="74">
        <v>0</v>
      </c>
      <c r="C11" s="74">
        <v>0</v>
      </c>
      <c r="D11" s="74">
        <v>0</v>
      </c>
      <c r="E11" s="74">
        <v>427917</v>
      </c>
      <c r="F11" s="74">
        <v>567673</v>
      </c>
      <c r="G11" s="74">
        <v>3900</v>
      </c>
      <c r="H11" s="74">
        <v>60435</v>
      </c>
      <c r="I11" s="74">
        <v>61674</v>
      </c>
      <c r="J11" s="74">
        <v>79</v>
      </c>
    </row>
    <row r="12" spans="1:10" x14ac:dyDescent="0.3">
      <c r="A12" s="74">
        <v>10020008</v>
      </c>
      <c r="B12" s="74">
        <v>0</v>
      </c>
      <c r="C12" s="74">
        <v>0</v>
      </c>
      <c r="D12" s="74">
        <v>0</v>
      </c>
      <c r="E12" s="74">
        <v>0</v>
      </c>
      <c r="F12" s="74">
        <v>0</v>
      </c>
      <c r="G12" s="74">
        <v>0</v>
      </c>
      <c r="H12" s="74">
        <v>8312</v>
      </c>
      <c r="I12" s="74">
        <v>11000</v>
      </c>
      <c r="J12" s="74">
        <v>225</v>
      </c>
    </row>
    <row r="13" spans="1:10" x14ac:dyDescent="0.3">
      <c r="A13" s="74">
        <v>10030101</v>
      </c>
      <c r="B13" s="74">
        <v>0</v>
      </c>
      <c r="C13" s="74">
        <v>0</v>
      </c>
      <c r="D13" s="74">
        <v>0</v>
      </c>
      <c r="E13" s="74">
        <v>2260353</v>
      </c>
      <c r="F13" s="74">
        <v>2503350</v>
      </c>
      <c r="G13" s="74">
        <v>32699</v>
      </c>
      <c r="H13" s="74">
        <v>35913</v>
      </c>
      <c r="I13" s="74">
        <v>79453</v>
      </c>
      <c r="J13" s="74">
        <v>1503.42</v>
      </c>
    </row>
    <row r="14" spans="1:10" x14ac:dyDescent="0.3">
      <c r="A14" s="74">
        <v>10030102</v>
      </c>
      <c r="B14" s="74">
        <v>24</v>
      </c>
      <c r="C14" s="74">
        <v>50</v>
      </c>
      <c r="D14" s="74">
        <v>0</v>
      </c>
      <c r="E14" s="74">
        <v>28662</v>
      </c>
      <c r="F14" s="74">
        <v>18739</v>
      </c>
      <c r="G14" s="74">
        <v>205</v>
      </c>
      <c r="H14" s="74">
        <v>2508</v>
      </c>
      <c r="I14" s="74">
        <v>6692</v>
      </c>
      <c r="J14" s="74">
        <v>0</v>
      </c>
    </row>
    <row r="15" spans="1:10" x14ac:dyDescent="0.3">
      <c r="A15" s="74">
        <v>10030103</v>
      </c>
      <c r="B15" s="74">
        <v>0</v>
      </c>
      <c r="C15" s="74">
        <v>0</v>
      </c>
      <c r="D15" s="74">
        <v>0</v>
      </c>
      <c r="E15" s="74">
        <v>0</v>
      </c>
      <c r="F15" s="74">
        <v>0</v>
      </c>
      <c r="G15" s="74">
        <v>0</v>
      </c>
      <c r="H15" s="74">
        <v>27912</v>
      </c>
      <c r="I15" s="74">
        <v>36999</v>
      </c>
      <c r="J15" s="74">
        <v>740</v>
      </c>
    </row>
    <row r="16" spans="1:10" x14ac:dyDescent="0.3">
      <c r="A16" s="74">
        <v>10030104</v>
      </c>
      <c r="B16" s="74">
        <v>0</v>
      </c>
      <c r="C16" s="74">
        <v>0</v>
      </c>
      <c r="D16" s="74">
        <v>0</v>
      </c>
      <c r="E16" s="74">
        <v>0</v>
      </c>
      <c r="F16" s="74">
        <v>0</v>
      </c>
      <c r="G16" s="74">
        <v>0</v>
      </c>
      <c r="H16" s="74">
        <v>629475</v>
      </c>
      <c r="I16" s="74">
        <v>695008</v>
      </c>
      <c r="J16" s="74">
        <v>21082</v>
      </c>
    </row>
    <row r="17" spans="1:10" x14ac:dyDescent="0.3">
      <c r="A17" s="74">
        <v>10030105</v>
      </c>
      <c r="B17" s="74">
        <v>22</v>
      </c>
      <c r="C17" s="74">
        <v>55</v>
      </c>
      <c r="D17" s="74">
        <v>0</v>
      </c>
      <c r="E17" s="74">
        <v>0</v>
      </c>
      <c r="F17" s="74">
        <v>0</v>
      </c>
      <c r="G17" s="74">
        <v>0</v>
      </c>
      <c r="H17" s="74">
        <v>997</v>
      </c>
      <c r="I17" s="74">
        <v>1558</v>
      </c>
      <c r="J17" s="74">
        <v>0</v>
      </c>
    </row>
    <row r="18" spans="1:10" x14ac:dyDescent="0.3">
      <c r="A18" s="74">
        <v>10030201</v>
      </c>
      <c r="B18" s="74">
        <v>0</v>
      </c>
      <c r="C18" s="74">
        <v>0</v>
      </c>
      <c r="D18" s="74">
        <v>0</v>
      </c>
      <c r="E18" s="74">
        <v>0</v>
      </c>
      <c r="F18" s="74">
        <v>0</v>
      </c>
      <c r="G18" s="74">
        <v>0</v>
      </c>
      <c r="H18" s="74">
        <v>97598</v>
      </c>
      <c r="I18" s="74">
        <v>123856</v>
      </c>
      <c r="J18" s="74">
        <v>950</v>
      </c>
    </row>
    <row r="19" spans="1:10" x14ac:dyDescent="0.3">
      <c r="A19" s="74">
        <v>10030202</v>
      </c>
      <c r="B19" s="74">
        <v>0</v>
      </c>
      <c r="C19" s="74">
        <v>0</v>
      </c>
      <c r="D19" s="74">
        <v>0</v>
      </c>
      <c r="E19" s="74">
        <v>0</v>
      </c>
      <c r="F19" s="74">
        <v>0</v>
      </c>
      <c r="G19" s="74">
        <v>0</v>
      </c>
      <c r="H19" s="74">
        <v>6588</v>
      </c>
      <c r="I19" s="74">
        <v>6793</v>
      </c>
      <c r="J19" s="74">
        <v>0</v>
      </c>
    </row>
    <row r="20" spans="1:10" x14ac:dyDescent="0.3">
      <c r="A20" s="74">
        <v>10030203</v>
      </c>
      <c r="B20" s="74">
        <v>550</v>
      </c>
      <c r="C20" s="74">
        <v>2410</v>
      </c>
      <c r="D20" s="74">
        <v>50</v>
      </c>
      <c r="E20" s="74">
        <v>0</v>
      </c>
      <c r="F20" s="74">
        <v>0</v>
      </c>
      <c r="G20" s="74">
        <v>0</v>
      </c>
      <c r="H20" s="74">
        <v>2113177</v>
      </c>
      <c r="I20" s="74">
        <v>3090640</v>
      </c>
      <c r="J20" s="74">
        <v>46389</v>
      </c>
    </row>
    <row r="21" spans="1:10" x14ac:dyDescent="0.3">
      <c r="A21" s="74">
        <v>10030204</v>
      </c>
      <c r="B21" s="74">
        <v>0</v>
      </c>
      <c r="C21" s="74">
        <v>0</v>
      </c>
      <c r="D21" s="74">
        <v>0</v>
      </c>
      <c r="E21" s="74">
        <v>0</v>
      </c>
      <c r="F21" s="74">
        <v>0</v>
      </c>
      <c r="G21" s="74">
        <v>0</v>
      </c>
      <c r="H21" s="74">
        <v>5236</v>
      </c>
      <c r="I21" s="74">
        <v>20622</v>
      </c>
      <c r="J21" s="74">
        <v>2011</v>
      </c>
    </row>
    <row r="22" spans="1:10" x14ac:dyDescent="0.3">
      <c r="A22" s="74">
        <v>10030205</v>
      </c>
      <c r="B22" s="74">
        <v>0</v>
      </c>
      <c r="C22" s="74">
        <v>0</v>
      </c>
      <c r="D22" s="74">
        <v>0</v>
      </c>
      <c r="E22" s="74">
        <v>0</v>
      </c>
      <c r="F22" s="74">
        <v>0</v>
      </c>
      <c r="G22" s="74">
        <v>0</v>
      </c>
      <c r="H22" s="74">
        <v>100558</v>
      </c>
      <c r="I22" s="74">
        <v>126873</v>
      </c>
      <c r="J22" s="74">
        <v>4353</v>
      </c>
    </row>
    <row r="23" spans="1:10" x14ac:dyDescent="0.3">
      <c r="A23" s="74">
        <v>10040101</v>
      </c>
      <c r="B23" s="74">
        <v>0</v>
      </c>
      <c r="C23" s="74">
        <v>0</v>
      </c>
      <c r="D23" s="74">
        <v>0</v>
      </c>
      <c r="E23" s="74">
        <v>0</v>
      </c>
      <c r="F23" s="74">
        <v>0</v>
      </c>
      <c r="G23" s="74">
        <v>0</v>
      </c>
      <c r="H23" s="74">
        <v>4077</v>
      </c>
      <c r="I23" s="74">
        <v>7316</v>
      </c>
      <c r="J23" s="74">
        <v>23</v>
      </c>
    </row>
    <row r="24" spans="1:10" x14ac:dyDescent="0.3">
      <c r="A24" s="74">
        <v>10040102</v>
      </c>
      <c r="B24" s="74">
        <v>0</v>
      </c>
      <c r="C24" s="74">
        <v>0</v>
      </c>
      <c r="D24" s="74">
        <v>0</v>
      </c>
      <c r="E24" s="74">
        <v>0</v>
      </c>
      <c r="F24" s="74">
        <v>0</v>
      </c>
      <c r="G24" s="74">
        <v>0</v>
      </c>
      <c r="H24" s="74">
        <v>2439</v>
      </c>
      <c r="I24" s="74">
        <v>4672</v>
      </c>
      <c r="J24" s="74">
        <v>57</v>
      </c>
    </row>
    <row r="25" spans="1:10" x14ac:dyDescent="0.3">
      <c r="A25" s="74">
        <v>10040103</v>
      </c>
      <c r="B25" s="74">
        <v>2357</v>
      </c>
      <c r="C25" s="74">
        <v>8790</v>
      </c>
      <c r="D25" s="74">
        <v>268</v>
      </c>
      <c r="E25" s="74">
        <v>0</v>
      </c>
      <c r="F25" s="74">
        <v>0</v>
      </c>
      <c r="G25" s="74">
        <v>0</v>
      </c>
      <c r="H25" s="74">
        <v>8463</v>
      </c>
      <c r="I25" s="74">
        <v>12616</v>
      </c>
      <c r="J25" s="74">
        <v>339</v>
      </c>
    </row>
    <row r="26" spans="1:10" x14ac:dyDescent="0.3">
      <c r="A26" s="74">
        <v>10040104</v>
      </c>
      <c r="B26" s="74">
        <v>15400213</v>
      </c>
      <c r="C26" s="74">
        <v>19100378</v>
      </c>
      <c r="D26" s="74">
        <v>93000</v>
      </c>
      <c r="E26" s="74">
        <v>0</v>
      </c>
      <c r="F26" s="74">
        <v>0</v>
      </c>
      <c r="G26" s="74">
        <v>0</v>
      </c>
      <c r="H26" s="74">
        <v>13004</v>
      </c>
      <c r="I26" s="74">
        <v>26655</v>
      </c>
      <c r="J26" s="74">
        <v>6</v>
      </c>
    </row>
    <row r="27" spans="1:10" x14ac:dyDescent="0.3">
      <c r="A27" s="74">
        <v>10040105</v>
      </c>
      <c r="B27" s="74">
        <v>0</v>
      </c>
      <c r="C27" s="74">
        <v>0</v>
      </c>
      <c r="D27" s="74">
        <v>0</v>
      </c>
      <c r="E27" s="74">
        <v>0</v>
      </c>
      <c r="F27" s="74">
        <v>0</v>
      </c>
      <c r="G27" s="74">
        <v>0</v>
      </c>
      <c r="H27" s="74">
        <v>6869</v>
      </c>
      <c r="I27" s="74">
        <v>14842</v>
      </c>
      <c r="J27" s="74">
        <v>0</v>
      </c>
    </row>
    <row r="28" spans="1:10" x14ac:dyDescent="0.3">
      <c r="A28" s="74">
        <v>10040106</v>
      </c>
      <c r="B28" s="74">
        <v>22</v>
      </c>
      <c r="C28" s="74">
        <v>76</v>
      </c>
      <c r="D28" s="74">
        <v>0</v>
      </c>
      <c r="E28" s="74">
        <v>0</v>
      </c>
      <c r="F28" s="74">
        <v>0</v>
      </c>
      <c r="G28" s="74">
        <v>0</v>
      </c>
      <c r="H28" s="74">
        <v>7314</v>
      </c>
      <c r="I28" s="74">
        <v>10250</v>
      </c>
      <c r="J28" s="74">
        <v>0</v>
      </c>
    </row>
    <row r="29" spans="1:10" x14ac:dyDescent="0.3">
      <c r="A29" s="74">
        <v>10040201</v>
      </c>
      <c r="B29" s="74">
        <v>0</v>
      </c>
      <c r="C29" s="74">
        <v>3979</v>
      </c>
      <c r="D29" s="74">
        <v>0</v>
      </c>
      <c r="E29" s="74">
        <v>0</v>
      </c>
      <c r="F29" s="74">
        <v>0</v>
      </c>
      <c r="G29" s="74">
        <v>0</v>
      </c>
      <c r="H29" s="74">
        <v>160044</v>
      </c>
      <c r="I29" s="74">
        <v>246881</v>
      </c>
      <c r="J29" s="74">
        <v>8098</v>
      </c>
    </row>
    <row r="30" spans="1:10" x14ac:dyDescent="0.3">
      <c r="A30" s="74">
        <v>10040202</v>
      </c>
      <c r="B30" s="74">
        <v>0</v>
      </c>
      <c r="C30" s="74">
        <v>0</v>
      </c>
      <c r="D30" s="74">
        <v>0</v>
      </c>
      <c r="E30" s="74">
        <v>0</v>
      </c>
      <c r="F30" s="74">
        <v>0</v>
      </c>
      <c r="G30" s="74">
        <v>0</v>
      </c>
      <c r="H30" s="74">
        <v>3557</v>
      </c>
      <c r="I30" s="74">
        <v>10929</v>
      </c>
      <c r="J30" s="74">
        <v>0</v>
      </c>
    </row>
    <row r="31" spans="1:10" x14ac:dyDescent="0.3">
      <c r="A31" s="74">
        <v>10040203</v>
      </c>
      <c r="B31" s="74">
        <v>0</v>
      </c>
      <c r="C31" s="74">
        <v>0</v>
      </c>
      <c r="D31" s="74">
        <v>0</v>
      </c>
      <c r="E31" s="74">
        <v>0</v>
      </c>
      <c r="F31" s="74">
        <v>0</v>
      </c>
      <c r="G31" s="74">
        <v>0</v>
      </c>
      <c r="H31" s="74">
        <v>15405</v>
      </c>
      <c r="I31" s="74">
        <v>28021</v>
      </c>
      <c r="J31" s="74">
        <v>1455</v>
      </c>
    </row>
    <row r="32" spans="1:10" x14ac:dyDescent="0.3">
      <c r="A32" s="74">
        <v>10040204</v>
      </c>
      <c r="B32" s="74">
        <v>0</v>
      </c>
      <c r="C32" s="74">
        <v>0</v>
      </c>
      <c r="D32" s="74">
        <v>0</v>
      </c>
      <c r="E32" s="74">
        <v>0</v>
      </c>
      <c r="F32" s="74">
        <v>0</v>
      </c>
      <c r="G32" s="74">
        <v>0</v>
      </c>
      <c r="H32" s="74">
        <v>30168</v>
      </c>
      <c r="I32" s="74">
        <v>52073</v>
      </c>
      <c r="J32" s="74">
        <v>2609</v>
      </c>
    </row>
    <row r="33" spans="1:10" x14ac:dyDescent="0.3">
      <c r="A33" s="74">
        <v>10040205</v>
      </c>
      <c r="B33" s="74">
        <v>0</v>
      </c>
      <c r="C33" s="74">
        <v>0</v>
      </c>
      <c r="D33" s="74">
        <v>0</v>
      </c>
      <c r="E33" s="74">
        <v>0</v>
      </c>
      <c r="F33" s="74">
        <v>0</v>
      </c>
      <c r="G33" s="74">
        <v>0</v>
      </c>
      <c r="H33" s="74">
        <v>5023</v>
      </c>
      <c r="I33" s="74">
        <v>9586</v>
      </c>
      <c r="J33" s="74">
        <v>0</v>
      </c>
    </row>
    <row r="34" spans="1:10" x14ac:dyDescent="0.3">
      <c r="A34" s="74">
        <v>10050001</v>
      </c>
      <c r="B34" s="74">
        <v>0</v>
      </c>
      <c r="C34" s="74">
        <v>0</v>
      </c>
      <c r="D34" s="74">
        <v>0</v>
      </c>
      <c r="E34" s="74">
        <v>0</v>
      </c>
      <c r="F34" s="74">
        <v>0</v>
      </c>
      <c r="G34" s="74">
        <v>0</v>
      </c>
      <c r="H34" s="74">
        <v>60</v>
      </c>
      <c r="I34" s="74">
        <v>74</v>
      </c>
      <c r="J34" s="74">
        <v>0</v>
      </c>
    </row>
    <row r="35" spans="1:10" x14ac:dyDescent="0.3">
      <c r="A35" s="74">
        <v>10050002</v>
      </c>
      <c r="B35" s="74">
        <v>0</v>
      </c>
      <c r="C35" s="74">
        <v>0</v>
      </c>
      <c r="D35" s="74">
        <v>0</v>
      </c>
      <c r="E35" s="74">
        <v>0</v>
      </c>
      <c r="F35" s="74">
        <v>0</v>
      </c>
      <c r="G35" s="74">
        <v>0</v>
      </c>
      <c r="H35" s="74">
        <v>131275</v>
      </c>
      <c r="I35" s="74">
        <v>234083</v>
      </c>
      <c r="J35" s="74">
        <v>6535</v>
      </c>
    </row>
    <row r="36" spans="1:10" x14ac:dyDescent="0.3">
      <c r="A36" s="74">
        <v>10050003</v>
      </c>
      <c r="B36" s="74">
        <v>0</v>
      </c>
      <c r="C36" s="74">
        <v>0</v>
      </c>
      <c r="D36" s="74">
        <v>0</v>
      </c>
      <c r="E36" s="74">
        <v>0</v>
      </c>
      <c r="F36" s="74">
        <v>0</v>
      </c>
      <c r="G36" s="74">
        <v>0</v>
      </c>
      <c r="H36" s="74">
        <v>157</v>
      </c>
      <c r="I36" s="74">
        <v>260</v>
      </c>
      <c r="J36" s="74">
        <v>0</v>
      </c>
    </row>
    <row r="37" spans="1:10" x14ac:dyDescent="0.3">
      <c r="A37" s="74">
        <v>10050004</v>
      </c>
      <c r="B37" s="74">
        <v>7131</v>
      </c>
      <c r="C37" s="74">
        <v>14981</v>
      </c>
      <c r="D37" s="74">
        <v>9</v>
      </c>
      <c r="E37" s="74">
        <v>0</v>
      </c>
      <c r="F37" s="74">
        <v>0</v>
      </c>
      <c r="G37" s="74">
        <v>0</v>
      </c>
      <c r="H37" s="74">
        <v>25714</v>
      </c>
      <c r="I37" s="74">
        <v>49585</v>
      </c>
      <c r="J37" s="74">
        <v>2072</v>
      </c>
    </row>
    <row r="38" spans="1:10" x14ac:dyDescent="0.3">
      <c r="A38" s="74">
        <v>10050005</v>
      </c>
      <c r="B38" s="74">
        <v>0</v>
      </c>
      <c r="C38" s="74">
        <v>0</v>
      </c>
      <c r="D38" s="74">
        <v>0</v>
      </c>
      <c r="E38" s="74">
        <v>0</v>
      </c>
      <c r="F38" s="74">
        <v>0</v>
      </c>
      <c r="G38" s="74">
        <v>0</v>
      </c>
      <c r="H38" s="74">
        <v>3388</v>
      </c>
      <c r="I38" s="74">
        <v>5861</v>
      </c>
      <c r="J38" s="74">
        <v>59</v>
      </c>
    </row>
    <row r="39" spans="1:10" x14ac:dyDescent="0.3">
      <c r="A39" s="74">
        <v>10050006</v>
      </c>
      <c r="B39" s="74">
        <v>0</v>
      </c>
      <c r="C39" s="74">
        <v>0</v>
      </c>
      <c r="D39" s="74">
        <v>0</v>
      </c>
      <c r="E39" s="74">
        <v>0</v>
      </c>
      <c r="F39" s="74">
        <v>0</v>
      </c>
      <c r="G39" s="74">
        <v>0</v>
      </c>
      <c r="H39" s="74">
        <v>4689</v>
      </c>
      <c r="I39" s="74">
        <v>9153</v>
      </c>
      <c r="J39" s="74">
        <v>274</v>
      </c>
    </row>
    <row r="40" spans="1:10" x14ac:dyDescent="0.3">
      <c r="A40" s="74">
        <v>10050007</v>
      </c>
      <c r="B40" s="74">
        <v>0</v>
      </c>
      <c r="C40" s="74">
        <v>0</v>
      </c>
      <c r="D40" s="74">
        <v>0</v>
      </c>
      <c r="E40" s="74">
        <v>0</v>
      </c>
      <c r="F40" s="74">
        <v>0</v>
      </c>
      <c r="G40" s="74">
        <v>0</v>
      </c>
      <c r="H40" s="74">
        <v>4097</v>
      </c>
      <c r="I40" s="74">
        <v>10305</v>
      </c>
      <c r="J40" s="74">
        <v>892</v>
      </c>
    </row>
    <row r="41" spans="1:10" x14ac:dyDescent="0.3">
      <c r="A41" s="74">
        <v>10050008</v>
      </c>
      <c r="B41" s="74">
        <v>0</v>
      </c>
      <c r="C41" s="74">
        <v>0</v>
      </c>
      <c r="D41" s="74">
        <v>0</v>
      </c>
      <c r="E41" s="74">
        <v>0</v>
      </c>
      <c r="F41" s="74">
        <v>0</v>
      </c>
      <c r="G41" s="74">
        <v>0</v>
      </c>
      <c r="H41" s="74">
        <v>14570</v>
      </c>
      <c r="I41" s="74">
        <v>16055</v>
      </c>
      <c r="J41" s="74">
        <v>413</v>
      </c>
    </row>
    <row r="42" spans="1:10" x14ac:dyDescent="0.3">
      <c r="A42" s="74">
        <v>10050009</v>
      </c>
      <c r="B42" s="74">
        <v>0</v>
      </c>
      <c r="C42" s="74">
        <v>0</v>
      </c>
      <c r="D42" s="74">
        <v>0</v>
      </c>
      <c r="E42" s="74">
        <v>0</v>
      </c>
      <c r="F42" s="74">
        <v>0</v>
      </c>
      <c r="G42" s="74">
        <v>0</v>
      </c>
      <c r="H42" s="74">
        <v>9767</v>
      </c>
      <c r="I42" s="74">
        <v>15599</v>
      </c>
      <c r="J42" s="74">
        <v>529</v>
      </c>
    </row>
    <row r="43" spans="1:10" x14ac:dyDescent="0.3">
      <c r="A43" s="74">
        <v>10050010</v>
      </c>
      <c r="B43" s="74">
        <v>0</v>
      </c>
      <c r="C43" s="74">
        <v>0</v>
      </c>
      <c r="D43" s="74">
        <v>0</v>
      </c>
      <c r="E43" s="74">
        <v>0</v>
      </c>
      <c r="F43" s="74">
        <v>0</v>
      </c>
      <c r="G43" s="74">
        <v>0</v>
      </c>
      <c r="H43" s="74">
        <v>924</v>
      </c>
      <c r="I43" s="74">
        <v>2173</v>
      </c>
      <c r="J43" s="74">
        <v>173</v>
      </c>
    </row>
    <row r="44" spans="1:10" x14ac:dyDescent="0.3">
      <c r="A44" s="74">
        <v>10050011</v>
      </c>
      <c r="B44" s="74">
        <v>0</v>
      </c>
      <c r="C44" s="74">
        <v>0</v>
      </c>
      <c r="D44" s="74">
        <v>0</v>
      </c>
      <c r="E44" s="74">
        <v>0</v>
      </c>
      <c r="F44" s="74">
        <v>0</v>
      </c>
      <c r="G44" s="74">
        <v>0</v>
      </c>
      <c r="H44" s="74">
        <v>2770</v>
      </c>
      <c r="I44" s="74">
        <v>4969</v>
      </c>
      <c r="J44" s="74">
        <v>0</v>
      </c>
    </row>
    <row r="45" spans="1:10" x14ac:dyDescent="0.3">
      <c r="A45" s="74">
        <v>10050012</v>
      </c>
      <c r="B45" s="74">
        <v>18485</v>
      </c>
      <c r="C45" s="74">
        <v>27371</v>
      </c>
      <c r="D45" s="74">
        <v>0</v>
      </c>
      <c r="E45" s="74">
        <v>0</v>
      </c>
      <c r="F45" s="74">
        <v>0</v>
      </c>
      <c r="G45" s="74">
        <v>0</v>
      </c>
      <c r="H45" s="74">
        <v>15101</v>
      </c>
      <c r="I45" s="74">
        <v>29232</v>
      </c>
      <c r="J45" s="74">
        <v>100</v>
      </c>
    </row>
    <row r="46" spans="1:10" x14ac:dyDescent="0.3">
      <c r="A46" s="74">
        <v>10050013</v>
      </c>
      <c r="B46" s="74">
        <v>0</v>
      </c>
      <c r="C46" s="74">
        <v>0</v>
      </c>
      <c r="D46" s="74">
        <v>0</v>
      </c>
      <c r="E46" s="74">
        <v>0</v>
      </c>
      <c r="F46" s="74">
        <v>0</v>
      </c>
      <c r="G46" s="74">
        <v>0</v>
      </c>
      <c r="H46" s="74">
        <v>3752</v>
      </c>
      <c r="I46" s="74">
        <v>13540</v>
      </c>
      <c r="J46" s="74">
        <v>800</v>
      </c>
    </row>
    <row r="47" spans="1:10" x14ac:dyDescent="0.3">
      <c r="A47" s="74">
        <v>10050014</v>
      </c>
      <c r="B47" s="74">
        <v>0</v>
      </c>
      <c r="C47" s="74">
        <v>0</v>
      </c>
      <c r="D47" s="74">
        <v>0</v>
      </c>
      <c r="E47" s="74">
        <v>0</v>
      </c>
      <c r="F47" s="74">
        <v>0</v>
      </c>
      <c r="G47" s="74">
        <v>0</v>
      </c>
      <c r="H47" s="74">
        <v>411114</v>
      </c>
      <c r="I47" s="74">
        <v>425847</v>
      </c>
      <c r="J47" s="74">
        <v>23471</v>
      </c>
    </row>
    <row r="48" spans="1:10" x14ac:dyDescent="0.3">
      <c r="A48" s="74">
        <v>10050015</v>
      </c>
      <c r="B48" s="74">
        <v>0</v>
      </c>
      <c r="C48" s="74">
        <v>0</v>
      </c>
      <c r="D48" s="74">
        <v>0</v>
      </c>
      <c r="E48" s="74">
        <v>0</v>
      </c>
      <c r="F48" s="74">
        <v>0</v>
      </c>
      <c r="G48" s="74">
        <v>0</v>
      </c>
      <c r="H48" s="74">
        <v>1160</v>
      </c>
      <c r="I48" s="74">
        <v>3663</v>
      </c>
      <c r="J48" s="74">
        <v>0</v>
      </c>
    </row>
    <row r="49" spans="1:10" x14ac:dyDescent="0.3">
      <c r="A49" s="74">
        <v>10050016</v>
      </c>
      <c r="B49" s="74">
        <v>100</v>
      </c>
      <c r="C49" s="74">
        <v>110</v>
      </c>
      <c r="D49" s="74">
        <v>0</v>
      </c>
      <c r="E49" s="74">
        <v>0</v>
      </c>
      <c r="F49" s="74">
        <v>0</v>
      </c>
      <c r="G49" s="74">
        <v>0</v>
      </c>
      <c r="H49" s="74">
        <v>491</v>
      </c>
      <c r="I49" s="74">
        <v>1367</v>
      </c>
      <c r="J49" s="74">
        <v>0</v>
      </c>
    </row>
    <row r="50" spans="1:10" x14ac:dyDescent="0.3">
      <c r="A50" s="74">
        <v>10060001</v>
      </c>
      <c r="B50" s="74">
        <v>73</v>
      </c>
      <c r="C50" s="74">
        <v>183</v>
      </c>
      <c r="D50" s="74">
        <v>0</v>
      </c>
      <c r="E50" s="74">
        <v>0</v>
      </c>
      <c r="F50" s="74">
        <v>0</v>
      </c>
      <c r="G50" s="74">
        <v>0</v>
      </c>
      <c r="H50" s="74">
        <v>7038</v>
      </c>
      <c r="I50" s="74">
        <v>13048</v>
      </c>
      <c r="J50" s="74">
        <v>0</v>
      </c>
    </row>
    <row r="51" spans="1:10" x14ac:dyDescent="0.3">
      <c r="A51" s="74">
        <v>10060002</v>
      </c>
      <c r="B51" s="74">
        <v>140</v>
      </c>
      <c r="C51" s="74">
        <v>553</v>
      </c>
      <c r="D51" s="74">
        <v>0</v>
      </c>
      <c r="E51" s="74">
        <v>0</v>
      </c>
      <c r="F51" s="74">
        <v>0</v>
      </c>
      <c r="G51" s="74">
        <v>0</v>
      </c>
      <c r="H51" s="74">
        <v>8183</v>
      </c>
      <c r="I51" s="74">
        <v>16316</v>
      </c>
      <c r="J51" s="74">
        <v>193</v>
      </c>
    </row>
    <row r="52" spans="1:10" x14ac:dyDescent="0.3">
      <c r="A52" s="74">
        <v>10060003</v>
      </c>
      <c r="B52" s="74">
        <v>0</v>
      </c>
      <c r="C52" s="74">
        <v>0</v>
      </c>
      <c r="D52" s="74">
        <v>0</v>
      </c>
      <c r="E52" s="74">
        <v>0</v>
      </c>
      <c r="F52" s="74">
        <v>0</v>
      </c>
      <c r="G52" s="74">
        <v>0</v>
      </c>
      <c r="H52" s="74">
        <v>912</v>
      </c>
      <c r="I52" s="74">
        <v>1641</v>
      </c>
      <c r="J52" s="74">
        <v>36</v>
      </c>
    </row>
    <row r="53" spans="1:10" x14ac:dyDescent="0.3">
      <c r="A53" s="74">
        <v>10060004</v>
      </c>
      <c r="B53" s="74">
        <v>0</v>
      </c>
      <c r="C53" s="74">
        <v>0</v>
      </c>
      <c r="D53" s="74">
        <v>0</v>
      </c>
      <c r="E53" s="74">
        <v>0</v>
      </c>
      <c r="F53" s="74">
        <v>0</v>
      </c>
      <c r="G53" s="74">
        <v>0</v>
      </c>
      <c r="H53" s="74">
        <v>635</v>
      </c>
      <c r="I53" s="74">
        <v>1676</v>
      </c>
      <c r="J53" s="74">
        <v>0</v>
      </c>
    </row>
    <row r="54" spans="1:10" x14ac:dyDescent="0.3">
      <c r="A54" s="74">
        <v>10060005</v>
      </c>
      <c r="B54" s="74">
        <v>50</v>
      </c>
      <c r="C54" s="74">
        <v>50</v>
      </c>
      <c r="D54" s="74">
        <v>0</v>
      </c>
      <c r="E54" s="74">
        <v>0</v>
      </c>
      <c r="F54" s="74">
        <v>0</v>
      </c>
      <c r="G54" s="74">
        <v>0</v>
      </c>
      <c r="H54" s="74">
        <v>2259</v>
      </c>
      <c r="I54" s="74">
        <v>5168</v>
      </c>
      <c r="J54" s="74">
        <v>19</v>
      </c>
    </row>
    <row r="55" spans="1:10" x14ac:dyDescent="0.3">
      <c r="A55" s="74">
        <v>10060006</v>
      </c>
      <c r="B55" s="74">
        <v>1282</v>
      </c>
      <c r="C55" s="74">
        <v>6851</v>
      </c>
      <c r="D55" s="74">
        <v>100</v>
      </c>
      <c r="E55" s="74">
        <v>0</v>
      </c>
      <c r="F55" s="74">
        <v>0</v>
      </c>
      <c r="G55" s="74">
        <v>0</v>
      </c>
      <c r="H55" s="74">
        <v>40728</v>
      </c>
      <c r="I55" s="74">
        <v>97893</v>
      </c>
      <c r="J55" s="74">
        <v>10345</v>
      </c>
    </row>
    <row r="56" spans="1:10" x14ac:dyDescent="0.3">
      <c r="A56" s="74">
        <v>10060007</v>
      </c>
      <c r="B56" s="74">
        <v>0</v>
      </c>
      <c r="C56" s="74">
        <v>0</v>
      </c>
      <c r="D56" s="74">
        <v>0</v>
      </c>
      <c r="E56" s="74">
        <v>0</v>
      </c>
      <c r="F56" s="74">
        <v>0</v>
      </c>
      <c r="G56" s="74">
        <v>0</v>
      </c>
      <c r="H56" s="74">
        <v>0</v>
      </c>
      <c r="I56" s="74">
        <v>0</v>
      </c>
      <c r="J56" s="74">
        <v>0</v>
      </c>
    </row>
    <row r="57" spans="1:10" x14ac:dyDescent="0.3">
      <c r="A57" s="74">
        <v>10070001</v>
      </c>
      <c r="B57" s="74">
        <v>0</v>
      </c>
      <c r="C57" s="74">
        <v>0</v>
      </c>
      <c r="D57" s="74">
        <v>0</v>
      </c>
      <c r="E57" s="74">
        <v>0</v>
      </c>
      <c r="F57" s="74">
        <v>0</v>
      </c>
      <c r="G57" s="74">
        <v>0</v>
      </c>
      <c r="H57" s="74">
        <v>0</v>
      </c>
      <c r="I57" s="74">
        <v>52</v>
      </c>
      <c r="J57" s="74">
        <v>0</v>
      </c>
    </row>
    <row r="58" spans="1:10" x14ac:dyDescent="0.3">
      <c r="A58" s="74">
        <v>10070002</v>
      </c>
      <c r="B58" s="74">
        <v>0</v>
      </c>
      <c r="C58" s="74">
        <v>0</v>
      </c>
      <c r="D58" s="74">
        <v>0</v>
      </c>
      <c r="E58" s="74">
        <v>0</v>
      </c>
      <c r="F58" s="74">
        <v>0</v>
      </c>
      <c r="G58" s="74">
        <v>0</v>
      </c>
      <c r="H58" s="74">
        <v>17529</v>
      </c>
      <c r="I58" s="74">
        <v>20859</v>
      </c>
      <c r="J58" s="74">
        <v>1039</v>
      </c>
    </row>
    <row r="59" spans="1:10" x14ac:dyDescent="0.3">
      <c r="A59" s="74">
        <v>10070003</v>
      </c>
      <c r="B59" s="74">
        <v>0</v>
      </c>
      <c r="C59" s="74">
        <v>0</v>
      </c>
      <c r="D59" s="74">
        <v>0</v>
      </c>
      <c r="E59" s="74">
        <v>0</v>
      </c>
      <c r="F59" s="74">
        <v>0</v>
      </c>
      <c r="G59" s="74">
        <v>0</v>
      </c>
      <c r="H59" s="74">
        <v>3684</v>
      </c>
      <c r="I59" s="74">
        <v>6893</v>
      </c>
      <c r="J59" s="74">
        <v>322</v>
      </c>
    </row>
    <row r="60" spans="1:10" x14ac:dyDescent="0.3">
      <c r="A60" s="74">
        <v>10070004</v>
      </c>
      <c r="B60" s="74">
        <v>0</v>
      </c>
      <c r="C60" s="74">
        <v>0</v>
      </c>
      <c r="D60" s="74">
        <v>0</v>
      </c>
      <c r="E60" s="74">
        <v>0</v>
      </c>
      <c r="F60" s="74">
        <v>0</v>
      </c>
      <c r="G60" s="74">
        <v>0</v>
      </c>
      <c r="H60" s="74">
        <v>2663</v>
      </c>
      <c r="I60" s="74">
        <v>7605</v>
      </c>
      <c r="J60" s="74">
        <v>663</v>
      </c>
    </row>
    <row r="61" spans="1:10" x14ac:dyDescent="0.3">
      <c r="A61" s="74">
        <v>10070005</v>
      </c>
      <c r="B61" s="74">
        <v>0</v>
      </c>
      <c r="C61" s="74">
        <v>0</v>
      </c>
      <c r="D61" s="74">
        <v>0</v>
      </c>
      <c r="E61" s="74">
        <v>41676</v>
      </c>
      <c r="F61" s="74">
        <v>42129</v>
      </c>
      <c r="G61" s="74">
        <v>0</v>
      </c>
      <c r="H61" s="74">
        <v>3502</v>
      </c>
      <c r="I61" s="74">
        <v>643</v>
      </c>
      <c r="J61" s="74">
        <v>0</v>
      </c>
    </row>
    <row r="62" spans="1:10" x14ac:dyDescent="0.3">
      <c r="A62" s="74">
        <v>10070006</v>
      </c>
      <c r="B62" s="74">
        <v>0</v>
      </c>
      <c r="C62" s="74">
        <v>0</v>
      </c>
      <c r="D62" s="74">
        <v>0</v>
      </c>
      <c r="E62" s="74">
        <v>0</v>
      </c>
      <c r="F62" s="74">
        <v>0</v>
      </c>
      <c r="G62" s="74">
        <v>0</v>
      </c>
      <c r="H62" s="74">
        <v>34188</v>
      </c>
      <c r="I62" s="74">
        <v>37380</v>
      </c>
      <c r="J62" s="74">
        <v>1404</v>
      </c>
    </row>
    <row r="63" spans="1:10" x14ac:dyDescent="0.3">
      <c r="A63" s="74">
        <v>10070007</v>
      </c>
      <c r="B63" s="74">
        <v>0</v>
      </c>
      <c r="C63" s="74">
        <v>0</v>
      </c>
      <c r="D63" s="74">
        <v>0</v>
      </c>
      <c r="E63" s="74">
        <v>0</v>
      </c>
      <c r="F63" s="74">
        <v>0</v>
      </c>
      <c r="G63" s="74">
        <v>0</v>
      </c>
      <c r="H63" s="74">
        <v>2715</v>
      </c>
      <c r="I63" s="74">
        <v>5505</v>
      </c>
      <c r="J63" s="74">
        <v>211</v>
      </c>
    </row>
    <row r="64" spans="1:10" x14ac:dyDescent="0.3">
      <c r="A64" s="74">
        <v>10070008</v>
      </c>
      <c r="B64" s="74">
        <v>0</v>
      </c>
      <c r="C64" s="74">
        <v>0</v>
      </c>
      <c r="D64" s="74">
        <v>0</v>
      </c>
      <c r="E64" s="74">
        <v>0</v>
      </c>
      <c r="F64" s="74">
        <v>0</v>
      </c>
      <c r="G64" s="74">
        <v>0</v>
      </c>
      <c r="H64" s="74">
        <v>331</v>
      </c>
      <c r="I64" s="74">
        <v>913</v>
      </c>
      <c r="J64" s="74">
        <v>0</v>
      </c>
    </row>
    <row r="65" spans="1:10" x14ac:dyDescent="0.3">
      <c r="A65" s="74">
        <v>10080010</v>
      </c>
      <c r="B65" s="74">
        <v>0</v>
      </c>
      <c r="C65" s="74">
        <v>0</v>
      </c>
      <c r="D65" s="74">
        <v>0</v>
      </c>
      <c r="E65" s="74">
        <v>0</v>
      </c>
      <c r="F65" s="74">
        <v>0</v>
      </c>
      <c r="G65" s="74">
        <v>0</v>
      </c>
      <c r="H65" s="74">
        <v>1116000</v>
      </c>
      <c r="I65" s="74">
        <v>1427340</v>
      </c>
      <c r="J65" s="74">
        <v>17300</v>
      </c>
    </row>
    <row r="66" spans="1:10" x14ac:dyDescent="0.3">
      <c r="A66" s="74">
        <v>10080014</v>
      </c>
      <c r="B66" s="74">
        <v>0</v>
      </c>
      <c r="C66" s="74">
        <v>0</v>
      </c>
      <c r="D66" s="74">
        <v>0</v>
      </c>
      <c r="E66" s="74">
        <v>0</v>
      </c>
      <c r="F66" s="74">
        <v>0</v>
      </c>
      <c r="G66" s="74">
        <v>0</v>
      </c>
      <c r="H66" s="74">
        <v>121</v>
      </c>
      <c r="I66" s="74">
        <v>207</v>
      </c>
      <c r="J66" s="74">
        <v>0</v>
      </c>
    </row>
    <row r="67" spans="1:10" x14ac:dyDescent="0.3">
      <c r="A67" s="74">
        <v>10080015</v>
      </c>
      <c r="B67" s="74">
        <v>0</v>
      </c>
      <c r="C67" s="74">
        <v>0</v>
      </c>
      <c r="D67" s="74">
        <v>0</v>
      </c>
      <c r="E67" s="74">
        <v>3141</v>
      </c>
      <c r="F67" s="74">
        <v>3141</v>
      </c>
      <c r="G67" s="74">
        <v>181</v>
      </c>
      <c r="H67" s="74">
        <v>1712</v>
      </c>
      <c r="I67" s="74">
        <v>4176</v>
      </c>
      <c r="J67" s="74">
        <v>5</v>
      </c>
    </row>
    <row r="68" spans="1:10" x14ac:dyDescent="0.3">
      <c r="A68" s="74">
        <v>10080016</v>
      </c>
      <c r="B68" s="74">
        <v>0</v>
      </c>
      <c r="C68" s="74">
        <v>0</v>
      </c>
      <c r="D68" s="74">
        <v>0</v>
      </c>
      <c r="E68" s="74">
        <v>0</v>
      </c>
      <c r="F68" s="74">
        <v>0</v>
      </c>
      <c r="G68" s="74">
        <v>0</v>
      </c>
      <c r="H68" s="74">
        <v>69902</v>
      </c>
      <c r="I68" s="74">
        <v>70686</v>
      </c>
      <c r="J68" s="74">
        <v>2400</v>
      </c>
    </row>
    <row r="69" spans="1:10" x14ac:dyDescent="0.3">
      <c r="A69" s="74">
        <v>10090101</v>
      </c>
      <c r="B69" s="74">
        <v>327</v>
      </c>
      <c r="C69" s="74">
        <v>1050</v>
      </c>
      <c r="D69" s="74">
        <v>0</v>
      </c>
      <c r="E69" s="74">
        <v>0</v>
      </c>
      <c r="F69" s="74">
        <v>0</v>
      </c>
      <c r="G69" s="74">
        <v>0</v>
      </c>
      <c r="H69" s="74">
        <v>79470</v>
      </c>
      <c r="I69" s="74">
        <v>128333</v>
      </c>
      <c r="J69" s="74">
        <v>3876</v>
      </c>
    </row>
    <row r="70" spans="1:10" x14ac:dyDescent="0.3">
      <c r="A70" s="74">
        <v>10090102</v>
      </c>
      <c r="B70" s="74">
        <v>0</v>
      </c>
      <c r="C70" s="74">
        <v>0</v>
      </c>
      <c r="D70" s="74">
        <v>0</v>
      </c>
      <c r="E70" s="74">
        <v>0</v>
      </c>
      <c r="F70" s="74">
        <v>0</v>
      </c>
      <c r="G70" s="74">
        <v>0</v>
      </c>
      <c r="H70" s="74">
        <v>2740</v>
      </c>
      <c r="I70" s="74">
        <v>5384</v>
      </c>
      <c r="J70" s="74">
        <v>0</v>
      </c>
    </row>
    <row r="71" spans="1:10" x14ac:dyDescent="0.3">
      <c r="A71" s="74">
        <v>10090207</v>
      </c>
      <c r="B71" s="74">
        <v>0</v>
      </c>
      <c r="C71" s="74">
        <v>0</v>
      </c>
      <c r="D71" s="74">
        <v>0</v>
      </c>
      <c r="E71" s="74">
        <v>0</v>
      </c>
      <c r="F71" s="74">
        <v>0</v>
      </c>
      <c r="G71" s="74">
        <v>0</v>
      </c>
      <c r="H71" s="74">
        <v>628</v>
      </c>
      <c r="I71" s="74">
        <v>839</v>
      </c>
      <c r="J71" s="74">
        <v>0</v>
      </c>
    </row>
    <row r="72" spans="1:10" x14ac:dyDescent="0.3">
      <c r="A72" s="74">
        <v>10090208</v>
      </c>
      <c r="B72" s="74">
        <v>0</v>
      </c>
      <c r="C72" s="74">
        <v>0</v>
      </c>
      <c r="D72" s="74">
        <v>0</v>
      </c>
      <c r="E72" s="74">
        <v>0</v>
      </c>
      <c r="F72" s="74">
        <v>0</v>
      </c>
      <c r="G72" s="74">
        <v>0</v>
      </c>
      <c r="H72" s="74">
        <v>599</v>
      </c>
      <c r="I72" s="74">
        <v>1008</v>
      </c>
      <c r="J72" s="74">
        <v>0</v>
      </c>
    </row>
    <row r="73" spans="1:10" x14ac:dyDescent="0.3">
      <c r="A73" s="74">
        <v>10090209</v>
      </c>
      <c r="B73" s="74">
        <v>0</v>
      </c>
      <c r="C73" s="74">
        <v>0</v>
      </c>
      <c r="D73" s="74">
        <v>0</v>
      </c>
      <c r="E73" s="74">
        <v>0</v>
      </c>
      <c r="F73" s="74">
        <v>0</v>
      </c>
      <c r="G73" s="74">
        <v>0</v>
      </c>
      <c r="H73" s="74">
        <v>2326</v>
      </c>
      <c r="I73" s="74">
        <v>4256</v>
      </c>
      <c r="J73" s="74">
        <v>0</v>
      </c>
    </row>
    <row r="74" spans="1:10" x14ac:dyDescent="0.3">
      <c r="A74" s="74">
        <v>10090210</v>
      </c>
      <c r="B74" s="74">
        <v>0</v>
      </c>
      <c r="C74" s="74">
        <v>0</v>
      </c>
      <c r="D74" s="74">
        <v>0</v>
      </c>
      <c r="E74" s="74">
        <v>0</v>
      </c>
      <c r="F74" s="74">
        <v>0</v>
      </c>
      <c r="G74" s="74">
        <v>0</v>
      </c>
      <c r="H74" s="74">
        <v>3188</v>
      </c>
      <c r="I74" s="74">
        <v>6720</v>
      </c>
      <c r="J74" s="74">
        <v>0</v>
      </c>
    </row>
    <row r="75" spans="1:10" x14ac:dyDescent="0.3">
      <c r="A75" s="74">
        <v>10100001</v>
      </c>
      <c r="B75" s="74">
        <v>0</v>
      </c>
      <c r="C75" s="74">
        <v>0</v>
      </c>
      <c r="D75" s="74">
        <v>0</v>
      </c>
      <c r="E75" s="74">
        <v>0</v>
      </c>
      <c r="F75" s="74">
        <v>0</v>
      </c>
      <c r="G75" s="74">
        <v>0</v>
      </c>
      <c r="H75" s="74">
        <v>26417</v>
      </c>
      <c r="I75" s="74">
        <v>44880</v>
      </c>
      <c r="J75" s="74">
        <v>358</v>
      </c>
    </row>
    <row r="76" spans="1:10" x14ac:dyDescent="0.3">
      <c r="A76" s="74">
        <v>10100002</v>
      </c>
      <c r="B76" s="74">
        <v>0</v>
      </c>
      <c r="C76" s="74">
        <v>0</v>
      </c>
      <c r="D76" s="74">
        <v>0</v>
      </c>
      <c r="E76" s="74">
        <v>0</v>
      </c>
      <c r="F76" s="74">
        <v>0</v>
      </c>
      <c r="G76" s="74">
        <v>0</v>
      </c>
      <c r="H76" s="74">
        <v>8456</v>
      </c>
      <c r="I76" s="74">
        <v>16055</v>
      </c>
      <c r="J76" s="74">
        <v>0</v>
      </c>
    </row>
    <row r="77" spans="1:10" x14ac:dyDescent="0.3">
      <c r="A77" s="74">
        <v>10100003</v>
      </c>
      <c r="B77" s="74">
        <v>0</v>
      </c>
      <c r="C77" s="74">
        <v>0</v>
      </c>
      <c r="D77" s="74">
        <v>0</v>
      </c>
      <c r="E77" s="74">
        <v>0</v>
      </c>
      <c r="F77" s="74">
        <v>0</v>
      </c>
      <c r="G77" s="74">
        <v>0</v>
      </c>
      <c r="H77" s="74">
        <v>819</v>
      </c>
      <c r="I77" s="74">
        <v>1634</v>
      </c>
      <c r="J77" s="74">
        <v>0</v>
      </c>
    </row>
    <row r="78" spans="1:10" x14ac:dyDescent="0.3">
      <c r="A78" s="74">
        <v>10100004</v>
      </c>
      <c r="B78" s="74">
        <v>1673</v>
      </c>
      <c r="C78" s="74">
        <v>3071</v>
      </c>
      <c r="D78" s="74">
        <v>7</v>
      </c>
      <c r="E78" s="74">
        <v>0</v>
      </c>
      <c r="F78" s="74">
        <v>0</v>
      </c>
      <c r="G78" s="74">
        <v>0</v>
      </c>
      <c r="H78" s="74">
        <v>7050</v>
      </c>
      <c r="I78" s="74">
        <v>15673</v>
      </c>
      <c r="J78" s="74">
        <v>167</v>
      </c>
    </row>
    <row r="79" spans="1:10" x14ac:dyDescent="0.3">
      <c r="A79" s="74">
        <v>10100005</v>
      </c>
      <c r="B79" s="74">
        <v>1460</v>
      </c>
      <c r="C79" s="74">
        <v>3000</v>
      </c>
      <c r="D79" s="74">
        <v>240</v>
      </c>
      <c r="E79" s="74">
        <v>0</v>
      </c>
      <c r="F79" s="74">
        <v>0</v>
      </c>
      <c r="G79" s="74">
        <v>0</v>
      </c>
      <c r="H79" s="74">
        <v>3173</v>
      </c>
      <c r="I79" s="74">
        <v>6888</v>
      </c>
      <c r="J79" s="74">
        <v>254</v>
      </c>
    </row>
    <row r="80" spans="1:10" x14ac:dyDescent="0.3">
      <c r="A80" s="74">
        <v>10110201</v>
      </c>
      <c r="B80" s="74">
        <v>535</v>
      </c>
      <c r="C80" s="74">
        <v>1738</v>
      </c>
      <c r="D80" s="74">
        <v>0</v>
      </c>
      <c r="E80" s="74">
        <v>0</v>
      </c>
      <c r="F80" s="74">
        <v>0</v>
      </c>
      <c r="G80" s="74">
        <v>0</v>
      </c>
      <c r="H80" s="74">
        <v>3971</v>
      </c>
      <c r="I80" s="74">
        <v>8931</v>
      </c>
      <c r="J80" s="74">
        <v>63</v>
      </c>
    </row>
    <row r="81" spans="1:10" x14ac:dyDescent="0.3">
      <c r="A81" s="74">
        <v>10110202</v>
      </c>
      <c r="B81" s="74">
        <v>50</v>
      </c>
      <c r="C81" s="74">
        <v>229</v>
      </c>
      <c r="D81" s="74">
        <v>0</v>
      </c>
      <c r="E81" s="74">
        <v>0</v>
      </c>
      <c r="F81" s="74">
        <v>0</v>
      </c>
      <c r="G81" s="74">
        <v>0</v>
      </c>
      <c r="H81" s="74">
        <v>12693</v>
      </c>
      <c r="I81" s="74">
        <v>27132</v>
      </c>
      <c r="J81" s="74">
        <v>65</v>
      </c>
    </row>
    <row r="82" spans="1:10" x14ac:dyDescent="0.3">
      <c r="A82" s="74">
        <v>10110203</v>
      </c>
      <c r="B82" s="74">
        <v>0</v>
      </c>
      <c r="C82" s="74">
        <v>0</v>
      </c>
      <c r="D82" s="74">
        <v>0</v>
      </c>
      <c r="E82" s="74">
        <v>0</v>
      </c>
      <c r="F82" s="74">
        <v>0</v>
      </c>
      <c r="G82" s="74">
        <v>0</v>
      </c>
      <c r="H82" s="74">
        <v>0</v>
      </c>
      <c r="I82" s="74">
        <v>0</v>
      </c>
      <c r="J82" s="74">
        <v>0</v>
      </c>
    </row>
    <row r="83" spans="1:10" x14ac:dyDescent="0.3">
      <c r="A83" s="74">
        <v>10110204</v>
      </c>
      <c r="B83" s="74">
        <v>0</v>
      </c>
      <c r="C83" s="74">
        <v>0</v>
      </c>
      <c r="D83" s="74">
        <v>0</v>
      </c>
      <c r="E83" s="74">
        <v>0</v>
      </c>
      <c r="F83" s="74">
        <v>0</v>
      </c>
      <c r="G83" s="74">
        <v>0</v>
      </c>
      <c r="H83" s="74">
        <v>659</v>
      </c>
      <c r="I83" s="74">
        <v>2331</v>
      </c>
      <c r="J83" s="74">
        <v>128</v>
      </c>
    </row>
    <row r="84" spans="1:10" x14ac:dyDescent="0.3">
      <c r="A84" s="74">
        <v>10120202</v>
      </c>
      <c r="B84" s="74">
        <v>0</v>
      </c>
      <c r="C84" s="74">
        <v>0</v>
      </c>
      <c r="D84" s="74">
        <v>0</v>
      </c>
      <c r="E84" s="74">
        <v>0</v>
      </c>
      <c r="F84" s="74">
        <v>0</v>
      </c>
      <c r="G84" s="74">
        <v>0</v>
      </c>
      <c r="H84" s="74">
        <v>59</v>
      </c>
      <c r="I84" s="74">
        <v>275</v>
      </c>
      <c r="J84" s="74">
        <v>0</v>
      </c>
    </row>
    <row r="85" spans="1:10" x14ac:dyDescent="0.3">
      <c r="A85" s="74">
        <v>17010101</v>
      </c>
      <c r="B85" s="74">
        <v>0</v>
      </c>
      <c r="C85" s="74">
        <v>0</v>
      </c>
      <c r="D85" s="74">
        <v>0</v>
      </c>
      <c r="E85" s="74">
        <v>5809249</v>
      </c>
      <c r="F85" s="74">
        <v>6027249</v>
      </c>
      <c r="G85" s="74">
        <v>46530</v>
      </c>
      <c r="H85" s="74">
        <v>5348</v>
      </c>
      <c r="I85" s="74">
        <v>6985</v>
      </c>
      <c r="J85" s="74">
        <v>431</v>
      </c>
    </row>
    <row r="86" spans="1:10" x14ac:dyDescent="0.3">
      <c r="A86" s="74">
        <v>17010102</v>
      </c>
      <c r="B86" s="74">
        <v>0</v>
      </c>
      <c r="C86" s="74">
        <v>0</v>
      </c>
      <c r="D86" s="74">
        <v>0</v>
      </c>
      <c r="E86" s="74">
        <v>0</v>
      </c>
      <c r="F86" s="74">
        <v>0</v>
      </c>
      <c r="G86" s="74">
        <v>0</v>
      </c>
      <c r="H86" s="74">
        <v>63</v>
      </c>
      <c r="I86" s="74">
        <v>124</v>
      </c>
      <c r="J86" s="74">
        <v>0</v>
      </c>
    </row>
    <row r="87" spans="1:10" x14ac:dyDescent="0.3">
      <c r="A87" s="74">
        <v>17010103</v>
      </c>
      <c r="B87" s="74">
        <v>0</v>
      </c>
      <c r="C87" s="74">
        <v>0</v>
      </c>
      <c r="D87" s="74">
        <v>0</v>
      </c>
      <c r="E87" s="74">
        <v>0</v>
      </c>
      <c r="F87" s="74">
        <v>0</v>
      </c>
      <c r="G87" s="74">
        <v>0</v>
      </c>
      <c r="H87" s="74">
        <v>679</v>
      </c>
      <c r="I87" s="74">
        <v>1340</v>
      </c>
      <c r="J87" s="74">
        <v>0</v>
      </c>
    </row>
    <row r="88" spans="1:10" x14ac:dyDescent="0.3">
      <c r="A88" s="74">
        <v>17010104</v>
      </c>
      <c r="B88" s="74">
        <v>0</v>
      </c>
      <c r="C88" s="74">
        <v>0</v>
      </c>
      <c r="D88" s="74">
        <v>0</v>
      </c>
      <c r="E88" s="74">
        <v>0</v>
      </c>
      <c r="F88" s="74">
        <v>0</v>
      </c>
      <c r="G88" s="74">
        <v>0</v>
      </c>
      <c r="H88" s="74">
        <v>0</v>
      </c>
      <c r="I88" s="74">
        <v>0</v>
      </c>
      <c r="J88" s="74">
        <v>0</v>
      </c>
    </row>
    <row r="89" spans="1:10" x14ac:dyDescent="0.3">
      <c r="A89" s="74">
        <v>17010105</v>
      </c>
      <c r="B89" s="74">
        <v>0</v>
      </c>
      <c r="C89" s="74">
        <v>0</v>
      </c>
      <c r="D89" s="74">
        <v>0</v>
      </c>
      <c r="E89" s="74">
        <v>0</v>
      </c>
      <c r="F89" s="74">
        <v>0</v>
      </c>
      <c r="G89" s="74">
        <v>0</v>
      </c>
      <c r="H89" s="74">
        <v>0</v>
      </c>
      <c r="I89" s="74">
        <v>0</v>
      </c>
      <c r="J89" s="74">
        <v>0</v>
      </c>
    </row>
    <row r="90" spans="1:10" x14ac:dyDescent="0.3">
      <c r="A90" s="74">
        <v>17010106</v>
      </c>
      <c r="B90" s="74">
        <v>0</v>
      </c>
      <c r="C90" s="74">
        <v>0</v>
      </c>
      <c r="D90" s="74">
        <v>0</v>
      </c>
      <c r="E90" s="74">
        <v>0</v>
      </c>
      <c r="F90" s="74">
        <v>0</v>
      </c>
      <c r="G90" s="74">
        <v>0</v>
      </c>
      <c r="H90" s="74">
        <v>0</v>
      </c>
      <c r="I90" s="74">
        <v>0</v>
      </c>
      <c r="J90" s="74">
        <v>0</v>
      </c>
    </row>
    <row r="91" spans="1:10" x14ac:dyDescent="0.3">
      <c r="A91" s="74">
        <v>17010201</v>
      </c>
      <c r="B91" s="74">
        <v>0</v>
      </c>
      <c r="C91" s="74">
        <v>0</v>
      </c>
      <c r="D91" s="74">
        <v>0</v>
      </c>
      <c r="E91" s="74">
        <v>0</v>
      </c>
      <c r="F91" s="74">
        <v>0</v>
      </c>
      <c r="G91" s="74">
        <v>0</v>
      </c>
      <c r="H91" s="74">
        <v>18692</v>
      </c>
      <c r="I91" s="74">
        <v>37816</v>
      </c>
      <c r="J91" s="74">
        <v>2046</v>
      </c>
    </row>
    <row r="92" spans="1:10" x14ac:dyDescent="0.3">
      <c r="A92" s="74">
        <v>17010202</v>
      </c>
      <c r="B92" s="74">
        <v>0</v>
      </c>
      <c r="C92" s="74">
        <v>0</v>
      </c>
      <c r="D92" s="74">
        <v>0</v>
      </c>
      <c r="E92" s="74">
        <v>31040</v>
      </c>
      <c r="F92" s="74">
        <v>50000</v>
      </c>
      <c r="G92" s="74">
        <v>2850</v>
      </c>
      <c r="H92" s="74">
        <v>59999</v>
      </c>
      <c r="I92" s="74">
        <v>66526</v>
      </c>
      <c r="J92" s="74">
        <v>1062</v>
      </c>
    </row>
    <row r="93" spans="1:10" x14ac:dyDescent="0.3">
      <c r="A93" s="74">
        <v>17010203</v>
      </c>
      <c r="B93" s="74">
        <v>0</v>
      </c>
      <c r="C93" s="74">
        <v>0</v>
      </c>
      <c r="D93" s="74">
        <v>0</v>
      </c>
      <c r="E93" s="74">
        <v>0</v>
      </c>
      <c r="F93" s="74">
        <v>0</v>
      </c>
      <c r="G93" s="74">
        <v>0</v>
      </c>
      <c r="H93" s="74">
        <v>13329</v>
      </c>
      <c r="I93" s="74">
        <v>19158</v>
      </c>
      <c r="J93" s="74">
        <v>503</v>
      </c>
    </row>
    <row r="94" spans="1:10" x14ac:dyDescent="0.3">
      <c r="A94" s="74">
        <v>17010204</v>
      </c>
      <c r="B94" s="74">
        <v>0</v>
      </c>
      <c r="C94" s="74">
        <v>0</v>
      </c>
      <c r="D94" s="74">
        <v>0</v>
      </c>
      <c r="E94" s="74">
        <v>820</v>
      </c>
      <c r="F94" s="74">
        <v>3890</v>
      </c>
      <c r="G94" s="74">
        <v>0</v>
      </c>
      <c r="H94" s="74">
        <v>2023</v>
      </c>
      <c r="I94" s="74">
        <v>4160</v>
      </c>
      <c r="J94" s="74">
        <v>165</v>
      </c>
    </row>
    <row r="95" spans="1:10" x14ac:dyDescent="0.3">
      <c r="A95" s="74">
        <v>17010205</v>
      </c>
      <c r="B95" s="74">
        <v>116</v>
      </c>
      <c r="C95" s="74">
        <v>150</v>
      </c>
      <c r="D95" s="74">
        <v>0</v>
      </c>
      <c r="E95" s="74">
        <v>0</v>
      </c>
      <c r="F95" s="74">
        <v>0</v>
      </c>
      <c r="G95" s="74">
        <v>0</v>
      </c>
      <c r="H95" s="74">
        <v>83480</v>
      </c>
      <c r="I95" s="74">
        <v>95709</v>
      </c>
      <c r="J95" s="74">
        <v>2526</v>
      </c>
    </row>
    <row r="96" spans="1:10" x14ac:dyDescent="0.3">
      <c r="A96" s="74">
        <v>17010206</v>
      </c>
      <c r="B96" s="74">
        <v>0</v>
      </c>
      <c r="C96" s="74">
        <v>0</v>
      </c>
      <c r="D96" s="74">
        <v>0</v>
      </c>
      <c r="E96" s="74">
        <v>0</v>
      </c>
      <c r="F96" s="74">
        <v>0</v>
      </c>
      <c r="G96" s="74">
        <v>0</v>
      </c>
      <c r="H96" s="74">
        <v>0</v>
      </c>
      <c r="I96" s="74">
        <v>0</v>
      </c>
      <c r="J96" s="74">
        <v>0</v>
      </c>
    </row>
    <row r="97" spans="1:10" x14ac:dyDescent="0.3">
      <c r="A97" s="74">
        <v>17010207</v>
      </c>
      <c r="B97" s="74">
        <v>0</v>
      </c>
      <c r="C97" s="74">
        <v>0</v>
      </c>
      <c r="D97" s="74">
        <v>0</v>
      </c>
      <c r="E97" s="74">
        <v>0</v>
      </c>
      <c r="F97" s="74">
        <v>0</v>
      </c>
      <c r="G97" s="74">
        <v>0</v>
      </c>
      <c r="H97" s="74">
        <v>0</v>
      </c>
      <c r="I97" s="74">
        <v>0</v>
      </c>
      <c r="J97" s="74">
        <v>0</v>
      </c>
    </row>
    <row r="98" spans="1:10" x14ac:dyDescent="0.3">
      <c r="A98" s="74">
        <v>17010208</v>
      </c>
      <c r="B98" s="74">
        <v>0</v>
      </c>
      <c r="C98" s="74">
        <v>0</v>
      </c>
      <c r="D98" s="74">
        <v>0</v>
      </c>
      <c r="E98" s="74">
        <v>1791000</v>
      </c>
      <c r="F98" s="74">
        <v>0</v>
      </c>
      <c r="G98" s="74">
        <v>0</v>
      </c>
      <c r="H98" s="74">
        <v>49977</v>
      </c>
      <c r="I98" s="74">
        <v>64691</v>
      </c>
      <c r="J98" s="74">
        <v>6979</v>
      </c>
    </row>
    <row r="99" spans="1:10" x14ac:dyDescent="0.3">
      <c r="A99" s="74">
        <v>17010209</v>
      </c>
      <c r="B99" s="74">
        <v>0</v>
      </c>
      <c r="C99" s="74">
        <v>0</v>
      </c>
      <c r="D99" s="74">
        <v>0</v>
      </c>
      <c r="E99" s="74">
        <v>0</v>
      </c>
      <c r="F99" s="74">
        <v>0</v>
      </c>
      <c r="G99" s="74">
        <v>0</v>
      </c>
      <c r="H99" s="74">
        <v>3469166</v>
      </c>
      <c r="I99" s="74">
        <v>3590421</v>
      </c>
      <c r="J99" s="74">
        <v>23800</v>
      </c>
    </row>
    <row r="100" spans="1:10" x14ac:dyDescent="0.3">
      <c r="A100" s="74">
        <v>17010210</v>
      </c>
      <c r="B100" s="74">
        <v>0</v>
      </c>
      <c r="C100" s="74">
        <v>0</v>
      </c>
      <c r="D100" s="74">
        <v>0</v>
      </c>
      <c r="E100" s="74">
        <v>0</v>
      </c>
      <c r="F100" s="74">
        <v>0</v>
      </c>
      <c r="G100" s="74">
        <v>0</v>
      </c>
      <c r="H100" s="74">
        <v>230</v>
      </c>
      <c r="I100" s="74">
        <v>361</v>
      </c>
      <c r="J100" s="74">
        <v>0</v>
      </c>
    </row>
    <row r="101" spans="1:10" x14ac:dyDescent="0.3">
      <c r="A101" s="74">
        <v>17010211</v>
      </c>
      <c r="B101" s="74">
        <v>0</v>
      </c>
      <c r="C101" s="74">
        <v>0</v>
      </c>
      <c r="D101" s="74">
        <v>0</v>
      </c>
      <c r="E101" s="74">
        <v>0</v>
      </c>
      <c r="F101" s="74">
        <v>0</v>
      </c>
      <c r="G101" s="74">
        <v>0</v>
      </c>
      <c r="H101" s="74">
        <v>0</v>
      </c>
      <c r="I101" s="74">
        <v>0</v>
      </c>
      <c r="J101" s="74">
        <v>0</v>
      </c>
    </row>
    <row r="102" spans="1:10" x14ac:dyDescent="0.3">
      <c r="A102" s="74">
        <v>17010212</v>
      </c>
      <c r="B102" s="74">
        <v>40</v>
      </c>
      <c r="C102" s="74">
        <v>77</v>
      </c>
      <c r="D102" s="74">
        <v>0</v>
      </c>
      <c r="E102" s="74">
        <v>41</v>
      </c>
      <c r="F102" s="74">
        <v>71</v>
      </c>
      <c r="G102" s="74">
        <v>5</v>
      </c>
      <c r="H102" s="74">
        <v>263368</v>
      </c>
      <c r="I102" s="74">
        <v>287555</v>
      </c>
      <c r="J102" s="74">
        <v>18053</v>
      </c>
    </row>
    <row r="103" spans="1:10" x14ac:dyDescent="0.3">
      <c r="A103" s="74">
        <v>17010213</v>
      </c>
      <c r="B103" s="74">
        <v>0</v>
      </c>
      <c r="C103" s="74">
        <v>0</v>
      </c>
      <c r="D103" s="74">
        <v>0</v>
      </c>
      <c r="E103" s="74">
        <v>459880</v>
      </c>
      <c r="F103" s="74">
        <v>497800</v>
      </c>
      <c r="G103" s="74">
        <v>7643</v>
      </c>
      <c r="H103" s="74">
        <v>2445</v>
      </c>
      <c r="I103" s="74">
        <v>2445</v>
      </c>
      <c r="J103" s="74">
        <v>0</v>
      </c>
    </row>
  </sheetData>
  <mergeCells count="4">
    <mergeCell ref="H1:J1"/>
    <mergeCell ref="E1:G1"/>
    <mergeCell ref="B1:D1"/>
    <mergeCell ref="A1:A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06"/>
  <sheetViews>
    <sheetView workbookViewId="0">
      <pane xSplit="1" ySplit="4" topLeftCell="E74" activePane="bottomRight" state="frozen"/>
      <selection pane="topRight" activeCell="B1" sqref="B1"/>
      <selection pane="bottomLeft" activeCell="A5" sqref="A5"/>
      <selection pane="bottomRight" activeCell="H1" sqref="H1:P105"/>
    </sheetView>
  </sheetViews>
  <sheetFormatPr defaultRowHeight="14.4" x14ac:dyDescent="0.3"/>
  <cols>
    <col min="2" max="2" width="11.21875" customWidth="1"/>
    <col min="8" max="8" width="14.5546875" customWidth="1"/>
    <col min="9" max="9" width="13.33203125" customWidth="1"/>
    <col min="10" max="10" width="13.5546875" customWidth="1"/>
    <col min="11" max="11" width="20.77734375" customWidth="1"/>
    <col min="12" max="12" width="12.44140625" customWidth="1"/>
    <col min="13" max="13" width="13" customWidth="1"/>
    <col min="14" max="14" width="14.5546875" customWidth="1"/>
    <col min="15" max="15" width="16.6640625" customWidth="1"/>
    <col min="16" max="16" width="14.21875" customWidth="1"/>
  </cols>
  <sheetData>
    <row r="1" spans="1:16" ht="22.8" customHeight="1" thickTop="1" x14ac:dyDescent="0.3">
      <c r="A1" s="207" t="s">
        <v>504</v>
      </c>
      <c r="B1" s="208"/>
      <c r="C1" s="208"/>
      <c r="D1" s="208"/>
      <c r="E1" s="208"/>
      <c r="F1" s="208"/>
      <c r="G1" s="209"/>
      <c r="H1" s="216" t="s">
        <v>505</v>
      </c>
      <c r="I1" s="217"/>
      <c r="J1" s="218"/>
      <c r="K1" s="225" t="s">
        <v>506</v>
      </c>
      <c r="L1" s="228" t="s">
        <v>507</v>
      </c>
      <c r="M1" s="229"/>
      <c r="N1" s="198" t="s">
        <v>146</v>
      </c>
      <c r="O1" s="201" t="s">
        <v>147</v>
      </c>
      <c r="P1" s="204" t="s">
        <v>508</v>
      </c>
    </row>
    <row r="2" spans="1:16" ht="22.8" customHeight="1" x14ac:dyDescent="0.3">
      <c r="A2" s="210"/>
      <c r="B2" s="211"/>
      <c r="C2" s="211"/>
      <c r="D2" s="211"/>
      <c r="E2" s="211"/>
      <c r="F2" s="211"/>
      <c r="G2" s="212"/>
      <c r="H2" s="219"/>
      <c r="I2" s="220"/>
      <c r="J2" s="221"/>
      <c r="K2" s="226"/>
      <c r="L2" s="230"/>
      <c r="M2" s="231"/>
      <c r="N2" s="199"/>
      <c r="O2" s="202"/>
      <c r="P2" s="205"/>
    </row>
    <row r="3" spans="1:16" ht="22.8" customHeight="1" thickBot="1" x14ac:dyDescent="0.35">
      <c r="A3" s="213"/>
      <c r="B3" s="214"/>
      <c r="C3" s="214"/>
      <c r="D3" s="214"/>
      <c r="E3" s="214"/>
      <c r="F3" s="214"/>
      <c r="G3" s="215"/>
      <c r="H3" s="222"/>
      <c r="I3" s="223"/>
      <c r="J3" s="224"/>
      <c r="K3" s="227"/>
      <c r="L3" s="232"/>
      <c r="M3" s="233"/>
      <c r="N3" s="200"/>
      <c r="O3" s="203"/>
      <c r="P3" s="206"/>
    </row>
    <row r="4" spans="1:16" s="1" customFormat="1" ht="15.6" thickTop="1" thickBot="1" x14ac:dyDescent="0.35">
      <c r="A4" s="75" t="s">
        <v>3</v>
      </c>
      <c r="B4" s="76" t="s">
        <v>509</v>
      </c>
      <c r="C4" s="76" t="s">
        <v>26</v>
      </c>
      <c r="D4" s="76" t="s">
        <v>28</v>
      </c>
      <c r="E4" s="76" t="s">
        <v>30</v>
      </c>
      <c r="F4" s="76" t="s">
        <v>32</v>
      </c>
      <c r="G4" s="178" t="s">
        <v>510</v>
      </c>
      <c r="H4" s="75" t="s">
        <v>511</v>
      </c>
      <c r="I4" s="76" t="s">
        <v>512</v>
      </c>
      <c r="J4" s="178" t="s">
        <v>513</v>
      </c>
      <c r="K4" s="179" t="s">
        <v>514</v>
      </c>
      <c r="L4" s="75" t="s">
        <v>511</v>
      </c>
      <c r="M4" s="178" t="s">
        <v>512</v>
      </c>
      <c r="N4" s="179" t="s">
        <v>514</v>
      </c>
      <c r="O4" s="179" t="s">
        <v>515</v>
      </c>
      <c r="P4" s="179" t="s">
        <v>516</v>
      </c>
    </row>
    <row r="5" spans="1:16" ht="15" thickTop="1" x14ac:dyDescent="0.3">
      <c r="A5" s="174" t="s">
        <v>384</v>
      </c>
      <c r="B5" s="141">
        <f>'Physical Supply by HUC 8'!B3</f>
        <v>5010000</v>
      </c>
      <c r="C5" s="141">
        <f>'Physical Supply by HUC 8'!X2</f>
        <v>0</v>
      </c>
      <c r="D5" s="141">
        <f>'Physical Supply by HUC 8'!Z2</f>
        <v>0</v>
      </c>
      <c r="E5" s="141">
        <f>'Physical Supply by HUC 8'!AB2</f>
        <v>0</v>
      </c>
      <c r="F5" s="141">
        <f>'Physical Supply by HUC 8'!AD2</f>
        <v>0</v>
      </c>
      <c r="G5" s="175">
        <f>'Physical Supply by HUC 8'!AR2</f>
        <v>195457.973941</v>
      </c>
      <c r="H5" s="176">
        <f>'Water Use Current M&amp;I'!AT5</f>
        <v>40.984461165457908</v>
      </c>
      <c r="I5" s="141">
        <f>'Water Use Current Agriculture'!U4</f>
        <v>0</v>
      </c>
      <c r="J5" s="175">
        <f>'Water Use Current Thermo'!BJ6</f>
        <v>0</v>
      </c>
      <c r="K5" s="177">
        <f>'Current Groundwater Pumping'!M4</f>
        <v>0</v>
      </c>
      <c r="L5" s="176">
        <f>'Water Use Future M&amp;I'!L5</f>
        <v>43.319019079946017</v>
      </c>
      <c r="M5" s="175">
        <f>'Water Use Current Agriculture'!U4</f>
        <v>0</v>
      </c>
      <c r="N5" s="177">
        <f>Recharge!B2</f>
        <v>849771.81</v>
      </c>
      <c r="O5" s="177">
        <f>Storage!H3</f>
        <v>68253</v>
      </c>
      <c r="P5" s="177">
        <f>Species!B2</f>
        <v>1</v>
      </c>
    </row>
    <row r="6" spans="1:16" x14ac:dyDescent="0.3">
      <c r="A6" s="86" t="s">
        <v>385</v>
      </c>
      <c r="B6" s="74">
        <f>'Physical Supply by HUC 8'!B2</f>
        <v>5019000</v>
      </c>
      <c r="C6" s="74">
        <f>'Physical Supply by HUC 8'!X3</f>
        <v>14488.94</v>
      </c>
      <c r="D6" s="74">
        <f>'Physical Supply by HUC 8'!Z3</f>
        <v>25355.645</v>
      </c>
      <c r="E6" s="74">
        <f>'Physical Supply by HUC 8'!AB3</f>
        <v>32600.115000000002</v>
      </c>
      <c r="F6" s="74">
        <f>'Physical Supply by HUC 8'!AD3</f>
        <v>43466.82</v>
      </c>
      <c r="G6" s="89">
        <f>'Physical Supply by HUC 8'!AR3</f>
        <v>204193.35586700001</v>
      </c>
      <c r="H6" s="48">
        <f>'Water Use Current M&amp;I'!AT4</f>
        <v>0</v>
      </c>
      <c r="I6" s="74">
        <f>'Water Use Current Agriculture'!U5</f>
        <v>0</v>
      </c>
      <c r="J6" s="89">
        <f>'Water Use Current Thermo'!BJ7</f>
        <v>0</v>
      </c>
      <c r="K6" s="172">
        <f>'Current Groundwater Pumping'!M3</f>
        <v>0</v>
      </c>
      <c r="L6" s="48">
        <f>'Water Use Future M&amp;I'!L4</f>
        <v>0</v>
      </c>
      <c r="M6" s="89">
        <f>'Water Use Current Agriculture'!U5</f>
        <v>0</v>
      </c>
      <c r="N6" s="172">
        <f>Recharge!B3</f>
        <v>321233.03999999998</v>
      </c>
      <c r="O6" s="172">
        <f>Storage!H4</f>
        <v>0</v>
      </c>
      <c r="P6" s="172">
        <f>Species!B3</f>
        <v>1</v>
      </c>
    </row>
    <row r="7" spans="1:16" x14ac:dyDescent="0.3">
      <c r="A7" s="87">
        <v>10020001</v>
      </c>
      <c r="B7" s="74">
        <f>'Physical Supply by HUC 8'!B4</f>
        <v>6014500</v>
      </c>
      <c r="C7" s="74">
        <f>'Physical Supply by HUC 8'!X4</f>
        <v>28557.70074</v>
      </c>
      <c r="D7" s="74">
        <f>'Physical Supply by HUC 8'!Z4</f>
        <v>71756.475349999993</v>
      </c>
      <c r="E7" s="74">
        <f>'Physical Supply by HUC 8'!AB4</f>
        <v>92729.216</v>
      </c>
      <c r="F7" s="74">
        <f>'Physical Supply by HUC 8'!AD4</f>
        <v>110840.391</v>
      </c>
      <c r="G7" s="89">
        <f>'Physical Supply by HUC 8'!AR4</f>
        <v>177638.02663500002</v>
      </c>
      <c r="H7" s="48">
        <f>'Water Use Current M&amp;I'!AT6</f>
        <v>255.8757340704434</v>
      </c>
      <c r="I7" s="74">
        <f>'Water Use Current Agriculture'!U6</f>
        <v>53866.444575268666</v>
      </c>
      <c r="J7" s="89">
        <f>'Water Use Current Thermo'!BJ8</f>
        <v>0</v>
      </c>
      <c r="K7" s="172">
        <f>'Current Groundwater Pumping'!M5</f>
        <v>17.357377740745559</v>
      </c>
      <c r="L7" s="48">
        <f>'Water Use Future M&amp;I'!L6</f>
        <v>270.38808913712523</v>
      </c>
      <c r="M7" s="89">
        <f>'Water Use Current Agriculture'!U6</f>
        <v>53866.444575268666</v>
      </c>
      <c r="N7" s="172">
        <f>Recharge!B4</f>
        <v>505874.97</v>
      </c>
      <c r="O7" s="172">
        <f>Storage!H5</f>
        <v>77040</v>
      </c>
      <c r="P7" s="172">
        <f>Species!B4</f>
        <v>2</v>
      </c>
    </row>
    <row r="8" spans="1:16" x14ac:dyDescent="0.3">
      <c r="A8" s="87">
        <v>10020002</v>
      </c>
      <c r="B8" s="74">
        <f>'Physical Supply by HUC 8'!B5</f>
        <v>6018500</v>
      </c>
      <c r="C8" s="74">
        <f>'Physical Supply by HUC 8'!X5</f>
        <v>17386.727999999999</v>
      </c>
      <c r="D8" s="74">
        <f>'Physical Supply by HUC 8'!Z5</f>
        <v>42742.373</v>
      </c>
      <c r="E8" s="74">
        <f>'Physical Supply by HUC 8'!AB5</f>
        <v>70271.358999999997</v>
      </c>
      <c r="F8" s="74">
        <f>'Physical Supply by HUC 8'!AD5</f>
        <v>124604.88400000001</v>
      </c>
      <c r="G8" s="89">
        <f>'Physical Supply by HUC 8'!AR5</f>
        <v>293194.56760499999</v>
      </c>
      <c r="H8" s="48">
        <f>'Water Use Current M&amp;I'!AT7</f>
        <v>1840.4059426526467</v>
      </c>
      <c r="I8" s="74">
        <f>'Water Use Current Agriculture'!U7</f>
        <v>149218.62479517938</v>
      </c>
      <c r="J8" s="89">
        <f>'Water Use Current Thermo'!BJ9</f>
        <v>0</v>
      </c>
      <c r="K8" s="172">
        <f>'Current Groundwater Pumping'!M6</f>
        <v>17.557727113241949</v>
      </c>
      <c r="L8" s="48">
        <f>'Water Use Future M&amp;I'!L7</f>
        <v>1943.5782692819296</v>
      </c>
      <c r="M8" s="89">
        <f>'Water Use Current Agriculture'!U7</f>
        <v>149218.62479517938</v>
      </c>
      <c r="N8" s="172">
        <f>Recharge!B5</f>
        <v>305212.05</v>
      </c>
      <c r="O8" s="172">
        <f>Storage!H6</f>
        <v>179722</v>
      </c>
      <c r="P8" s="172">
        <f>Species!B5</f>
        <v>2</v>
      </c>
    </row>
    <row r="9" spans="1:16" x14ac:dyDescent="0.3">
      <c r="A9" s="88">
        <v>10020003</v>
      </c>
      <c r="B9" s="74">
        <f>'Physical Supply by HUC 8'!B6</f>
        <v>6023000</v>
      </c>
      <c r="C9" s="74">
        <f>'Physical Supply by HUC 8'!X6</f>
        <v>15937.834000000001</v>
      </c>
      <c r="D9" s="74">
        <f>'Physical Supply by HUC 8'!Z6</f>
        <v>51435.737000000001</v>
      </c>
      <c r="E9" s="74">
        <f>'Physical Supply by HUC 8'!AB6</f>
        <v>68822.464999999997</v>
      </c>
      <c r="F9" s="74">
        <f>'Physical Supply by HUC 8'!AD6</f>
        <v>84760.298999999999</v>
      </c>
      <c r="G9" s="89">
        <f>'Physical Supply by HUC 8'!AR6</f>
        <v>143865.75638899999</v>
      </c>
      <c r="H9" s="48">
        <f>'Water Use Current M&amp;I'!AT8</f>
        <v>252.36356902324462</v>
      </c>
      <c r="I9" s="74">
        <f>'Water Use Current Agriculture'!U8</f>
        <v>25920.087433040168</v>
      </c>
      <c r="J9" s="89">
        <f>'Water Use Current Thermo'!BJ10</f>
        <v>0</v>
      </c>
      <c r="K9" s="172">
        <f>'Current Groundwater Pumping'!M7</f>
        <v>3.7880425078996209</v>
      </c>
      <c r="L9" s="48">
        <f>'Water Use Future M&amp;I'!L8</f>
        <v>266.5114068649886</v>
      </c>
      <c r="M9" s="89">
        <f>'Water Use Current Agriculture'!U8</f>
        <v>25920.087433040168</v>
      </c>
      <c r="N9" s="172">
        <f>Recharge!B6</f>
        <v>152480.07</v>
      </c>
      <c r="O9" s="172">
        <f>Storage!H7</f>
        <v>37892</v>
      </c>
      <c r="P9" s="172">
        <f>Species!B6</f>
        <v>2</v>
      </c>
    </row>
    <row r="10" spans="1:16" x14ac:dyDescent="0.3">
      <c r="A10" s="87">
        <v>10020004</v>
      </c>
      <c r="B10" s="74">
        <f>'Physical Supply by HUC 8'!B7</f>
        <v>6026400</v>
      </c>
      <c r="C10" s="74">
        <f>'Physical Supply by HUC 8'!X7</f>
        <v>44915.714</v>
      </c>
      <c r="D10" s="74">
        <f>'Physical Supply by HUC 8'!Z7</f>
        <v>83311.404999999999</v>
      </c>
      <c r="E10" s="74">
        <f>'Physical Supply by HUC 8'!AB7</f>
        <v>114535.0707</v>
      </c>
      <c r="F10" s="74">
        <f>'Physical Supply by HUC 8'!AD7</f>
        <v>166912.5888</v>
      </c>
      <c r="G10" s="89">
        <f>'Physical Supply by HUC 8'!AR7</f>
        <v>841369.84801199997</v>
      </c>
      <c r="H10" s="48">
        <f>'Water Use Current M&amp;I'!AT9</f>
        <v>575.4513605012072</v>
      </c>
      <c r="I10" s="74">
        <f>'Water Use Current Agriculture'!U9</f>
        <v>96580.447060221049</v>
      </c>
      <c r="J10" s="89">
        <f>'Water Use Current Thermo'!BJ11</f>
        <v>0</v>
      </c>
      <c r="K10" s="172">
        <f>'Current Groundwater Pumping'!M8</f>
        <v>15.017568841360109</v>
      </c>
      <c r="L10" s="48">
        <f>'Water Use Future M&amp;I'!L9</f>
        <v>607.54824913474067</v>
      </c>
      <c r="M10" s="89">
        <f>'Water Use Current Agriculture'!U9</f>
        <v>96580.447060221049</v>
      </c>
      <c r="N10" s="172">
        <f>Recharge!B7</f>
        <v>1047687.21</v>
      </c>
      <c r="O10" s="172">
        <f>Storage!H8</f>
        <v>6705</v>
      </c>
      <c r="P10" s="172">
        <f>Species!B7</f>
        <v>2</v>
      </c>
    </row>
    <row r="11" spans="1:16" x14ac:dyDescent="0.3">
      <c r="A11" s="88">
        <v>10020005</v>
      </c>
      <c r="B11" s="74">
        <f>'Physical Supply by HUC 8'!B8</f>
        <v>6036650</v>
      </c>
      <c r="C11" s="74">
        <f>'Physical Supply by HUC 8'!X8</f>
        <v>105754.77305999999</v>
      </c>
      <c r="D11" s="74">
        <f>'Physical Supply by HUC 8'!Z8</f>
        <v>242617.30029999997</v>
      </c>
      <c r="E11" s="74">
        <f>'Physical Supply by HUC 8'!AB8</f>
        <v>429597.071</v>
      </c>
      <c r="F11" s="74">
        <f>'Physical Supply by HUC 8'!AD8</f>
        <v>618387.95920000004</v>
      </c>
      <c r="G11" s="89">
        <f>'Physical Supply by HUC 8'!AR8</f>
        <v>1413119.358246</v>
      </c>
      <c r="H11" s="48">
        <f>'Water Use Current M&amp;I'!AT10</f>
        <v>760.96919651930125</v>
      </c>
      <c r="I11" s="74">
        <f>'Water Use Current Agriculture'!U10</f>
        <v>60042.804759541097</v>
      </c>
      <c r="J11" s="89">
        <f>'Water Use Current Thermo'!BJ12</f>
        <v>0</v>
      </c>
      <c r="K11" s="172">
        <f>'Current Groundwater Pumping'!M9</f>
        <v>13.313372722446541</v>
      </c>
      <c r="L11" s="48">
        <f>'Water Use Future M&amp;I'!L10</f>
        <v>803.64885312599233</v>
      </c>
      <c r="M11" s="89">
        <f>'Water Use Current Agriculture'!U10</f>
        <v>60042.804759541097</v>
      </c>
      <c r="N11" s="172">
        <f>Recharge!B8</f>
        <v>262058.49</v>
      </c>
      <c r="O11" s="172">
        <f>Storage!H9</f>
        <v>33168</v>
      </c>
      <c r="P11" s="172">
        <f>Species!B8</f>
        <v>2</v>
      </c>
    </row>
    <row r="12" spans="1:16" x14ac:dyDescent="0.3">
      <c r="A12" s="88">
        <v>10020006</v>
      </c>
      <c r="B12" s="74">
        <f>'Physical Supply by HUC 8'!B9</f>
        <v>6033000</v>
      </c>
      <c r="C12" s="74">
        <f>'Physical Supply by HUC 8'!X9</f>
        <v>4564.0160999999998</v>
      </c>
      <c r="D12" s="74">
        <f>'Physical Supply by HUC 8'!Z9</f>
        <v>7968.9170000000004</v>
      </c>
      <c r="E12" s="74">
        <f>'Physical Supply by HUC 8'!AB9</f>
        <v>10866.705</v>
      </c>
      <c r="F12" s="74">
        <f>'Physical Supply by HUC 8'!AD9</f>
        <v>15213.387000000001</v>
      </c>
      <c r="G12" s="89">
        <f>'Physical Supply by HUC 8'!AR9</f>
        <v>84259.706122999996</v>
      </c>
      <c r="H12" s="48">
        <f>'Water Use Current M&amp;I'!AT11</f>
        <v>329.28189743525968</v>
      </c>
      <c r="I12" s="74">
        <f>'Water Use Current Agriculture'!U11</f>
        <v>14452.665227362128</v>
      </c>
      <c r="J12" s="89">
        <f>'Water Use Current Thermo'!BJ13</f>
        <v>0</v>
      </c>
      <c r="K12" s="172">
        <f>'Current Groundwater Pumping'!M10</f>
        <v>3.5650507505518645</v>
      </c>
      <c r="L12" s="48">
        <f>'Water Use Future M&amp;I'!L11</f>
        <v>347.80669672402922</v>
      </c>
      <c r="M12" s="89">
        <f>'Water Use Current Agriculture'!U11</f>
        <v>14452.665227362128</v>
      </c>
      <c r="N12" s="172">
        <f>Recharge!B9</f>
        <v>178147.35</v>
      </c>
      <c r="O12" s="172">
        <f>Storage!H10</f>
        <v>87</v>
      </c>
      <c r="P12" s="172">
        <f>Species!B9</f>
        <v>2</v>
      </c>
    </row>
    <row r="13" spans="1:16" x14ac:dyDescent="0.3">
      <c r="A13" s="88">
        <v>10020007</v>
      </c>
      <c r="B13" s="74">
        <f>'Physical Supply by HUC 8'!B10</f>
        <v>6042500</v>
      </c>
      <c r="C13" s="74">
        <f>'Physical Supply by HUC 8'!X10</f>
        <v>478135.02</v>
      </c>
      <c r="D13" s="74">
        <f>'Physical Supply by HUC 8'!Z10</f>
        <v>607811.03300000005</v>
      </c>
      <c r="E13" s="74">
        <f>'Physical Supply by HUC 8'!AB10</f>
        <v>717202.53</v>
      </c>
      <c r="F13" s="74">
        <f>'Physical Supply by HUC 8'!AD10</f>
        <v>836011.83799999999</v>
      </c>
      <c r="G13" s="89">
        <f>'Physical Supply by HUC 8'!AR10</f>
        <v>1187271.5571020001</v>
      </c>
      <c r="H13" s="48">
        <f>'Water Use Current M&amp;I'!AT12</f>
        <v>675.37256215155594</v>
      </c>
      <c r="I13" s="74">
        <f>'Water Use Current Agriculture'!U12</f>
        <v>24308.810115818778</v>
      </c>
      <c r="J13" s="89">
        <f>'Water Use Current Thermo'!BJ14</f>
        <v>0</v>
      </c>
      <c r="K13" s="172">
        <f>'Current Groundwater Pumping'!M11</f>
        <v>15.414472123750068</v>
      </c>
      <c r="L13" s="48">
        <f>'Water Use Future M&amp;I'!L12</f>
        <v>713.21839607917059</v>
      </c>
      <c r="M13" s="89">
        <f>'Water Use Current Agriculture'!U12</f>
        <v>24308.810115818778</v>
      </c>
      <c r="N13" s="172">
        <f>Recharge!B10</f>
        <v>846807.21</v>
      </c>
      <c r="O13" s="172">
        <f>Storage!H11</f>
        <v>60435</v>
      </c>
      <c r="P13" s="172">
        <f>Species!B10</f>
        <v>2</v>
      </c>
    </row>
    <row r="14" spans="1:16" x14ac:dyDescent="0.3">
      <c r="A14" s="88">
        <v>10020008</v>
      </c>
      <c r="B14" s="74">
        <f>'Physical Supply by HUC 8'!B11</f>
        <v>6052500</v>
      </c>
      <c r="C14" s="74">
        <f>'Physical Supply by HUC 8'!X11</f>
        <v>152133.87</v>
      </c>
      <c r="D14" s="74">
        <f>'Physical Supply by HUC 8'!Z11</f>
        <v>241965.29800000001</v>
      </c>
      <c r="E14" s="74">
        <f>'Physical Supply by HUC 8'!AB11</f>
        <v>300645.505</v>
      </c>
      <c r="F14" s="74">
        <f>'Physical Supply by HUC 8'!AD11</f>
        <v>398445.85</v>
      </c>
      <c r="G14" s="89">
        <f>'Physical Supply by HUC 8'!AR11</f>
        <v>766201.95173899992</v>
      </c>
      <c r="H14" s="48">
        <f>'Water Use Current M&amp;I'!AT13</f>
        <v>13862.347672114745</v>
      </c>
      <c r="I14" s="74">
        <f>'Water Use Current Agriculture'!U13</f>
        <v>98742.615272060284</v>
      </c>
      <c r="J14" s="89">
        <f>'Water Use Current Thermo'!BJ15</f>
        <v>0</v>
      </c>
      <c r="K14" s="172">
        <f>'Current Groundwater Pumping'!M12</f>
        <v>13.812311170453482</v>
      </c>
      <c r="L14" s="48">
        <f>'Water Use Future M&amp;I'!L13</f>
        <v>14639.750417487568</v>
      </c>
      <c r="M14" s="89">
        <f>'Water Use Current Agriculture'!U13</f>
        <v>98742.615272060284</v>
      </c>
      <c r="N14" s="172">
        <f>Recharge!B11</f>
        <v>681825.6</v>
      </c>
      <c r="O14" s="172">
        <f>Storage!H12</f>
        <v>8312</v>
      </c>
      <c r="P14" s="172">
        <f>Species!B11</f>
        <v>1</v>
      </c>
    </row>
    <row r="15" spans="1:16" x14ac:dyDescent="0.3">
      <c r="A15" s="88">
        <v>10030101</v>
      </c>
      <c r="B15" s="74">
        <f>'Physical Supply by HUC 8'!B12</f>
        <v>6066500</v>
      </c>
      <c r="C15" s="74">
        <f>'Physical Supply by HUC 8'!X12</f>
        <v>1448894</v>
      </c>
      <c r="D15" s="74">
        <f>'Physical Supply by HUC 8'!Z12</f>
        <v>2050185.01</v>
      </c>
      <c r="E15" s="74">
        <f>'Physical Supply by HUC 8'!AB12</f>
        <v>2195074.41</v>
      </c>
      <c r="F15" s="74">
        <f>'Physical Supply by HUC 8'!AD12</f>
        <v>2470364.27</v>
      </c>
      <c r="G15" s="89">
        <f>'Physical Supply by HUC 8'!AR12</f>
        <v>3911125.6279780003</v>
      </c>
      <c r="H15" s="48">
        <f>'Water Use Current M&amp;I'!AT14</f>
        <v>9868.5810043653364</v>
      </c>
      <c r="I15" s="74">
        <f>'Water Use Current Agriculture'!U14</f>
        <v>87008.110150159147</v>
      </c>
      <c r="J15" s="89">
        <f>'Water Use Current Thermo'!BJ16</f>
        <v>0</v>
      </c>
      <c r="K15" s="172">
        <f>'Current Groundwater Pumping'!M13</f>
        <v>16.874535558875525</v>
      </c>
      <c r="L15" s="48">
        <f>'Water Use Future M&amp;I'!L14</f>
        <v>10421.991312616728</v>
      </c>
      <c r="M15" s="89">
        <f>'Water Use Current Agriculture'!U14</f>
        <v>87008.110150159147</v>
      </c>
      <c r="N15" s="172">
        <f>Recharge!B12</f>
        <v>741363.03</v>
      </c>
      <c r="O15" s="172">
        <f>Storage!H13</f>
        <v>35913</v>
      </c>
      <c r="P15" s="172">
        <f>Species!B12</f>
        <v>2</v>
      </c>
    </row>
    <row r="16" spans="1:16" x14ac:dyDescent="0.3">
      <c r="A16" s="88">
        <v>10030102</v>
      </c>
      <c r="B16" s="74">
        <f>'Physical Supply by HUC 8'!B13</f>
        <v>6090800</v>
      </c>
      <c r="C16" s="74">
        <f>'Physical Supply by HUC 8'!X13</f>
        <v>1716939.39</v>
      </c>
      <c r="D16" s="74">
        <f>'Physical Supply by HUC 8'!Z13</f>
        <v>2209563.35</v>
      </c>
      <c r="E16" s="74">
        <f>'Physical Supply by HUC 8'!AB13</f>
        <v>2550053.44</v>
      </c>
      <c r="F16" s="74">
        <f>'Physical Supply by HUC 8'!AD13</f>
        <v>2970232.7</v>
      </c>
      <c r="G16" s="89">
        <f>'Physical Supply by HUC 8'!AR13</f>
        <v>5522468.8988110004</v>
      </c>
      <c r="H16" s="48">
        <f>'Water Use Current M&amp;I'!AT15</f>
        <v>13232.937214903724</v>
      </c>
      <c r="I16" s="74">
        <f>'Water Use Current Agriculture'!U15</f>
        <v>20620.770697897431</v>
      </c>
      <c r="J16" s="89">
        <f>'Water Use Current Thermo'!BJ17</f>
        <v>0</v>
      </c>
      <c r="K16" s="172">
        <f>'Current Groundwater Pumping'!M14</f>
        <v>0</v>
      </c>
      <c r="L16" s="48">
        <f>'Water Use Future M&amp;I'!L15</f>
        <v>13974.918198733858</v>
      </c>
      <c r="M16" s="89">
        <f>'Water Use Current Agriculture'!U15</f>
        <v>20620.770697897431</v>
      </c>
      <c r="N16" s="172">
        <f>Recharge!B13</f>
        <v>434143.8</v>
      </c>
      <c r="O16" s="172">
        <f>Storage!H14</f>
        <v>2508</v>
      </c>
      <c r="P16" s="172">
        <f>Species!B13</f>
        <v>2</v>
      </c>
    </row>
    <row r="17" spans="1:16" x14ac:dyDescent="0.3">
      <c r="A17" s="88">
        <v>10030103</v>
      </c>
      <c r="B17" s="74">
        <f>'Physical Supply by HUC 8'!B14</f>
        <v>6078000</v>
      </c>
      <c r="C17" s="74">
        <f>'Physical Supply by HUC 8'!X14</f>
        <v>4303.9396269999997</v>
      </c>
      <c r="D17" s="74">
        <f>'Physical Supply by HUC 8'!Z14</f>
        <v>20284.516</v>
      </c>
      <c r="E17" s="74">
        <f>'Physical Supply by HUC 8'!AB14</f>
        <v>32600.115000000002</v>
      </c>
      <c r="F17" s="74">
        <f>'Physical Supply by HUC 8'!AD14</f>
        <v>46364.608</v>
      </c>
      <c r="G17" s="89">
        <f>'Physical Supply by HUC 8'!AR14</f>
        <v>207735.90169699999</v>
      </c>
      <c r="H17" s="48">
        <f>'Water Use Current M&amp;I'!AT16</f>
        <v>455.35198571598073</v>
      </c>
      <c r="I17" s="74">
        <f>'Water Use Current Agriculture'!U16</f>
        <v>42523.385212953675</v>
      </c>
      <c r="J17" s="89">
        <f>'Water Use Current Thermo'!BJ18</f>
        <v>0</v>
      </c>
      <c r="K17" s="172">
        <f>'Current Groundwater Pumping'!M15</f>
        <v>0</v>
      </c>
      <c r="L17" s="48">
        <f>'Water Use Future M&amp;I'!L16</f>
        <v>480.92049946215627</v>
      </c>
      <c r="M17" s="89">
        <f>'Water Use Current Agriculture'!U16</f>
        <v>42523.385212953675</v>
      </c>
      <c r="N17" s="172">
        <f>Recharge!B14</f>
        <v>360043.38</v>
      </c>
      <c r="O17" s="172">
        <f>Storage!H15</f>
        <v>27912</v>
      </c>
      <c r="P17" s="172">
        <f>Species!B14</f>
        <v>2</v>
      </c>
    </row>
    <row r="18" spans="1:16" x14ac:dyDescent="0.3">
      <c r="A18" s="88">
        <v>10030104</v>
      </c>
      <c r="B18" s="74">
        <f>'Physical Supply by HUC 8'!B15</f>
        <v>6089000</v>
      </c>
      <c r="C18" s="74">
        <f>'Physical Supply by HUC 8'!X15</f>
        <v>70995.805999999997</v>
      </c>
      <c r="D18" s="74">
        <f>'Physical Supply by HUC 8'!Z15</f>
        <v>108667.05</v>
      </c>
      <c r="E18" s="74">
        <f>'Physical Supply by HUC 8'!AB15</f>
        <v>128951.56600000001</v>
      </c>
      <c r="F18" s="74">
        <f>'Physical Supply by HUC 8'!AD15</f>
        <v>159378.34</v>
      </c>
      <c r="G18" s="89">
        <f>'Physical Supply by HUC 8'!AR15</f>
        <v>497274.18529300002</v>
      </c>
      <c r="H18" s="48">
        <f>'Water Use Current M&amp;I'!AT17</f>
        <v>2386.7785575189123</v>
      </c>
      <c r="I18" s="74">
        <f>'Water Use Current Agriculture'!U17</f>
        <v>128754.53907000332</v>
      </c>
      <c r="J18" s="89">
        <f>'Water Use Current Thermo'!BJ19</f>
        <v>0</v>
      </c>
      <c r="K18" s="172">
        <f>'Current Groundwater Pumping'!M16</f>
        <v>0</v>
      </c>
      <c r="L18" s="48">
        <f>'Water Use Future M&amp;I'!L17</f>
        <v>2520.6703292782263</v>
      </c>
      <c r="M18" s="89">
        <f>'Water Use Current Agriculture'!U17</f>
        <v>128754.53907000332</v>
      </c>
      <c r="N18" s="172">
        <f>Recharge!B15</f>
        <v>713482.83</v>
      </c>
      <c r="O18" s="172">
        <f>Storage!H16</f>
        <v>629475</v>
      </c>
      <c r="P18" s="172">
        <f>Species!B15</f>
        <v>1</v>
      </c>
    </row>
    <row r="19" spans="1:16" x14ac:dyDescent="0.3">
      <c r="A19" s="88">
        <v>10030105</v>
      </c>
      <c r="B19" s="74">
        <f>'Physical Supply by HUC 8'!B16</f>
        <v>6090610</v>
      </c>
      <c r="C19" s="74">
        <f>'Physical Supply by HUC 8'!X16</f>
        <v>5001.5820880000001</v>
      </c>
      <c r="D19" s="74">
        <f>'Physical Supply by HUC 8'!Z16</f>
        <v>6520.0230000000001</v>
      </c>
      <c r="E19" s="74">
        <f>'Physical Supply by HUC 8'!AB16</f>
        <v>8693.3639999999996</v>
      </c>
      <c r="F19" s="74">
        <f>'Physical Supply by HUC 8'!AD16</f>
        <v>13040.046</v>
      </c>
      <c r="G19" s="89">
        <f>'Physical Supply by HUC 8'!AR16</f>
        <v>169537.98472800001</v>
      </c>
      <c r="H19" s="48">
        <f>'Water Use Current M&amp;I'!AT18</f>
        <v>214.42484555398173</v>
      </c>
      <c r="I19" s="74">
        <f>'Water Use Current Agriculture'!U18</f>
        <v>0</v>
      </c>
      <c r="J19" s="89">
        <f>'Water Use Current Thermo'!BJ20</f>
        <v>0</v>
      </c>
      <c r="K19" s="172">
        <f>'Current Groundwater Pumping'!M17</f>
        <v>0</v>
      </c>
      <c r="L19" s="48">
        <f>'Water Use Future M&amp;I'!L18</f>
        <v>226.40512662994141</v>
      </c>
      <c r="M19" s="89">
        <f>'Water Use Current Agriculture'!U18</f>
        <v>0</v>
      </c>
      <c r="N19" s="172">
        <f>Recharge!B16</f>
        <v>145119.6</v>
      </c>
      <c r="O19" s="172">
        <f>Storage!H17</f>
        <v>997</v>
      </c>
      <c r="P19" s="172">
        <f>Species!B16</f>
        <v>1</v>
      </c>
    </row>
    <row r="20" spans="1:16" x14ac:dyDescent="0.3">
      <c r="A20" s="88">
        <v>10030201</v>
      </c>
      <c r="B20" s="74">
        <f>'Physical Supply by HUC 8'!B17</f>
        <v>6092000</v>
      </c>
      <c r="C20" s="74">
        <f>'Physical Supply by HUC 8'!X17</f>
        <v>3187.5668000000001</v>
      </c>
      <c r="D20" s="74">
        <f>'Physical Supply by HUC 8'!Z17</f>
        <v>15756.722250000001</v>
      </c>
      <c r="E20" s="74">
        <f>'Physical Supply by HUC 8'!AB17</f>
        <v>25355.645</v>
      </c>
      <c r="F20" s="74">
        <f>'Physical Supply by HUC 8'!AD17</f>
        <v>37671.243999999999</v>
      </c>
      <c r="G20" s="89">
        <f>'Physical Supply by HUC 8'!AR17</f>
        <v>281680.93143400003</v>
      </c>
      <c r="H20" s="48">
        <f>'Water Use Current M&amp;I'!AT19</f>
        <v>623.7095710403496</v>
      </c>
      <c r="I20" s="74">
        <f>'Water Use Current Agriculture'!U19</f>
        <v>27156.425397268573</v>
      </c>
      <c r="J20" s="89">
        <f>'Water Use Current Thermo'!BJ21</f>
        <v>0</v>
      </c>
      <c r="K20" s="172">
        <f>'Current Groundwater Pumping'!M18</f>
        <v>0</v>
      </c>
      <c r="L20" s="48">
        <f>'Water Use Future M&amp;I'!L19</f>
        <v>658.611193574411</v>
      </c>
      <c r="M20" s="89">
        <f>'Water Use Current Agriculture'!U19</f>
        <v>27156.425397268573</v>
      </c>
      <c r="N20" s="172">
        <f>Recharge!B17</f>
        <v>705087.18</v>
      </c>
      <c r="O20" s="172">
        <f>Storage!H18</f>
        <v>97598</v>
      </c>
      <c r="P20" s="172">
        <f>Species!B17</f>
        <v>2</v>
      </c>
    </row>
    <row r="21" spans="1:16" x14ac:dyDescent="0.3">
      <c r="A21" s="88">
        <v>10030202</v>
      </c>
      <c r="B21" s="74">
        <f>'Physical Supply by HUC 8'!B18</f>
        <v>6099000</v>
      </c>
      <c r="C21" s="74">
        <f>'Physical Supply by HUC 8'!X18</f>
        <v>5006.653217</v>
      </c>
      <c r="D21" s="74">
        <f>'Physical Supply by HUC 8'!Z18</f>
        <v>11591.152</v>
      </c>
      <c r="E21" s="74">
        <f>'Physical Supply by HUC 8'!AB18</f>
        <v>17386.727999999999</v>
      </c>
      <c r="F21" s="74">
        <f>'Physical Supply by HUC 8'!AD18</f>
        <v>24631.198</v>
      </c>
      <c r="G21" s="89">
        <f>'Physical Supply by HUC 8'!AR18</f>
        <v>134244.37578200002</v>
      </c>
      <c r="H21" s="48">
        <f>'Water Use Current M&amp;I'!AT20</f>
        <v>2192.9721311550911</v>
      </c>
      <c r="I21" s="74">
        <f>'Water Use Current Agriculture'!U20</f>
        <v>16406.961234142131</v>
      </c>
      <c r="J21" s="89">
        <f>'Water Use Current Thermo'!BJ22</f>
        <v>0</v>
      </c>
      <c r="K21" s="172">
        <f>'Current Groundwater Pumping'!M19</f>
        <v>0</v>
      </c>
      <c r="L21" s="48">
        <f>'Water Use Future M&amp;I'!L20</f>
        <v>2316.0312777867175</v>
      </c>
      <c r="M21" s="89">
        <f>'Water Use Current Agriculture'!U20</f>
        <v>16406.961234142131</v>
      </c>
      <c r="N21" s="172">
        <f>Recharge!B18</f>
        <v>206891.82</v>
      </c>
      <c r="O21" s="172">
        <f>Storage!H19</f>
        <v>6588</v>
      </c>
      <c r="P21" s="172">
        <f>Species!B18</f>
        <v>2</v>
      </c>
    </row>
    <row r="22" spans="1:16" x14ac:dyDescent="0.3">
      <c r="A22" s="88">
        <v>10030203</v>
      </c>
      <c r="B22" s="74">
        <f>'Physical Supply by HUC 8'!B19</f>
        <v>6102050</v>
      </c>
      <c r="C22" s="74">
        <f>'Physical Supply by HUC 8'!X19</f>
        <v>61505.550300000003</v>
      </c>
      <c r="D22" s="74">
        <f>'Physical Supply by HUC 8'!Z19</f>
        <v>90555.875</v>
      </c>
      <c r="E22" s="74">
        <f>'Physical Supply by HUC 8'!AB19</f>
        <v>144889.4</v>
      </c>
      <c r="F22" s="74">
        <f>'Physical Supply by HUC 8'!AD19</f>
        <v>217334.1</v>
      </c>
      <c r="G22" s="89">
        <f>'Physical Supply by HUC 8'!AR19</f>
        <v>682269.69565999997</v>
      </c>
      <c r="H22" s="48">
        <f>'Water Use Current M&amp;I'!AT21</f>
        <v>1928.7004112791644</v>
      </c>
      <c r="I22" s="74">
        <f>'Water Use Current Agriculture'!U21</f>
        <v>65277.657567588751</v>
      </c>
      <c r="J22" s="89">
        <f>'Water Use Current Thermo'!BJ23</f>
        <v>0</v>
      </c>
      <c r="K22" s="172">
        <f>'Current Groundwater Pumping'!M20</f>
        <v>0</v>
      </c>
      <c r="L22" s="48">
        <f>'Water Use Future M&amp;I'!L21</f>
        <v>2036.8533700123987</v>
      </c>
      <c r="M22" s="89">
        <f>'Water Use Current Agriculture'!U21</f>
        <v>65277.657567588751</v>
      </c>
      <c r="N22" s="172">
        <f>Recharge!B19</f>
        <v>360249.12</v>
      </c>
      <c r="O22" s="172">
        <f>Storage!H20</f>
        <v>2113177</v>
      </c>
      <c r="P22" s="172">
        <f>Species!B19</f>
        <v>3</v>
      </c>
    </row>
    <row r="23" spans="1:16" x14ac:dyDescent="0.3">
      <c r="A23" s="88">
        <v>10030204</v>
      </c>
      <c r="B23" s="74">
        <f>'Physical Supply by HUC 8'!B20</f>
        <v>6101200</v>
      </c>
      <c r="C23" s="74">
        <f>'Physical Supply by HUC 8'!X20</f>
        <v>0</v>
      </c>
      <c r="D23" s="74">
        <f>'Physical Supply by HUC 8'!Z20</f>
        <v>0</v>
      </c>
      <c r="E23" s="74">
        <f>'Physical Supply by HUC 8'!AB20</f>
        <v>0</v>
      </c>
      <c r="F23" s="74">
        <f>'Physical Supply by HUC 8'!AD20</f>
        <v>0</v>
      </c>
      <c r="G23" s="89">
        <f>'Physical Supply by HUC 8'!AR20</f>
        <v>8302.162620000001</v>
      </c>
      <c r="H23" s="48">
        <f>'Water Use Current M&amp;I'!AT22</f>
        <v>226.39123727021274</v>
      </c>
      <c r="I23" s="74">
        <f>'Water Use Current Agriculture'!U22</f>
        <v>2663.9296896545975</v>
      </c>
      <c r="J23" s="89">
        <f>'Water Use Current Thermo'!BJ24</f>
        <v>0</v>
      </c>
      <c r="K23" s="172">
        <f>'Current Groundwater Pumping'!M21</f>
        <v>0</v>
      </c>
      <c r="L23" s="48">
        <f>'Water Use Future M&amp;I'!L22</f>
        <v>239.11737190966255</v>
      </c>
      <c r="M23" s="89">
        <f>'Water Use Current Agriculture'!U22</f>
        <v>2663.9296896545975</v>
      </c>
      <c r="N23" s="172">
        <f>Recharge!B20</f>
        <v>28630.26</v>
      </c>
      <c r="O23" s="172">
        <f>Storage!H21</f>
        <v>5236</v>
      </c>
      <c r="P23" s="172">
        <f>Species!B20</f>
        <v>-9999</v>
      </c>
    </row>
    <row r="24" spans="1:16" x14ac:dyDescent="0.3">
      <c r="A24" s="88">
        <v>10030205</v>
      </c>
      <c r="B24" s="74">
        <f>'Physical Supply by HUC 8'!B21</f>
        <v>6108800</v>
      </c>
      <c r="C24" s="74">
        <f>'Physical Supply by HUC 8'!X21</f>
        <v>0</v>
      </c>
      <c r="D24" s="74">
        <f>'Physical Supply by HUC 8'!Z21</f>
        <v>0</v>
      </c>
      <c r="E24" s="74">
        <f>'Physical Supply by HUC 8'!AB21</f>
        <v>0</v>
      </c>
      <c r="F24" s="74">
        <f>'Physical Supply by HUC 8'!AD21</f>
        <v>0</v>
      </c>
      <c r="G24" s="89">
        <f>'Physical Supply by HUC 8'!AR21</f>
        <v>26169.198980999998</v>
      </c>
      <c r="H24" s="48">
        <f>'Water Use Current M&amp;I'!AT23</f>
        <v>781.12482115412649</v>
      </c>
      <c r="I24" s="74">
        <f>'Water Use Current Agriculture'!U23</f>
        <v>58561.847210910062</v>
      </c>
      <c r="J24" s="89">
        <f>'Water Use Current Thermo'!BJ25</f>
        <v>0</v>
      </c>
      <c r="K24" s="172">
        <f>'Current Groundwater Pumping'!M22</f>
        <v>0</v>
      </c>
      <c r="L24" s="48">
        <f>'Water Use Future M&amp;I'!L23</f>
        <v>824.96847459418939</v>
      </c>
      <c r="M24" s="89">
        <f>'Water Use Current Agriculture'!U23</f>
        <v>58561.847210910062</v>
      </c>
      <c r="N24" s="172">
        <f>Recharge!B21</f>
        <v>433666.71</v>
      </c>
      <c r="O24" s="172">
        <f>Storage!H22</f>
        <v>100558</v>
      </c>
      <c r="P24" s="172">
        <f>Species!B21</f>
        <v>3</v>
      </c>
    </row>
    <row r="25" spans="1:16" x14ac:dyDescent="0.3">
      <c r="A25" s="88">
        <v>10040101</v>
      </c>
      <c r="B25" s="74">
        <f>'Physical Supply by HUC 8'!B22</f>
        <v>6109500</v>
      </c>
      <c r="C25" s="74">
        <f>'Physical Supply by HUC 8'!X22</f>
        <v>2137118.65</v>
      </c>
      <c r="D25" s="74">
        <f>'Physical Supply by HUC 8'!Z22</f>
        <v>2716676.25</v>
      </c>
      <c r="E25" s="74">
        <f>'Physical Supply by HUC 8'!AB22</f>
        <v>3042677.4</v>
      </c>
      <c r="F25" s="74">
        <f>'Physical Supply by HUC 8'!AD22</f>
        <v>3549790.3</v>
      </c>
      <c r="G25" s="89">
        <f>'Physical Supply by HUC 8'!AR22</f>
        <v>6042750.0719300006</v>
      </c>
      <c r="H25" s="48">
        <f>'Water Use Current M&amp;I'!AT24</f>
        <v>453.78211874000408</v>
      </c>
      <c r="I25" s="74">
        <f>'Water Use Current Agriculture'!U24</f>
        <v>8958.8121874408644</v>
      </c>
      <c r="J25" s="89">
        <f>'Water Use Current Thermo'!BJ26</f>
        <v>0</v>
      </c>
      <c r="K25" s="172">
        <f>'Current Groundwater Pumping'!M23</f>
        <v>0</v>
      </c>
      <c r="L25" s="48">
        <f>'Water Use Future M&amp;I'!L24</f>
        <v>479.15281044592075</v>
      </c>
      <c r="M25" s="89">
        <f>'Water Use Current Agriculture'!U24</f>
        <v>8958.8121874408644</v>
      </c>
      <c r="N25" s="172">
        <f>Recharge!B22</f>
        <v>106745.04</v>
      </c>
      <c r="O25" s="172">
        <f>Storage!H23</f>
        <v>4077</v>
      </c>
      <c r="P25" s="172">
        <f>Species!B22</f>
        <v>1</v>
      </c>
    </row>
    <row r="26" spans="1:16" x14ac:dyDescent="0.3">
      <c r="A26" s="88">
        <v>10040102</v>
      </c>
      <c r="B26" s="74">
        <f>'Physical Supply by HUC 8'!B23</f>
        <v>0</v>
      </c>
      <c r="C26" s="74">
        <f>'Physical Supply by HUC 8'!X23</f>
        <v>0</v>
      </c>
      <c r="D26" s="74">
        <f>'Physical Supply by HUC 8'!Z23</f>
        <v>0</v>
      </c>
      <c r="E26" s="74">
        <f>'Physical Supply by HUC 8'!AB23</f>
        <v>0</v>
      </c>
      <c r="F26" s="74">
        <f>'Physical Supply by HUC 8'!AD23</f>
        <v>0</v>
      </c>
      <c r="G26" s="89">
        <f>'Physical Supply by HUC 8'!AR23</f>
        <v>0</v>
      </c>
      <c r="H26" s="48">
        <f>'Water Use Current M&amp;I'!AT25</f>
        <v>208.7427947280591</v>
      </c>
      <c r="I26" s="74">
        <f>'Water Use Current Agriculture'!U25</f>
        <v>1232.298139465204</v>
      </c>
      <c r="J26" s="89">
        <f>'Water Use Current Thermo'!BJ27</f>
        <v>0</v>
      </c>
      <c r="K26" s="172">
        <f>'Current Groundwater Pumping'!M24</f>
        <v>0</v>
      </c>
      <c r="L26" s="48">
        <f>'Water Use Future M&amp;I'!L25</f>
        <v>220.48584234612645</v>
      </c>
      <c r="M26" s="89">
        <f>'Water Use Current Agriculture'!U25</f>
        <v>1232.298139465204</v>
      </c>
      <c r="N26" s="172">
        <f>Recharge!B23</f>
        <v>126575.46</v>
      </c>
      <c r="O26" s="172">
        <f>Storage!H24</f>
        <v>2439</v>
      </c>
      <c r="P26" s="172">
        <f>Species!B23</f>
        <v>1</v>
      </c>
    </row>
    <row r="27" spans="1:16" x14ac:dyDescent="0.3">
      <c r="A27" s="88">
        <v>10040103</v>
      </c>
      <c r="B27" s="74">
        <f>'Physical Supply by HUC 8'!B24</f>
        <v>6114700</v>
      </c>
      <c r="C27" s="74">
        <f>'Physical Supply by HUC 8'!X24</f>
        <v>59578.521279999994</v>
      </c>
      <c r="D27" s="74">
        <f>'Physical Supply by HUC 8'!Z24</f>
        <v>92004.769</v>
      </c>
      <c r="E27" s="74">
        <f>'Physical Supply by HUC 8'!AB24</f>
        <v>109536.38639999999</v>
      </c>
      <c r="F27" s="74">
        <f>'Physical Supply by HUC 8'!AD24</f>
        <v>144889.4</v>
      </c>
      <c r="G27" s="89">
        <f>'Physical Supply by HUC 8'!AR24</f>
        <v>199157.00032299999</v>
      </c>
      <c r="H27" s="48">
        <f>'Water Use Current M&amp;I'!AT26</f>
        <v>1492.1823678171786</v>
      </c>
      <c r="I27" s="74">
        <f>'Water Use Current Agriculture'!U26</f>
        <v>23416.212417203496</v>
      </c>
      <c r="J27" s="89">
        <f>'Water Use Current Thermo'!BJ28</f>
        <v>0</v>
      </c>
      <c r="K27" s="172">
        <f>'Current Groundwater Pumping'!M25</f>
        <v>0</v>
      </c>
      <c r="L27" s="48">
        <f>'Water Use Future M&amp;I'!L26</f>
        <v>1575.9213627375502</v>
      </c>
      <c r="M27" s="89">
        <f>'Water Use Current Agriculture'!U26</f>
        <v>23416.212417203496</v>
      </c>
      <c r="N27" s="172">
        <f>Recharge!B24</f>
        <v>225819.09</v>
      </c>
      <c r="O27" s="172">
        <f>Storage!H25</f>
        <v>8463</v>
      </c>
      <c r="P27" s="172">
        <f>Species!B24</f>
        <v>1</v>
      </c>
    </row>
    <row r="28" spans="1:16" x14ac:dyDescent="0.3">
      <c r="A28" s="88">
        <v>10040104</v>
      </c>
      <c r="B28" s="74">
        <f>'Physical Supply by HUC 8'!B25</f>
        <v>6115200</v>
      </c>
      <c r="C28" s="74">
        <f>'Physical Supply by HUC 8'!X25</f>
        <v>2093651.83</v>
      </c>
      <c r="D28" s="74">
        <f>'Physical Supply by HUC 8'!Z25</f>
        <v>2796365.42</v>
      </c>
      <c r="E28" s="74">
        <f>'Physical Supply by HUC 8'!AB25</f>
        <v>3165833.39</v>
      </c>
      <c r="F28" s="74">
        <f>'Physical Supply by HUC 8'!AD25</f>
        <v>3767124.4</v>
      </c>
      <c r="G28" s="89">
        <f>'Physical Supply by HUC 8'!AR25</f>
        <v>6528782.2886770004</v>
      </c>
      <c r="H28" s="48">
        <f>'Water Use Current M&amp;I'!AT27</f>
        <v>79.611710742603435</v>
      </c>
      <c r="I28" s="74">
        <f>'Water Use Current Agriculture'!U27</f>
        <v>603.50008352124621</v>
      </c>
      <c r="J28" s="89">
        <f>'Water Use Current Thermo'!BJ29</f>
        <v>0</v>
      </c>
      <c r="K28" s="172">
        <f>'Current Groundwater Pumping'!M26</f>
        <v>0</v>
      </c>
      <c r="L28" s="48">
        <f>'Water Use Future M&amp;I'!L27</f>
        <v>84.068345949568524</v>
      </c>
      <c r="M28" s="89">
        <f>'Water Use Current Agriculture'!U27</f>
        <v>603.50008352124621</v>
      </c>
      <c r="N28" s="172">
        <f>Recharge!B25</f>
        <v>70742.97</v>
      </c>
      <c r="O28" s="172">
        <f>Storage!H26</f>
        <v>13004</v>
      </c>
      <c r="P28" s="172">
        <f>Species!B25</f>
        <v>4</v>
      </c>
    </row>
    <row r="29" spans="1:16" x14ac:dyDescent="0.3">
      <c r="A29" s="88">
        <v>10040105</v>
      </c>
      <c r="B29" s="74">
        <f>'Physical Supply by HUC 8'!B26</f>
        <v>6131000</v>
      </c>
      <c r="C29" s="74">
        <f>'Physical Supply by HUC 8'!X26</f>
        <v>0</v>
      </c>
      <c r="D29" s="74">
        <f>'Physical Supply by HUC 8'!Z26</f>
        <v>0</v>
      </c>
      <c r="E29" s="74">
        <f>'Physical Supply by HUC 8'!AB26</f>
        <v>0</v>
      </c>
      <c r="F29" s="74">
        <f>'Physical Supply by HUC 8'!AD26</f>
        <v>144.88939999999999</v>
      </c>
      <c r="G29" s="89">
        <f>'Physical Supply by HUC 8'!AR26</f>
        <v>35373.298116000005</v>
      </c>
      <c r="H29" s="48">
        <f>'Water Use Current M&amp;I'!AT28</f>
        <v>75.069373436196813</v>
      </c>
      <c r="I29" s="74">
        <f>'Water Use Current Agriculture'!U28</f>
        <v>0</v>
      </c>
      <c r="J29" s="89">
        <f>'Water Use Current Thermo'!BJ30</f>
        <v>0</v>
      </c>
      <c r="K29" s="172">
        <f>'Current Groundwater Pumping'!M27</f>
        <v>0</v>
      </c>
      <c r="L29" s="48">
        <f>'Water Use Future M&amp;I'!L28</f>
        <v>79.288959132610486</v>
      </c>
      <c r="M29" s="89">
        <f>'Water Use Current Agriculture'!U28</f>
        <v>0</v>
      </c>
      <c r="N29" s="172">
        <f>Recharge!B26</f>
        <v>11401.56</v>
      </c>
      <c r="O29" s="172">
        <f>Storage!H27</f>
        <v>6869</v>
      </c>
      <c r="P29" s="172">
        <f>Species!B26</f>
        <v>4</v>
      </c>
    </row>
    <row r="30" spans="1:16" x14ac:dyDescent="0.3">
      <c r="A30" s="88">
        <v>10040106</v>
      </c>
      <c r="B30" s="74">
        <f>'Physical Supply by HUC 8'!B27</f>
        <v>6130950</v>
      </c>
      <c r="C30" s="74">
        <f>'Physical Supply by HUC 8'!X27</f>
        <v>36.222349999999999</v>
      </c>
      <c r="D30" s="74">
        <f>'Physical Supply by HUC 8'!Z27</f>
        <v>102.14702699999999</v>
      </c>
      <c r="E30" s="74">
        <f>'Physical Supply by HUC 8'!AB27</f>
        <v>181.11175</v>
      </c>
      <c r="F30" s="74">
        <f>'Physical Supply by HUC 8'!AD27</f>
        <v>230.374146</v>
      </c>
      <c r="G30" s="89">
        <f>'Physical Supply by HUC 8'!AR27</f>
        <v>2127.7008390000001</v>
      </c>
      <c r="H30" s="48">
        <f>'Water Use Current M&amp;I'!AT29</f>
        <v>14.656451092895693</v>
      </c>
      <c r="I30" s="74">
        <f>'Water Use Current Agriculture'!U29</f>
        <v>0</v>
      </c>
      <c r="J30" s="89">
        <f>'Water Use Current Thermo'!BJ31</f>
        <v>0</v>
      </c>
      <c r="K30" s="172">
        <f>'Current Groundwater Pumping'!M28</f>
        <v>0</v>
      </c>
      <c r="L30" s="48">
        <f>'Water Use Future M&amp;I'!L29</f>
        <v>15.508570342482653</v>
      </c>
      <c r="M30" s="89">
        <f>'Water Use Current Agriculture'!U29</f>
        <v>0</v>
      </c>
      <c r="N30" s="172">
        <f>Recharge!B27</f>
        <v>8105.67</v>
      </c>
      <c r="O30" s="172">
        <f>Storage!H28</f>
        <v>7314</v>
      </c>
      <c r="P30" s="172">
        <f>Species!B27</f>
        <v>4</v>
      </c>
    </row>
    <row r="31" spans="1:16" x14ac:dyDescent="0.3">
      <c r="A31" s="88">
        <v>10040201</v>
      </c>
      <c r="B31" s="74">
        <f>'Physical Supply by HUC 8'!B28</f>
        <v>6126050</v>
      </c>
      <c r="C31" s="74">
        <f>'Physical Supply by HUC 8'!X28</f>
        <v>239.06751</v>
      </c>
      <c r="D31" s="74">
        <f>'Physical Supply by HUC 8'!Z28</f>
        <v>1738.6728000000001</v>
      </c>
      <c r="E31" s="74">
        <f>'Physical Supply by HUC 8'!AB28</f>
        <v>4129.3478999999998</v>
      </c>
      <c r="F31" s="74">
        <f>'Physical Supply by HUC 8'!AD28</f>
        <v>13040.046</v>
      </c>
      <c r="G31" s="89">
        <f>'Physical Supply by HUC 8'!AR28</f>
        <v>159865.16838399999</v>
      </c>
      <c r="H31" s="48">
        <f>'Water Use Current M&amp;I'!AT30</f>
        <v>452.93163319086136</v>
      </c>
      <c r="I31" s="74">
        <f>'Water Use Current Agriculture'!U30</f>
        <v>51270.02925933685</v>
      </c>
      <c r="J31" s="89">
        <f>'Water Use Current Thermo'!BJ32</f>
        <v>0</v>
      </c>
      <c r="K31" s="172">
        <f>'Current Groundwater Pumping'!M29</f>
        <v>0</v>
      </c>
      <c r="L31" s="48">
        <f>'Water Use Future M&amp;I'!L30</f>
        <v>478.3761351845796</v>
      </c>
      <c r="M31" s="89">
        <f>'Water Use Current Agriculture'!U30</f>
        <v>51270.02925933685</v>
      </c>
      <c r="N31" s="172">
        <f>Recharge!B28</f>
        <v>286861.5</v>
      </c>
      <c r="O31" s="172">
        <f>Storage!H29</f>
        <v>160044</v>
      </c>
      <c r="P31" s="172">
        <f>Species!B28</f>
        <v>2</v>
      </c>
    </row>
    <row r="32" spans="1:16" x14ac:dyDescent="0.3">
      <c r="A32" s="88">
        <v>10040202</v>
      </c>
      <c r="B32" s="74">
        <f>'Physical Supply by HUC 8'!B29</f>
        <v>6127600</v>
      </c>
      <c r="C32" s="74">
        <f>'Physical Supply by HUC 8'!X29</f>
        <v>7244.47</v>
      </c>
      <c r="D32" s="74">
        <f>'Physical Supply by HUC 8'!Z29</f>
        <v>14488.94</v>
      </c>
      <c r="E32" s="74">
        <f>'Physical Supply by HUC 8'!AB29</f>
        <v>20284.516</v>
      </c>
      <c r="F32" s="74">
        <f>'Physical Supply by HUC 8'!AD29</f>
        <v>28253.433000000001</v>
      </c>
      <c r="G32" s="89">
        <f>'Physical Supply by HUC 8'!AR29</f>
        <v>127207.82207099999</v>
      </c>
      <c r="H32" s="48">
        <f>'Water Use Current M&amp;I'!AT31</f>
        <v>722.37085408952657</v>
      </c>
      <c r="I32" s="74">
        <f>'Water Use Current Agriculture'!U31</f>
        <v>17583.216736655824</v>
      </c>
      <c r="J32" s="89">
        <f>'Water Use Current Thermo'!BJ33</f>
        <v>0</v>
      </c>
      <c r="K32" s="172">
        <f>'Current Groundwater Pumping'!M30</f>
        <v>0</v>
      </c>
      <c r="L32" s="48">
        <f>'Water Use Future M&amp;I'!L31</f>
        <v>762.98233344706375</v>
      </c>
      <c r="M32" s="89">
        <f>'Water Use Current Agriculture'!U31</f>
        <v>17583.216736655824</v>
      </c>
      <c r="N32" s="172">
        <f>Recharge!B29</f>
        <v>40782.69</v>
      </c>
      <c r="O32" s="172">
        <f>Storage!H30</f>
        <v>3557</v>
      </c>
      <c r="P32" s="172">
        <f>Species!B29</f>
        <v>4</v>
      </c>
    </row>
    <row r="33" spans="1:16" x14ac:dyDescent="0.3">
      <c r="A33" s="88">
        <v>10040203</v>
      </c>
      <c r="B33" s="74">
        <f>'Physical Supply by HUC 8'!B30</f>
        <v>6130000</v>
      </c>
      <c r="C33" s="74">
        <f>'Physical Supply by HUC 8'!X30</f>
        <v>0</v>
      </c>
      <c r="D33" s="74">
        <f>'Physical Supply by HUC 8'!Z30</f>
        <v>0</v>
      </c>
      <c r="E33" s="74">
        <f>'Physical Supply by HUC 8'!AB30</f>
        <v>543.33524999999997</v>
      </c>
      <c r="F33" s="74">
        <f>'Physical Supply by HUC 8'!AD30</f>
        <v>3622.2350000000001</v>
      </c>
      <c r="G33" s="89">
        <f>'Physical Supply by HUC 8'!AR30</f>
        <v>87784.865225000001</v>
      </c>
      <c r="H33" s="48">
        <f>'Water Use Current M&amp;I'!AT32</f>
        <v>24.639928476948661</v>
      </c>
      <c r="I33" s="74">
        <f>'Water Use Current Agriculture'!U32</f>
        <v>7930.600155373726</v>
      </c>
      <c r="J33" s="89">
        <f>'Water Use Current Thermo'!BJ34</f>
        <v>0</v>
      </c>
      <c r="K33" s="172">
        <f>'Current Groundwater Pumping'!M31</f>
        <v>0</v>
      </c>
      <c r="L33" s="48">
        <f>'Water Use Future M&amp;I'!L32</f>
        <v>26.06992432605729</v>
      </c>
      <c r="M33" s="89">
        <f>'Water Use Current Agriculture'!U32</f>
        <v>7930.600155373726</v>
      </c>
      <c r="N33" s="172">
        <f>Recharge!B30</f>
        <v>15556.05</v>
      </c>
      <c r="O33" s="172">
        <f>Storage!H31</f>
        <v>15405</v>
      </c>
      <c r="P33" s="172">
        <f>Species!B30</f>
        <v>3</v>
      </c>
    </row>
    <row r="34" spans="1:16" x14ac:dyDescent="0.3">
      <c r="A34" s="88">
        <v>10040204</v>
      </c>
      <c r="B34" s="74">
        <f>'Physical Supply by HUC 8'!B31</f>
        <v>6129000</v>
      </c>
      <c r="C34" s="74">
        <f>'Physical Supply by HUC 8'!X31</f>
        <v>0</v>
      </c>
      <c r="D34" s="74">
        <f>'Physical Supply by HUC 8'!Z31</f>
        <v>0</v>
      </c>
      <c r="E34" s="74">
        <f>'Physical Supply by HUC 8'!AB31</f>
        <v>0</v>
      </c>
      <c r="F34" s="74">
        <f>'Physical Supply by HUC 8'!AD31</f>
        <v>0</v>
      </c>
      <c r="G34" s="89">
        <f>'Physical Supply by HUC 8'!AR31</f>
        <v>17059.277955999998</v>
      </c>
      <c r="H34" s="48">
        <f>'Water Use Current M&amp;I'!AT33</f>
        <v>113.25063902977912</v>
      </c>
      <c r="I34" s="74">
        <f>'Water Use Current Agriculture'!U33</f>
        <v>5376.254108385443</v>
      </c>
      <c r="J34" s="89">
        <f>'Water Use Current Thermo'!BJ35</f>
        <v>0</v>
      </c>
      <c r="K34" s="172">
        <f>'Current Groundwater Pumping'!M32</f>
        <v>0</v>
      </c>
      <c r="L34" s="48">
        <f>'Water Use Future M&amp;I'!L33</f>
        <v>119.56112239860263</v>
      </c>
      <c r="M34" s="89">
        <f>'Water Use Current Agriculture'!U33</f>
        <v>5376.254108385443</v>
      </c>
      <c r="N34" s="172">
        <f>Recharge!B31</f>
        <v>27151.200000000001</v>
      </c>
      <c r="O34" s="172">
        <f>Storage!H32</f>
        <v>30168</v>
      </c>
      <c r="P34" s="172">
        <f>Species!B31</f>
        <v>1</v>
      </c>
    </row>
    <row r="35" spans="1:16" x14ac:dyDescent="0.3">
      <c r="A35" s="88">
        <v>10040205</v>
      </c>
      <c r="B35" s="74">
        <f>'Physical Supply by HUC 8'!B32</f>
        <v>6130500</v>
      </c>
      <c r="C35" s="74">
        <f>'Physical Supply by HUC 8'!X32</f>
        <v>0</v>
      </c>
      <c r="D35" s="74">
        <f>'Physical Supply by HUC 8'!Z32</f>
        <v>0</v>
      </c>
      <c r="E35" s="74">
        <f>'Physical Supply by HUC 8'!AB32</f>
        <v>0</v>
      </c>
      <c r="F35" s="74">
        <f>'Physical Supply by HUC 8'!AD32</f>
        <v>8693.3639999999996</v>
      </c>
      <c r="G35" s="89">
        <f>'Physical Supply by HUC 8'!AR32</f>
        <v>187068.153234</v>
      </c>
      <c r="H35" s="48">
        <f>'Water Use Current M&amp;I'!AT34</f>
        <v>21.467363204429038</v>
      </c>
      <c r="I35" s="74">
        <f>'Water Use Current Agriculture'!U34</f>
        <v>9897.484536310867</v>
      </c>
      <c r="J35" s="89">
        <f>'Water Use Current Thermo'!BJ36</f>
        <v>0</v>
      </c>
      <c r="K35" s="172">
        <f>'Current Groundwater Pumping'!M33</f>
        <v>0</v>
      </c>
      <c r="L35" s="48">
        <f>'Water Use Future M&amp;I'!L34</f>
        <v>22.694069673253555</v>
      </c>
      <c r="M35" s="89">
        <f>'Water Use Current Agriculture'!U34</f>
        <v>9897.484536310867</v>
      </c>
      <c r="N35" s="172">
        <f>Recharge!B32</f>
        <v>29811.24</v>
      </c>
      <c r="O35" s="172">
        <f>Storage!H33</f>
        <v>5023</v>
      </c>
      <c r="P35" s="172">
        <f>Species!B32</f>
        <v>3</v>
      </c>
    </row>
    <row r="36" spans="1:16" x14ac:dyDescent="0.3">
      <c r="A36" s="88">
        <v>10050001</v>
      </c>
      <c r="B36" s="74">
        <f>'Physical Supply by HUC 8'!B33</f>
        <v>6132700</v>
      </c>
      <c r="C36" s="74">
        <f>'Physical Supply by HUC 8'!X33</f>
        <v>0</v>
      </c>
      <c r="D36" s="74">
        <f>'Physical Supply by HUC 8'!Z33</f>
        <v>0</v>
      </c>
      <c r="E36" s="74">
        <f>'Physical Supply by HUC 8'!AB33</f>
        <v>0</v>
      </c>
      <c r="F36" s="74">
        <f>'Physical Supply by HUC 8'!AD33</f>
        <v>2115.3852400000001</v>
      </c>
      <c r="G36" s="89">
        <f>'Physical Supply by HUC 8'!AR33</f>
        <v>60449.306573999995</v>
      </c>
      <c r="H36" s="48">
        <f>'Water Use Current M&amp;I'!AT35</f>
        <v>13.920882378984647</v>
      </c>
      <c r="I36" s="74">
        <f>'Water Use Current Agriculture'!U35</f>
        <v>538.06014786334811</v>
      </c>
      <c r="J36" s="89">
        <f>'Water Use Current Thermo'!BJ37</f>
        <v>0</v>
      </c>
      <c r="K36" s="172">
        <f>'Current Groundwater Pumping'!M34</f>
        <v>0</v>
      </c>
      <c r="L36" s="48">
        <f>'Water Use Future M&amp;I'!L35</f>
        <v>14.699068350480681</v>
      </c>
      <c r="M36" s="89">
        <f>'Water Use Current Agriculture'!U35</f>
        <v>538.06014786334811</v>
      </c>
      <c r="N36" s="172">
        <f>Recharge!B33</f>
        <v>121486.23</v>
      </c>
      <c r="O36" s="172">
        <f>Storage!H34</f>
        <v>60</v>
      </c>
      <c r="P36" s="172">
        <f>Species!B33</f>
        <v>1</v>
      </c>
    </row>
    <row r="37" spans="1:16" x14ac:dyDescent="0.3">
      <c r="A37" s="88">
        <v>10050002</v>
      </c>
      <c r="B37" s="74">
        <f>'Physical Supply by HUC 8'!B34</f>
        <v>6135000</v>
      </c>
      <c r="C37" s="74">
        <f>'Physical Supply by HUC 8'!X34</f>
        <v>72.444699999999997</v>
      </c>
      <c r="D37" s="74">
        <f>'Physical Supply by HUC 8'!Z34</f>
        <v>13040.046</v>
      </c>
      <c r="E37" s="74">
        <f>'Physical Supply by HUC 8'!AB34</f>
        <v>29702.327000000001</v>
      </c>
      <c r="F37" s="74">
        <f>'Physical Supply by HUC 8'!AD34</f>
        <v>68822.464999999997</v>
      </c>
      <c r="G37" s="89">
        <f>'Physical Supply by HUC 8'!AR34</f>
        <v>347039.81532699999</v>
      </c>
      <c r="H37" s="48">
        <f>'Water Use Current M&amp;I'!AT36</f>
        <v>182.43589830910699</v>
      </c>
      <c r="I37" s="74">
        <f>'Water Use Current Agriculture'!U36</f>
        <v>928.06896501320648</v>
      </c>
      <c r="J37" s="89">
        <f>'Water Use Current Thermo'!BJ38</f>
        <v>0</v>
      </c>
      <c r="K37" s="172">
        <f>'Current Groundwater Pumping'!M35</f>
        <v>0</v>
      </c>
      <c r="L37" s="48">
        <f>'Water Use Future M&amp;I'!L36</f>
        <v>192.63022091543661</v>
      </c>
      <c r="M37" s="89">
        <f>'Water Use Current Agriculture'!U36</f>
        <v>928.06896501320648</v>
      </c>
      <c r="N37" s="172">
        <f>Recharge!B34</f>
        <v>26198.639999999999</v>
      </c>
      <c r="O37" s="172">
        <f>Storage!H35</f>
        <v>131275</v>
      </c>
      <c r="P37" s="172">
        <f>Species!B34</f>
        <v>1</v>
      </c>
    </row>
    <row r="38" spans="1:16" x14ac:dyDescent="0.3">
      <c r="A38" s="88">
        <v>10050003</v>
      </c>
      <c r="B38" s="74">
        <f>'Physical Supply by HUC 8'!B35</f>
        <v>0</v>
      </c>
      <c r="C38" s="74">
        <f>'Physical Supply by HUC 8'!X35</f>
        <v>0</v>
      </c>
      <c r="D38" s="74">
        <f>'Physical Supply by HUC 8'!Z35</f>
        <v>0</v>
      </c>
      <c r="E38" s="74">
        <f>'Physical Supply by HUC 8'!AB35</f>
        <v>0</v>
      </c>
      <c r="F38" s="74">
        <f>'Physical Supply by HUC 8'!AD35</f>
        <v>0</v>
      </c>
      <c r="G38" s="89">
        <f>'Physical Supply by HUC 8'!AR35</f>
        <v>0</v>
      </c>
      <c r="H38" s="48">
        <f>'Water Use Current M&amp;I'!AT37</f>
        <v>0.49140901005888132</v>
      </c>
      <c r="I38" s="74">
        <f>'Water Use Current Agriculture'!U37</f>
        <v>0</v>
      </c>
      <c r="J38" s="89">
        <f>'Water Use Current Thermo'!BJ39</f>
        <v>0</v>
      </c>
      <c r="K38" s="172">
        <f>'Current Groundwater Pumping'!M36</f>
        <v>0</v>
      </c>
      <c r="L38" s="48">
        <f>'Water Use Future M&amp;I'!L37</f>
        <v>0.52920970314033378</v>
      </c>
      <c r="M38" s="89">
        <f>'Water Use Current Agriculture'!U37</f>
        <v>0</v>
      </c>
      <c r="N38" s="172">
        <f>Recharge!B35</f>
        <v>1309.77</v>
      </c>
      <c r="O38" s="172">
        <f>Storage!H36</f>
        <v>157</v>
      </c>
      <c r="P38" s="172">
        <f>Species!B35</f>
        <v>-9999</v>
      </c>
    </row>
    <row r="39" spans="1:16" x14ac:dyDescent="0.3">
      <c r="A39" s="88">
        <v>10050004</v>
      </c>
      <c r="B39" s="74">
        <f>'Physical Supply by HUC 8'!B36</f>
        <v>6164510</v>
      </c>
      <c r="C39" s="74">
        <f>'Physical Supply by HUC 8'!X36</f>
        <v>15213.387000000001</v>
      </c>
      <c r="D39" s="74">
        <f>'Physical Supply by HUC 8'!Z36</f>
        <v>26080.092000000001</v>
      </c>
      <c r="E39" s="74">
        <f>'Physical Supply by HUC 8'!AB36</f>
        <v>36222.35</v>
      </c>
      <c r="F39" s="74">
        <f>'Physical Supply by HUC 8'!AD36</f>
        <v>50711.29</v>
      </c>
      <c r="G39" s="89">
        <f>'Physical Supply by HUC 8'!AR36</f>
        <v>271934.94594300003</v>
      </c>
      <c r="H39" s="48">
        <f>'Water Use Current M&amp;I'!AT38</f>
        <v>2720.1583629637889</v>
      </c>
      <c r="I39" s="74">
        <f>'Water Use Current Agriculture'!U38</f>
        <v>79746.843634669785</v>
      </c>
      <c r="J39" s="89">
        <f>'Water Use Current Thermo'!BJ40</f>
        <v>0</v>
      </c>
      <c r="K39" s="172">
        <f>'Current Groundwater Pumping'!M37</f>
        <v>0</v>
      </c>
      <c r="L39" s="48">
        <f>'Water Use Future M&amp;I'!L38</f>
        <v>2872.7169135356407</v>
      </c>
      <c r="M39" s="89">
        <f>'Water Use Current Agriculture'!U38</f>
        <v>79746.843634669785</v>
      </c>
      <c r="N39" s="172">
        <f>Recharge!B36</f>
        <v>49816.62</v>
      </c>
      <c r="O39" s="172">
        <f>Storage!H37</f>
        <v>25714</v>
      </c>
      <c r="P39" s="172">
        <f>Species!B36</f>
        <v>4</v>
      </c>
    </row>
    <row r="40" spans="1:16" x14ac:dyDescent="0.3">
      <c r="A40" s="88">
        <v>10050005</v>
      </c>
      <c r="B40" s="74">
        <f>'Physical Supply by HUC 8'!B37</f>
        <v>6139500</v>
      </c>
      <c r="C40" s="74">
        <f>'Physical Supply by HUC 8'!X37</f>
        <v>0</v>
      </c>
      <c r="D40" s="74">
        <f>'Physical Supply by HUC 8'!Z37</f>
        <v>0</v>
      </c>
      <c r="E40" s="74">
        <f>'Physical Supply by HUC 8'!AB37</f>
        <v>0</v>
      </c>
      <c r="F40" s="74">
        <f>'Physical Supply by HUC 8'!AD37</f>
        <v>0</v>
      </c>
      <c r="G40" s="89">
        <f>'Physical Supply by HUC 8'!AR37</f>
        <v>13866.640026999999</v>
      </c>
      <c r="H40" s="48">
        <f>'Water Use Current M&amp;I'!AT39</f>
        <v>1100.7906366247503</v>
      </c>
      <c r="I40" s="74">
        <f>'Water Use Current Agriculture'!U39</f>
        <v>2925.3894805645978</v>
      </c>
      <c r="J40" s="89">
        <f>'Water Use Current Thermo'!BJ41</f>
        <v>0</v>
      </c>
      <c r="K40" s="172">
        <f>'Current Groundwater Pumping'!M38</f>
        <v>0</v>
      </c>
      <c r="L40" s="48">
        <f>'Water Use Future M&amp;I'!L39</f>
        <v>1162.5197558228278</v>
      </c>
      <c r="M40" s="89">
        <f>'Water Use Current Agriculture'!U39</f>
        <v>2925.3894805645978</v>
      </c>
      <c r="N40" s="172">
        <f>Recharge!B37</f>
        <v>49422.15</v>
      </c>
      <c r="O40" s="172">
        <f>Storage!H38</f>
        <v>3388</v>
      </c>
      <c r="P40" s="172">
        <f>Species!B37</f>
        <v>1</v>
      </c>
    </row>
    <row r="41" spans="1:16" x14ac:dyDescent="0.3">
      <c r="A41" s="88">
        <v>10050006</v>
      </c>
      <c r="B41" s="74">
        <f>'Physical Supply by HUC 8'!B38</f>
        <v>6138000</v>
      </c>
      <c r="C41" s="74">
        <f>'Physical Supply by HUC 8'!X38</f>
        <v>0</v>
      </c>
      <c r="D41" s="74">
        <f>'Physical Supply by HUC 8'!Z38</f>
        <v>0</v>
      </c>
      <c r="E41" s="74">
        <f>'Physical Supply by HUC 8'!AB38</f>
        <v>0</v>
      </c>
      <c r="F41" s="74">
        <f>'Physical Supply by HUC 8'!AD38</f>
        <v>0</v>
      </c>
      <c r="G41" s="89">
        <f>'Physical Supply by HUC 8'!AR38</f>
        <v>1362.6848070000001</v>
      </c>
      <c r="H41" s="48">
        <f>'Water Use Current M&amp;I'!AT40</f>
        <v>100.93636941466741</v>
      </c>
      <c r="I41" s="74">
        <f>'Water Use Current Agriculture'!U40</f>
        <v>1415.4475861170258</v>
      </c>
      <c r="J41" s="89">
        <f>'Water Use Current Thermo'!BJ42</f>
        <v>0</v>
      </c>
      <c r="K41" s="172">
        <f>'Current Groundwater Pumping'!M39</f>
        <v>0</v>
      </c>
      <c r="L41" s="48">
        <f>'Water Use Future M&amp;I'!L40</f>
        <v>106.61249776805946</v>
      </c>
      <c r="M41" s="89">
        <f>'Water Use Current Agriculture'!U40</f>
        <v>1415.4475861170258</v>
      </c>
      <c r="N41" s="172">
        <f>Recharge!B38</f>
        <v>31610.25</v>
      </c>
      <c r="O41" s="172">
        <f>Storage!H39</f>
        <v>4689</v>
      </c>
      <c r="P41" s="172">
        <f>Species!B38</f>
        <v>-9999</v>
      </c>
    </row>
    <row r="42" spans="1:16" x14ac:dyDescent="0.3">
      <c r="A42" s="88">
        <v>10050007</v>
      </c>
      <c r="B42" s="74">
        <f>'Physical Supply by HUC 8'!B39</f>
        <v>6147500</v>
      </c>
      <c r="C42" s="74">
        <f>'Physical Supply by HUC 8'!X39</f>
        <v>0</v>
      </c>
      <c r="D42" s="74">
        <f>'Physical Supply by HUC 8'!Z39</f>
        <v>0</v>
      </c>
      <c r="E42" s="74">
        <f>'Physical Supply by HUC 8'!AB39</f>
        <v>0</v>
      </c>
      <c r="F42" s="74">
        <f>'Physical Supply by HUC 8'!AD39</f>
        <v>0</v>
      </c>
      <c r="G42" s="89">
        <f>'Physical Supply by HUC 8'!AR39</f>
        <v>40408.204766000003</v>
      </c>
      <c r="H42" s="48">
        <f>'Water Use Current M&amp;I'!AT41</f>
        <v>37.384750830915998</v>
      </c>
      <c r="I42" s="74">
        <f>'Water Use Current Agriculture'!U41</f>
        <v>4603.6452779791734</v>
      </c>
      <c r="J42" s="89">
        <f>'Water Use Current Thermo'!BJ43</f>
        <v>0</v>
      </c>
      <c r="K42" s="172">
        <f>'Current Groundwater Pumping'!M40</f>
        <v>0</v>
      </c>
      <c r="L42" s="48">
        <f>'Water Use Future M&amp;I'!L41</f>
        <v>39.4656678637309</v>
      </c>
      <c r="M42" s="89">
        <f>'Water Use Current Agriculture'!U41</f>
        <v>4603.6452779791734</v>
      </c>
      <c r="N42" s="172">
        <f>Recharge!B39</f>
        <v>3216.51</v>
      </c>
      <c r="O42" s="172">
        <f>Storage!H40</f>
        <v>4097</v>
      </c>
      <c r="P42" s="172">
        <f>Species!B39</f>
        <v>1</v>
      </c>
    </row>
    <row r="43" spans="1:16" x14ac:dyDescent="0.3">
      <c r="A43" s="88">
        <v>10050008</v>
      </c>
      <c r="B43" s="74">
        <f>'Physical Supply by HUC 8'!B40</f>
        <v>6152500</v>
      </c>
      <c r="C43" s="74">
        <f>'Physical Supply by HUC 8'!X40</f>
        <v>0</v>
      </c>
      <c r="D43" s="74">
        <f>'Physical Supply by HUC 8'!Z40</f>
        <v>0</v>
      </c>
      <c r="E43" s="74">
        <f>'Physical Supply by HUC 8'!AB40</f>
        <v>0</v>
      </c>
      <c r="F43" s="74">
        <f>'Physical Supply by HUC 8'!AD40</f>
        <v>0</v>
      </c>
      <c r="G43" s="89">
        <f>'Physical Supply by HUC 8'!AR40</f>
        <v>778.78052500000001</v>
      </c>
      <c r="H43" s="48">
        <f>'Water Use Current M&amp;I'!AT42</f>
        <v>14.122157290352661</v>
      </c>
      <c r="I43" s="74">
        <f>'Water Use Current Agriculture'!U42</f>
        <v>3443.3279684306767</v>
      </c>
      <c r="J43" s="89">
        <f>'Water Use Current Thermo'!BJ44</f>
        <v>0</v>
      </c>
      <c r="K43" s="172">
        <f>'Current Groundwater Pumping'!M41</f>
        <v>0</v>
      </c>
      <c r="L43" s="48">
        <f>'Water Use Future M&amp;I'!L42</f>
        <v>14.890710068058929</v>
      </c>
      <c r="M43" s="89">
        <f>'Water Use Current Agriculture'!U42</f>
        <v>3443.3279684306767</v>
      </c>
      <c r="N43" s="172">
        <f>Recharge!B40</f>
        <v>5883.03</v>
      </c>
      <c r="O43" s="172">
        <f>Storage!H41</f>
        <v>14570</v>
      </c>
      <c r="P43" s="172">
        <f>Species!B40</f>
        <v>1</v>
      </c>
    </row>
    <row r="44" spans="1:16" x14ac:dyDescent="0.3">
      <c r="A44" s="88">
        <v>10050009</v>
      </c>
      <c r="B44" s="74">
        <f>'Physical Supply by HUC 8'!B41</f>
        <v>6154550</v>
      </c>
      <c r="C44" s="74">
        <f>'Physical Supply by HUC 8'!X41</f>
        <v>0</v>
      </c>
      <c r="D44" s="74">
        <f>'Physical Supply by HUC 8'!Z41</f>
        <v>0</v>
      </c>
      <c r="E44" s="74">
        <f>'Physical Supply by HUC 8'!AB41</f>
        <v>0</v>
      </c>
      <c r="F44" s="74">
        <f>'Physical Supply by HUC 8'!AD41</f>
        <v>0</v>
      </c>
      <c r="G44" s="89">
        <f>'Physical Supply by HUC 8'!AR41</f>
        <v>19142.063081</v>
      </c>
      <c r="H44" s="48">
        <f>'Water Use Current M&amp;I'!AT43</f>
        <v>113.27937240353033</v>
      </c>
      <c r="I44" s="74">
        <f>'Water Use Current Agriculture'!U43</f>
        <v>2737.8713818786355</v>
      </c>
      <c r="J44" s="89">
        <f>'Water Use Current Thermo'!BJ45</f>
        <v>0</v>
      </c>
      <c r="K44" s="172">
        <f>'Current Groundwater Pumping'!M42</f>
        <v>0</v>
      </c>
      <c r="L44" s="48">
        <f>'Water Use Future M&amp;I'!L43</f>
        <v>119.66130887696868</v>
      </c>
      <c r="M44" s="89">
        <f>'Water Use Current Agriculture'!U43</f>
        <v>2737.8713818786355</v>
      </c>
      <c r="N44" s="172">
        <f>Recharge!B41</f>
        <v>11696.4</v>
      </c>
      <c r="O44" s="172">
        <f>Storage!H42</f>
        <v>9767</v>
      </c>
      <c r="P44" s="172">
        <f>Species!B41</f>
        <v>3</v>
      </c>
    </row>
    <row r="45" spans="1:16" x14ac:dyDescent="0.3">
      <c r="A45" s="88">
        <v>10050010</v>
      </c>
      <c r="B45" s="74">
        <f>'Physical Supply by HUC 8'!B42</f>
        <v>0</v>
      </c>
      <c r="C45" s="74">
        <f>'Physical Supply by HUC 8'!X42</f>
        <v>0</v>
      </c>
      <c r="D45" s="74">
        <f>'Physical Supply by HUC 8'!Z42</f>
        <v>0</v>
      </c>
      <c r="E45" s="74">
        <f>'Physical Supply by HUC 8'!AB42</f>
        <v>0</v>
      </c>
      <c r="F45" s="74">
        <f>'Physical Supply by HUC 8'!AD42</f>
        <v>0</v>
      </c>
      <c r="G45" s="89">
        <f>'Physical Supply by HUC 8'!AR42</f>
        <v>0</v>
      </c>
      <c r="H45" s="48">
        <f>'Water Use Current M&amp;I'!AT44</f>
        <v>31.282915217587412</v>
      </c>
      <c r="I45" s="74">
        <f>'Water Use Current Agriculture'!U44</f>
        <v>8057.1974111069912</v>
      </c>
      <c r="J45" s="89">
        <f>'Water Use Current Thermo'!BJ46</f>
        <v>0</v>
      </c>
      <c r="K45" s="172">
        <f>'Current Groundwater Pumping'!M43</f>
        <v>0</v>
      </c>
      <c r="L45" s="48">
        <f>'Water Use Future M&amp;I'!L44</f>
        <v>33.030099312186714</v>
      </c>
      <c r="M45" s="89">
        <f>'Water Use Current Agriculture'!U44</f>
        <v>8057.1974111069912</v>
      </c>
      <c r="N45" s="172">
        <f>Recharge!B42</f>
        <v>9468.09</v>
      </c>
      <c r="O45" s="172">
        <f>Storage!H43</f>
        <v>924</v>
      </c>
      <c r="P45" s="172">
        <f>Species!B42</f>
        <v>3</v>
      </c>
    </row>
    <row r="46" spans="1:16" x14ac:dyDescent="0.3">
      <c r="A46" s="88">
        <v>10050011</v>
      </c>
      <c r="B46" s="74">
        <f>'Physical Supply by HUC 8'!B43</f>
        <v>6156000</v>
      </c>
      <c r="C46" s="74">
        <f>'Physical Supply by HUC 8'!X43</f>
        <v>0</v>
      </c>
      <c r="D46" s="74">
        <f>'Physical Supply by HUC 8'!Z43</f>
        <v>0</v>
      </c>
      <c r="E46" s="74">
        <f>'Physical Supply by HUC 8'!AB43</f>
        <v>0</v>
      </c>
      <c r="F46" s="74">
        <f>'Physical Supply by HUC 8'!AD43</f>
        <v>0</v>
      </c>
      <c r="G46" s="89">
        <f>'Physical Supply by HUC 8'!AR43</f>
        <v>4944.3507749999999</v>
      </c>
      <c r="H46" s="48">
        <f>'Water Use Current M&amp;I'!AT45</f>
        <v>14.878994855228525</v>
      </c>
      <c r="I46" s="74">
        <f>'Water Use Current Agriculture'!U45</f>
        <v>94.82031711638291</v>
      </c>
      <c r="J46" s="89">
        <f>'Water Use Current Thermo'!BJ47</f>
        <v>0</v>
      </c>
      <c r="K46" s="172">
        <f>'Current Groundwater Pumping'!M44</f>
        <v>0</v>
      </c>
      <c r="L46" s="48">
        <f>'Water Use Future M&amp;I'!L45</f>
        <v>15.710223618090453</v>
      </c>
      <c r="M46" s="89">
        <f>'Water Use Current Agriculture'!U45</f>
        <v>94.82031711638291</v>
      </c>
      <c r="N46" s="172">
        <f>Recharge!B43</f>
        <v>3448.17</v>
      </c>
      <c r="O46" s="172">
        <f>Storage!H44</f>
        <v>2770</v>
      </c>
      <c r="P46" s="172">
        <f>Species!B43</f>
        <v>3</v>
      </c>
    </row>
    <row r="47" spans="1:16" x14ac:dyDescent="0.3">
      <c r="A47" s="88">
        <v>10050012</v>
      </c>
      <c r="B47" s="74">
        <f>'Physical Supply by HUC 8'!B44</f>
        <v>6174500</v>
      </c>
      <c r="C47" s="74">
        <f>'Physical Supply by HUC 8'!X44</f>
        <v>8693.3639999999996</v>
      </c>
      <c r="D47" s="74">
        <f>'Physical Supply by HUC 8'!Z44</f>
        <v>27528.986000000001</v>
      </c>
      <c r="E47" s="74">
        <f>'Physical Supply by HUC 8'!AB44</f>
        <v>42017.925999999999</v>
      </c>
      <c r="F47" s="74">
        <f>'Physical Supply by HUC 8'!AD44</f>
        <v>65200.23</v>
      </c>
      <c r="G47" s="89">
        <f>'Physical Supply by HUC 8'!AR44</f>
        <v>464265.48218500003</v>
      </c>
      <c r="H47" s="48">
        <f>'Water Use Current M&amp;I'!AT46</f>
        <v>1813.1904285936312</v>
      </c>
      <c r="I47" s="74">
        <f>'Water Use Current Agriculture'!U46</f>
        <v>36264.203044590475</v>
      </c>
      <c r="J47" s="89">
        <f>'Water Use Current Thermo'!BJ48</f>
        <v>0</v>
      </c>
      <c r="K47" s="172">
        <f>'Current Groundwater Pumping'!M45</f>
        <v>0</v>
      </c>
      <c r="L47" s="48">
        <f>'Water Use Future M&amp;I'!L46</f>
        <v>1914.7930522792929</v>
      </c>
      <c r="M47" s="89">
        <f>'Water Use Current Agriculture'!U46</f>
        <v>36264.203044590475</v>
      </c>
      <c r="N47" s="172">
        <f>Recharge!B44</f>
        <v>8127.54</v>
      </c>
      <c r="O47" s="172">
        <f>Storage!H45</f>
        <v>15101</v>
      </c>
      <c r="P47" s="172">
        <f>Species!B44</f>
        <v>4</v>
      </c>
    </row>
    <row r="48" spans="1:16" x14ac:dyDescent="0.3">
      <c r="A48" s="88">
        <v>10050013</v>
      </c>
      <c r="B48" s="74">
        <f>'Physical Supply by HUC 8'!B45</f>
        <v>6164500</v>
      </c>
      <c r="C48" s="74">
        <f>'Physical Supply by HUC 8'!X45</f>
        <v>0</v>
      </c>
      <c r="D48" s="74">
        <f>'Physical Supply by HUC 8'!Z45</f>
        <v>0</v>
      </c>
      <c r="E48" s="74">
        <f>'Physical Supply by HUC 8'!AB45</f>
        <v>0</v>
      </c>
      <c r="F48" s="74">
        <f>'Physical Supply by HUC 8'!AD45</f>
        <v>0</v>
      </c>
      <c r="G48" s="89">
        <f>'Physical Supply by HUC 8'!AR45</f>
        <v>5361.6322469999996</v>
      </c>
      <c r="H48" s="48">
        <f>'Water Use Current M&amp;I'!AT47</f>
        <v>4.5717581957406077</v>
      </c>
      <c r="I48" s="74">
        <f>'Water Use Current Agriculture'!U47</f>
        <v>2628.1362371170799</v>
      </c>
      <c r="J48" s="89">
        <f>'Water Use Current Thermo'!BJ49</f>
        <v>0</v>
      </c>
      <c r="K48" s="172">
        <f>'Current Groundwater Pumping'!M46</f>
        <v>0</v>
      </c>
      <c r="L48" s="48">
        <f>'Water Use Future M&amp;I'!L47</f>
        <v>4.8211268245991867</v>
      </c>
      <c r="M48" s="89">
        <f>'Water Use Current Agriculture'!U47</f>
        <v>2628.1362371170799</v>
      </c>
      <c r="N48" s="172">
        <f>Recharge!B45</f>
        <v>1396.44</v>
      </c>
      <c r="O48" s="172">
        <f>Storage!H46</f>
        <v>3752</v>
      </c>
      <c r="P48" s="172">
        <f>Species!B45</f>
        <v>4</v>
      </c>
    </row>
    <row r="49" spans="1:16" x14ac:dyDescent="0.3">
      <c r="A49" s="88">
        <v>10050014</v>
      </c>
      <c r="B49" s="74">
        <f>'Physical Supply by HUC 8'!B46</f>
        <v>6167500</v>
      </c>
      <c r="C49" s="74">
        <f>'Physical Supply by HUC 8'!X46</f>
        <v>0</v>
      </c>
      <c r="D49" s="74">
        <f>'Physical Supply by HUC 8'!Z46</f>
        <v>0</v>
      </c>
      <c r="E49" s="74">
        <f>'Physical Supply by HUC 8'!AB46</f>
        <v>275.28985999999998</v>
      </c>
      <c r="F49" s="74">
        <f>'Physical Supply by HUC 8'!AD46</f>
        <v>362.2235</v>
      </c>
      <c r="G49" s="89">
        <f>'Physical Supply by HUC 8'!AR46</f>
        <v>73774.784692000001</v>
      </c>
      <c r="H49" s="48">
        <f>'Water Use Current M&amp;I'!AT48</f>
        <v>73.532419678125365</v>
      </c>
      <c r="I49" s="74">
        <f>'Water Use Current Agriculture'!U48</f>
        <v>24424.41281679945</v>
      </c>
      <c r="J49" s="89">
        <f>'Water Use Current Thermo'!BJ50</f>
        <v>0</v>
      </c>
      <c r="K49" s="172">
        <f>'Current Groundwater Pumping'!M47</f>
        <v>0</v>
      </c>
      <c r="L49" s="48">
        <f>'Water Use Future M&amp;I'!L48</f>
        <v>77.661480281317594</v>
      </c>
      <c r="M49" s="89">
        <f>'Water Use Current Agriculture'!U48</f>
        <v>24424.41281679945</v>
      </c>
      <c r="N49" s="172">
        <f>Recharge!B46</f>
        <v>19164.599999999999</v>
      </c>
      <c r="O49" s="172">
        <f>Storage!H47</f>
        <v>411114</v>
      </c>
      <c r="P49" s="172">
        <f>Species!B46</f>
        <v>4</v>
      </c>
    </row>
    <row r="50" spans="1:16" x14ac:dyDescent="0.3">
      <c r="A50" s="88">
        <v>10050015</v>
      </c>
      <c r="B50" s="74">
        <f>'Physical Supply by HUC 8'!B47</f>
        <v>6170500</v>
      </c>
      <c r="C50" s="74">
        <f>'Physical Supply by HUC 8'!X47</f>
        <v>0</v>
      </c>
      <c r="D50" s="74">
        <f>'Physical Supply by HUC 8'!Z47</f>
        <v>0</v>
      </c>
      <c r="E50" s="74">
        <f>'Physical Supply by HUC 8'!AB47</f>
        <v>0</v>
      </c>
      <c r="F50" s="74">
        <f>'Physical Supply by HUC 8'!AD47</f>
        <v>0</v>
      </c>
      <c r="G50" s="89">
        <f>'Physical Supply by HUC 8'!AR47</f>
        <v>18450.940643000002</v>
      </c>
      <c r="H50" s="48">
        <f>'Water Use Current M&amp;I'!AT49</f>
        <v>11.327861612767743</v>
      </c>
      <c r="I50" s="74">
        <f>'Water Use Current Agriculture'!U49</f>
        <v>1087.2942420457011</v>
      </c>
      <c r="J50" s="89">
        <f>'Water Use Current Thermo'!BJ51</f>
        <v>0</v>
      </c>
      <c r="K50" s="172">
        <f>'Current Groundwater Pumping'!M48</f>
        <v>0</v>
      </c>
      <c r="L50" s="48">
        <f>'Water Use Future M&amp;I'!L49</f>
        <v>12.010262914741704</v>
      </c>
      <c r="M50" s="89">
        <f>'Water Use Current Agriculture'!U49</f>
        <v>1087.2942420457011</v>
      </c>
      <c r="N50" s="172">
        <f>Recharge!B47</f>
        <v>4109.13</v>
      </c>
      <c r="O50" s="172">
        <f>Storage!H48</f>
        <v>1160</v>
      </c>
      <c r="P50" s="172">
        <f>Species!B47</f>
        <v>4</v>
      </c>
    </row>
    <row r="51" spans="1:16" x14ac:dyDescent="0.3">
      <c r="A51" s="88">
        <v>10050016</v>
      </c>
      <c r="B51" s="74">
        <f>'Physical Supply by HUC 8'!B48</f>
        <v>6175000</v>
      </c>
      <c r="C51" s="74">
        <f>'Physical Supply by HUC 8'!X48</f>
        <v>0</v>
      </c>
      <c r="D51" s="74">
        <f>'Physical Supply by HUC 8'!Z48</f>
        <v>0</v>
      </c>
      <c r="E51" s="74">
        <f>'Physical Supply by HUC 8'!AB48</f>
        <v>0</v>
      </c>
      <c r="F51" s="74">
        <f>'Physical Supply by HUC 8'!AD48</f>
        <v>0</v>
      </c>
      <c r="G51" s="89">
        <f>'Physical Supply by HUC 8'!AR48</f>
        <v>17526.546271000003</v>
      </c>
      <c r="H51" s="48">
        <f>'Water Use Current M&amp;I'!AT50</f>
        <v>56.319193105549651</v>
      </c>
      <c r="I51" s="74">
        <f>'Water Use Current Agriculture'!U50</f>
        <v>5759.8673436310164</v>
      </c>
      <c r="J51" s="89">
        <f>'Water Use Current Thermo'!BJ52</f>
        <v>0</v>
      </c>
      <c r="K51" s="172">
        <f>'Current Groundwater Pumping'!M49</f>
        <v>0</v>
      </c>
      <c r="L51" s="48">
        <f>'Water Use Future M&amp;I'!L50</f>
        <v>59.49210539318625</v>
      </c>
      <c r="M51" s="89">
        <f>'Water Use Current Agriculture'!U50</f>
        <v>5759.8673436310164</v>
      </c>
      <c r="N51" s="172">
        <f>Recharge!B48</f>
        <v>4565.16</v>
      </c>
      <c r="O51" s="172">
        <f>Storage!H49</f>
        <v>491</v>
      </c>
      <c r="P51" s="172">
        <f>Species!B48</f>
        <v>4</v>
      </c>
    </row>
    <row r="52" spans="1:16" x14ac:dyDescent="0.3">
      <c r="A52" s="88">
        <v>10060001</v>
      </c>
      <c r="B52" s="74">
        <f>'Physical Supply by HUC 8'!B49</f>
        <v>6177000</v>
      </c>
      <c r="C52" s="74">
        <f>'Physical Supply by HUC 8'!X49</f>
        <v>804136.17</v>
      </c>
      <c r="D52" s="74">
        <f>'Physical Supply by HUC 8'!Z49</f>
        <v>1593783.4</v>
      </c>
      <c r="E52" s="74">
        <f>'Physical Supply by HUC 8'!AB49</f>
        <v>2448630.86</v>
      </c>
      <c r="F52" s="74">
        <f>'Physical Supply by HUC 8'!AD49</f>
        <v>3651212.88</v>
      </c>
      <c r="G52" s="89">
        <f>'Physical Supply by HUC 8'!AR49</f>
        <v>6792559.2369530005</v>
      </c>
      <c r="H52" s="48">
        <f>'Water Use Current M&amp;I'!AT51</f>
        <v>547.52663470303423</v>
      </c>
      <c r="I52" s="74">
        <f>'Water Use Current Agriculture'!U51</f>
        <v>44594.472362444845</v>
      </c>
      <c r="J52" s="89">
        <f>'Water Use Current Thermo'!BJ53</f>
        <v>0</v>
      </c>
      <c r="K52" s="172">
        <f>'Current Groundwater Pumping'!M50</f>
        <v>0</v>
      </c>
      <c r="L52" s="48">
        <f>'Water Use Future M&amp;I'!L51</f>
        <v>578.21082900288036</v>
      </c>
      <c r="M52" s="89">
        <f>'Water Use Current Agriculture'!U51</f>
        <v>44594.472362444845</v>
      </c>
      <c r="N52" s="172">
        <f>Recharge!B49</f>
        <v>13421.7</v>
      </c>
      <c r="O52" s="172">
        <f>Storage!H50</f>
        <v>7038</v>
      </c>
      <c r="P52" s="172">
        <f>Species!B49</f>
        <v>4</v>
      </c>
    </row>
    <row r="53" spans="1:16" x14ac:dyDescent="0.3">
      <c r="A53" s="88">
        <v>10060002</v>
      </c>
      <c r="B53" s="74">
        <f>'Physical Supply by HUC 8'!B50</f>
        <v>6177825</v>
      </c>
      <c r="C53" s="74">
        <f>'Physical Supply by HUC 8'!X50</f>
        <v>0</v>
      </c>
      <c r="D53" s="74">
        <f>'Physical Supply by HUC 8'!Z50</f>
        <v>0</v>
      </c>
      <c r="E53" s="74">
        <f>'Physical Supply by HUC 8'!AB50</f>
        <v>166.62281000000002</v>
      </c>
      <c r="F53" s="74">
        <f>'Physical Supply by HUC 8'!AD50</f>
        <v>724.447</v>
      </c>
      <c r="G53" s="89">
        <f>'Physical Supply by HUC 8'!AR50</f>
        <v>28378.037883999998</v>
      </c>
      <c r="H53" s="48">
        <f>'Water Use Current M&amp;I'!AT52</f>
        <v>172.9295551611709</v>
      </c>
      <c r="I53" s="74">
        <f>'Water Use Current Agriculture'!U52</f>
        <v>766.52214036542705</v>
      </c>
      <c r="J53" s="89">
        <f>'Water Use Current Thermo'!BJ54</f>
        <v>0</v>
      </c>
      <c r="K53" s="172">
        <f>'Current Groundwater Pumping'!M51</f>
        <v>0</v>
      </c>
      <c r="L53" s="48">
        <f>'Water Use Future M&amp;I'!L52</f>
        <v>182.66914664418471</v>
      </c>
      <c r="M53" s="89">
        <f>'Water Use Current Agriculture'!U52</f>
        <v>766.52214036542705</v>
      </c>
      <c r="N53" s="172">
        <f>Recharge!B50</f>
        <v>15300.09</v>
      </c>
      <c r="O53" s="172">
        <f>Storage!H51</f>
        <v>8183</v>
      </c>
      <c r="P53" s="172">
        <f>Species!B50</f>
        <v>4</v>
      </c>
    </row>
    <row r="54" spans="1:16" x14ac:dyDescent="0.3">
      <c r="A54" s="88">
        <v>10060003</v>
      </c>
      <c r="B54" s="74">
        <f>'Physical Supply by HUC 8'!B51</f>
        <v>6181000</v>
      </c>
      <c r="C54" s="74">
        <f>'Physical Supply by HUC 8'!X51</f>
        <v>72.444699999999997</v>
      </c>
      <c r="D54" s="74">
        <f>'Physical Supply by HUC 8'!Z51</f>
        <v>579.55759999999998</v>
      </c>
      <c r="E54" s="74">
        <f>'Physical Supply by HUC 8'!AB51</f>
        <v>2173.3409999999999</v>
      </c>
      <c r="F54" s="74">
        <f>'Physical Supply by HUC 8'!AD51</f>
        <v>5795.576</v>
      </c>
      <c r="G54" s="89">
        <f>'Physical Supply by HUC 8'!AR51</f>
        <v>85809.298255999995</v>
      </c>
      <c r="H54" s="48">
        <f>'Water Use Current M&amp;I'!AT53</f>
        <v>493.64875188917159</v>
      </c>
      <c r="I54" s="74">
        <f>'Water Use Current Agriculture'!U53</f>
        <v>1532.8334183292568</v>
      </c>
      <c r="J54" s="89">
        <f>'Water Use Current Thermo'!BJ55</f>
        <v>0</v>
      </c>
      <c r="K54" s="172">
        <f>'Current Groundwater Pumping'!M52</f>
        <v>0</v>
      </c>
      <c r="L54" s="48">
        <f>'Water Use Future M&amp;I'!L53</f>
        <v>521.41339545039716</v>
      </c>
      <c r="M54" s="89">
        <f>'Water Use Current Agriculture'!U53</f>
        <v>1532.8334183292568</v>
      </c>
      <c r="N54" s="172">
        <f>Recharge!B51</f>
        <v>10073.969999999999</v>
      </c>
      <c r="O54" s="172">
        <f>Storage!H52</f>
        <v>912</v>
      </c>
      <c r="P54" s="172">
        <f>Species!B51</f>
        <v>4</v>
      </c>
    </row>
    <row r="55" spans="1:16" x14ac:dyDescent="0.3">
      <c r="A55" s="88">
        <v>10060004</v>
      </c>
      <c r="B55" s="74">
        <f>'Physical Supply by HUC 8'!B52</f>
        <v>6180000</v>
      </c>
      <c r="C55" s="74">
        <f>'Physical Supply by HUC 8'!X52</f>
        <v>0</v>
      </c>
      <c r="D55" s="74">
        <f>'Physical Supply by HUC 8'!Z52</f>
        <v>72.444699999999997</v>
      </c>
      <c r="E55" s="74">
        <f>'Physical Supply by HUC 8'!AB52</f>
        <v>144.88939999999999</v>
      </c>
      <c r="F55" s="74">
        <f>'Physical Supply by HUC 8'!AD52</f>
        <v>217.33410000000001</v>
      </c>
      <c r="G55" s="89">
        <f>'Physical Supply by HUC 8'!AR52</f>
        <v>14276.677029</v>
      </c>
      <c r="H55" s="48">
        <f>'Water Use Current M&amp;I'!AT54</f>
        <v>39.197460379379166</v>
      </c>
      <c r="I55" s="74">
        <f>'Water Use Current Agriculture'!U54</f>
        <v>731.83524211917529</v>
      </c>
      <c r="J55" s="89">
        <f>'Water Use Current Thermo'!BJ56</f>
        <v>0</v>
      </c>
      <c r="K55" s="172">
        <f>'Current Groundwater Pumping'!M53</f>
        <v>0</v>
      </c>
      <c r="L55" s="48">
        <f>'Water Use Future M&amp;I'!L54</f>
        <v>41.342002284633956</v>
      </c>
      <c r="M55" s="89">
        <f>'Water Use Current Agriculture'!U54</f>
        <v>731.83524211917529</v>
      </c>
      <c r="N55" s="172">
        <f>Recharge!B52</f>
        <v>5357.34</v>
      </c>
      <c r="O55" s="172">
        <f>Storage!H53</f>
        <v>635</v>
      </c>
      <c r="P55" s="172">
        <f>Species!B52</f>
        <v>4</v>
      </c>
    </row>
    <row r="56" spans="1:16" x14ac:dyDescent="0.3">
      <c r="A56" s="88">
        <v>10060005</v>
      </c>
      <c r="B56" s="74">
        <f>'Physical Supply by HUC 8'!B53</f>
        <v>6185500</v>
      </c>
      <c r="C56" s="74">
        <f>'Physical Supply by HUC 8'!X53</f>
        <v>869336.4</v>
      </c>
      <c r="D56" s="74">
        <f>'Physical Supply by HUC 8'!Z53</f>
        <v>2173341</v>
      </c>
      <c r="E56" s="74">
        <f>'Physical Supply by HUC 8'!AB53</f>
        <v>3260011.5</v>
      </c>
      <c r="F56" s="74">
        <f>'Physical Supply by HUC 8'!AD53</f>
        <v>4556771.63</v>
      </c>
      <c r="G56" s="89">
        <f>'Physical Supply by HUC 8'!AR53</f>
        <v>7336910.8860940002</v>
      </c>
      <c r="H56" s="48">
        <f>'Water Use Current M&amp;I'!AT55</f>
        <v>331.90355272926865</v>
      </c>
      <c r="I56" s="74">
        <f>'Water Use Current Agriculture'!U55</f>
        <v>26777.51781425457</v>
      </c>
      <c r="J56" s="89">
        <f>'Water Use Current Thermo'!BJ57</f>
        <v>0</v>
      </c>
      <c r="K56" s="172">
        <f>'Current Groundwater Pumping'!M54</f>
        <v>0</v>
      </c>
      <c r="L56" s="48">
        <f>'Water Use Future M&amp;I'!L55</f>
        <v>350.54981973653094</v>
      </c>
      <c r="M56" s="89">
        <f>'Water Use Current Agriculture'!U55</f>
        <v>26777.51781425457</v>
      </c>
      <c r="N56" s="172">
        <f>Recharge!B53</f>
        <v>11853.54</v>
      </c>
      <c r="O56" s="172">
        <f>Storage!H54</f>
        <v>2259</v>
      </c>
      <c r="P56" s="172">
        <f>Species!B53</f>
        <v>4</v>
      </c>
    </row>
    <row r="57" spans="1:16" x14ac:dyDescent="0.3">
      <c r="A57" s="88">
        <v>10060006</v>
      </c>
      <c r="B57" s="74">
        <f>'Physical Supply by HUC 8'!B54</f>
        <v>6185110</v>
      </c>
      <c r="C57" s="74">
        <f>'Physical Supply by HUC 8'!X54</f>
        <v>0</v>
      </c>
      <c r="D57" s="74">
        <f>'Physical Supply by HUC 8'!Z54</f>
        <v>0</v>
      </c>
      <c r="E57" s="74">
        <f>'Physical Supply by HUC 8'!AB54</f>
        <v>0</v>
      </c>
      <c r="F57" s="74">
        <f>'Physical Supply by HUC 8'!AD54</f>
        <v>0</v>
      </c>
      <c r="G57" s="89">
        <f>'Physical Supply by HUC 8'!AR54</f>
        <v>16129.088007999999</v>
      </c>
      <c r="H57" s="48">
        <f>'Water Use Current M&amp;I'!AT56</f>
        <v>540.28936062012599</v>
      </c>
      <c r="I57" s="74">
        <f>'Water Use Current Agriculture'!U56</f>
        <v>9973.5112393259533</v>
      </c>
      <c r="J57" s="89">
        <f>'Water Use Current Thermo'!BJ58</f>
        <v>0</v>
      </c>
      <c r="K57" s="172">
        <f>'Current Groundwater Pumping'!M55</f>
        <v>0</v>
      </c>
      <c r="L57" s="48">
        <f>'Water Use Future M&amp;I'!L56</f>
        <v>570.58853455242979</v>
      </c>
      <c r="M57" s="89">
        <f>'Water Use Current Agriculture'!U56</f>
        <v>9973.5112393259533</v>
      </c>
      <c r="N57" s="172">
        <f>Recharge!B54</f>
        <v>25593.57</v>
      </c>
      <c r="O57" s="172">
        <f>Storage!H55</f>
        <v>40728</v>
      </c>
      <c r="P57" s="172">
        <f>Species!B54</f>
        <v>4</v>
      </c>
    </row>
    <row r="58" spans="1:16" x14ac:dyDescent="0.3">
      <c r="A58" s="88">
        <v>10060007</v>
      </c>
      <c r="B58" s="74">
        <f>'Physical Supply by HUC 8'!B55</f>
        <v>0</v>
      </c>
      <c r="C58" s="74">
        <f>'Physical Supply by HUC 8'!X55</f>
        <v>0</v>
      </c>
      <c r="D58" s="74">
        <f>'Physical Supply by HUC 8'!Z55</f>
        <v>0</v>
      </c>
      <c r="E58" s="74">
        <f>'Physical Supply by HUC 8'!AB55</f>
        <v>0</v>
      </c>
      <c r="F58" s="74">
        <f>'Physical Supply by HUC 8'!AD55</f>
        <v>0</v>
      </c>
      <c r="G58" s="89">
        <f>'Physical Supply by HUC 8'!AR55</f>
        <v>0</v>
      </c>
      <c r="H58" s="48">
        <f>'Water Use Current M&amp;I'!AT57</f>
        <v>63.245571793416573</v>
      </c>
      <c r="I58" s="74">
        <f>'Water Use Current Agriculture'!U57</f>
        <v>600.18567550032742</v>
      </c>
      <c r="J58" s="89">
        <f>'Water Use Current Thermo'!BJ59</f>
        <v>0</v>
      </c>
      <c r="K58" s="172">
        <f>'Current Groundwater Pumping'!M56</f>
        <v>0</v>
      </c>
      <c r="L58" s="48">
        <f>'Water Use Future M&amp;I'!L57</f>
        <v>66.759214670828598</v>
      </c>
      <c r="M58" s="89">
        <f>'Water Use Current Agriculture'!U57</f>
        <v>600.18567550032742</v>
      </c>
      <c r="N58" s="172">
        <f>Recharge!B55</f>
        <v>3248.91</v>
      </c>
      <c r="O58" s="172">
        <f>Storage!H56</f>
        <v>0</v>
      </c>
      <c r="P58" s="172">
        <f>Species!B55</f>
        <v>2</v>
      </c>
    </row>
    <row r="59" spans="1:16" x14ac:dyDescent="0.3">
      <c r="A59" s="88">
        <v>10070001</v>
      </c>
      <c r="B59" s="74">
        <f>'Physical Supply by HUC 8'!B56</f>
        <v>6189500</v>
      </c>
      <c r="C59" s="74">
        <f>'Physical Supply by HUC 8'!X56</f>
        <v>5071.1289999999999</v>
      </c>
      <c r="D59" s="74">
        <f>'Physical Supply by HUC 8'!Z56</f>
        <v>6520.0230000000001</v>
      </c>
      <c r="E59" s="74">
        <f>'Physical Supply by HUC 8'!AB56</f>
        <v>7244.47</v>
      </c>
      <c r="F59" s="74">
        <f>'Physical Supply by HUC 8'!AD56</f>
        <v>9417.8109999999997</v>
      </c>
      <c r="G59" s="89">
        <f>'Physical Supply by HUC 8'!AR56</f>
        <v>43153.134448999997</v>
      </c>
      <c r="H59" s="48">
        <f>'Water Use Current M&amp;I'!AT58</f>
        <v>119.16510308116233</v>
      </c>
      <c r="I59" s="74">
        <f>'Water Use Current Agriculture'!U58</f>
        <v>49.534447644311882</v>
      </c>
      <c r="J59" s="89">
        <f>'Water Use Current Thermo'!BJ60</f>
        <v>0</v>
      </c>
      <c r="K59" s="172">
        <f>'Current Groundwater Pumping'!M57</f>
        <v>0</v>
      </c>
      <c r="L59" s="48">
        <f>'Water Use Future M&amp;I'!L58</f>
        <v>125.78538658567135</v>
      </c>
      <c r="M59" s="89">
        <f>'Water Use Current Agriculture'!U58</f>
        <v>49.534447644311882</v>
      </c>
      <c r="N59" s="172">
        <f>Recharge!B56</f>
        <v>384124.68</v>
      </c>
      <c r="O59" s="172">
        <f>Storage!H57</f>
        <v>0</v>
      </c>
      <c r="P59" s="172">
        <f>Species!B56</f>
        <v>-9999</v>
      </c>
    </row>
    <row r="60" spans="1:16" x14ac:dyDescent="0.3">
      <c r="A60" s="88">
        <v>10070002</v>
      </c>
      <c r="B60" s="74">
        <f>'Physical Supply by HUC 8'!B57</f>
        <v>6200000</v>
      </c>
      <c r="C60" s="74">
        <f>'Physical Supply by HUC 8'!X57</f>
        <v>28253.433000000001</v>
      </c>
      <c r="D60" s="74">
        <f>'Physical Supply by HUC 8'!Z57</f>
        <v>57955.76</v>
      </c>
      <c r="E60" s="74">
        <f>'Physical Supply by HUC 8'!AB57</f>
        <v>72444.7</v>
      </c>
      <c r="F60" s="74">
        <f>'Physical Supply by HUC 8'!AD57</f>
        <v>86933.64</v>
      </c>
      <c r="G60" s="89">
        <f>'Physical Supply by HUC 8'!AR57</f>
        <v>409553.07140399999</v>
      </c>
      <c r="H60" s="48">
        <f>'Water Use Current M&amp;I'!AT59</f>
        <v>3360.6563354905461</v>
      </c>
      <c r="I60" s="74">
        <f>'Water Use Current Agriculture'!U59</f>
        <v>91815.920646739891</v>
      </c>
      <c r="J60" s="89">
        <f>'Water Use Current Thermo'!BJ61</f>
        <v>0</v>
      </c>
      <c r="K60" s="172">
        <f>'Current Groundwater Pumping'!M58</f>
        <v>2.1049642365205994</v>
      </c>
      <c r="L60" s="48">
        <f>'Water Use Future M&amp;I'!L59</f>
        <v>3549.1158660941087</v>
      </c>
      <c r="M60" s="89">
        <f>'Water Use Current Agriculture'!U59</f>
        <v>91815.920646739891</v>
      </c>
      <c r="N60" s="172">
        <f>Recharge!B57</f>
        <v>1184476.77</v>
      </c>
      <c r="O60" s="172">
        <f>Storage!H58</f>
        <v>17529</v>
      </c>
      <c r="P60" s="172">
        <f>Species!B57</f>
        <v>1</v>
      </c>
    </row>
    <row r="61" spans="1:16" x14ac:dyDescent="0.3">
      <c r="A61" s="88">
        <v>10070003</v>
      </c>
      <c r="B61" s="74">
        <f>'Physical Supply by HUC 8'!B58</f>
        <v>6195600</v>
      </c>
      <c r="C61" s="74">
        <f>'Physical Supply by HUC 8'!X58</f>
        <v>26080.092000000001</v>
      </c>
      <c r="D61" s="74">
        <f>'Physical Supply by HUC 8'!Z58</f>
        <v>42017.925999999999</v>
      </c>
      <c r="E61" s="74">
        <f>'Physical Supply by HUC 8'!AB58</f>
        <v>50711.29</v>
      </c>
      <c r="F61" s="74">
        <f>'Physical Supply by HUC 8'!AD58</f>
        <v>61577.995000000003</v>
      </c>
      <c r="G61" s="89">
        <f>'Physical Supply by HUC 8'!AR58</f>
        <v>197143.03766300002</v>
      </c>
      <c r="H61" s="48">
        <f>'Water Use Current M&amp;I'!AT60</f>
        <v>549.43476223380344</v>
      </c>
      <c r="I61" s="74">
        <f>'Water Use Current Agriculture'!U60</f>
        <v>48461.930406959371</v>
      </c>
      <c r="J61" s="89">
        <f>'Water Use Current Thermo'!BJ62</f>
        <v>0</v>
      </c>
      <c r="K61" s="172">
        <f>'Current Groundwater Pumping'!M59</f>
        <v>0</v>
      </c>
      <c r="L61" s="48">
        <f>'Water Use Future M&amp;I'!L60</f>
        <v>580.14335166378942</v>
      </c>
      <c r="M61" s="89">
        <f>'Water Use Current Agriculture'!U60</f>
        <v>48461.930406959371</v>
      </c>
      <c r="N61" s="172">
        <f>Recharge!B58</f>
        <v>148744.35</v>
      </c>
      <c r="O61" s="172">
        <f>Storage!H59</f>
        <v>3684</v>
      </c>
      <c r="P61" s="172">
        <f>Species!B58</f>
        <v>1</v>
      </c>
    </row>
    <row r="62" spans="1:16" x14ac:dyDescent="0.3">
      <c r="A62" s="88">
        <v>10070004</v>
      </c>
      <c r="B62" s="74">
        <f>'Physical Supply by HUC 8'!B59</f>
        <v>6214500</v>
      </c>
      <c r="C62" s="74">
        <f>'Physical Supply by HUC 8'!X59</f>
        <v>941781.1</v>
      </c>
      <c r="D62" s="74">
        <f>'Physical Supply by HUC 8'!Z59</f>
        <v>1318493.54</v>
      </c>
      <c r="E62" s="74">
        <f>'Physical Supply by HUC 8'!AB59</f>
        <v>1557561.05</v>
      </c>
      <c r="F62" s="74">
        <f>'Physical Supply by HUC 8'!AD59</f>
        <v>1825606.44</v>
      </c>
      <c r="G62" s="89">
        <f>'Physical Supply by HUC 8'!AR59</f>
        <v>5032337.0364910001</v>
      </c>
      <c r="H62" s="48">
        <f>'Water Use Current M&amp;I'!AT61</f>
        <v>13782.579075600865</v>
      </c>
      <c r="I62" s="74">
        <f>'Water Use Current Agriculture'!U61</f>
        <v>35516.296292719009</v>
      </c>
      <c r="J62" s="89">
        <f>'Water Use Current Thermo'!BJ63</f>
        <v>786.34596250000004</v>
      </c>
      <c r="K62" s="172">
        <f>'Current Groundwater Pumping'!M60</f>
        <v>0</v>
      </c>
      <c r="L62" s="48">
        <f>'Water Use Future M&amp;I'!L61</f>
        <v>14555.474642358427</v>
      </c>
      <c r="M62" s="89">
        <f>'Water Use Current Agriculture'!U61</f>
        <v>35516.296292719009</v>
      </c>
      <c r="N62" s="172">
        <f>Recharge!B59</f>
        <v>288224.73</v>
      </c>
      <c r="O62" s="172">
        <f>Storage!H60</f>
        <v>2663</v>
      </c>
      <c r="P62" s="172">
        <f>Species!B59</f>
        <v>1</v>
      </c>
    </row>
    <row r="63" spans="1:16" x14ac:dyDescent="0.3">
      <c r="A63" s="88">
        <v>10070005</v>
      </c>
      <c r="B63" s="74">
        <f>'Physical Supply by HUC 8'!B60</f>
        <v>6205000</v>
      </c>
      <c r="C63" s="74">
        <f>'Physical Supply by HUC 8'!X60</f>
        <v>86933.64</v>
      </c>
      <c r="D63" s="74">
        <f>'Physical Supply by HUC 8'!Z60</f>
        <v>144889.4</v>
      </c>
      <c r="E63" s="74">
        <f>'Physical Supply by HUC 8'!AB60</f>
        <v>167347.25700000001</v>
      </c>
      <c r="F63" s="74">
        <f>'Physical Supply by HUC 8'!AD60</f>
        <v>202845.16</v>
      </c>
      <c r="G63" s="89">
        <f>'Physical Supply by HUC 8'!AR60</f>
        <v>705642.52922100003</v>
      </c>
      <c r="H63" s="48">
        <f>'Water Use Current M&amp;I'!AT62</f>
        <v>312.39832500163112</v>
      </c>
      <c r="I63" s="74">
        <f>'Water Use Current Agriculture'!U62</f>
        <v>14940.132673177046</v>
      </c>
      <c r="J63" s="89">
        <f>'Water Use Current Thermo'!BJ64</f>
        <v>0</v>
      </c>
      <c r="K63" s="172">
        <f>'Current Groundwater Pumping'!M61</f>
        <v>0</v>
      </c>
      <c r="L63" s="48">
        <f>'Water Use Future M&amp;I'!L62</f>
        <v>329.94187625788032</v>
      </c>
      <c r="M63" s="89">
        <f>'Water Use Current Agriculture'!U62</f>
        <v>14940.132673177046</v>
      </c>
      <c r="N63" s="172">
        <f>Recharge!B60</f>
        <v>667486.17000000004</v>
      </c>
      <c r="O63" s="172">
        <f>Storage!H61</f>
        <v>3502</v>
      </c>
      <c r="P63" s="172">
        <f>Species!B60</f>
        <v>-9999</v>
      </c>
    </row>
    <row r="64" spans="1:16" x14ac:dyDescent="0.3">
      <c r="A64" s="88">
        <v>10070006</v>
      </c>
      <c r="B64" s="74">
        <f>'Physical Supply by HUC 8'!B61</f>
        <v>6208800</v>
      </c>
      <c r="C64" s="74">
        <f>'Physical Supply by HUC 8'!X61</f>
        <v>144889.4</v>
      </c>
      <c r="D64" s="74">
        <f>'Physical Supply by HUC 8'!Z61</f>
        <v>217334.1</v>
      </c>
      <c r="E64" s="74">
        <f>'Physical Supply by HUC 8'!AB61</f>
        <v>253556.45</v>
      </c>
      <c r="F64" s="74">
        <f>'Physical Supply by HUC 8'!AD61</f>
        <v>289778.8</v>
      </c>
      <c r="G64" s="89">
        <f>'Physical Supply by HUC 8'!AR61</f>
        <v>824289.561093</v>
      </c>
      <c r="H64" s="48">
        <f>'Water Use Current M&amp;I'!AT63</f>
        <v>2136.6207288512023</v>
      </c>
      <c r="I64" s="74">
        <f>'Water Use Current Agriculture'!U63</f>
        <v>70766.954181748617</v>
      </c>
      <c r="J64" s="89">
        <f>'Water Use Current Thermo'!BJ65</f>
        <v>0</v>
      </c>
      <c r="K64" s="172">
        <f>'Current Groundwater Pumping'!M62</f>
        <v>0</v>
      </c>
      <c r="L64" s="48">
        <f>'Water Use Future M&amp;I'!L63</f>
        <v>2256.4830616136674</v>
      </c>
      <c r="M64" s="89">
        <f>'Water Use Current Agriculture'!U63</f>
        <v>70766.954181748617</v>
      </c>
      <c r="N64" s="172">
        <f>Recharge!B61</f>
        <v>578130.21</v>
      </c>
      <c r="O64" s="172">
        <f>Storage!H62</f>
        <v>34188</v>
      </c>
      <c r="P64" s="172">
        <f>Species!B61</f>
        <v>1</v>
      </c>
    </row>
    <row r="65" spans="1:16" x14ac:dyDescent="0.3">
      <c r="A65" s="88">
        <v>10070007</v>
      </c>
      <c r="B65" s="74">
        <f>'Physical Supply by HUC 8'!B62</f>
        <v>6218000</v>
      </c>
      <c r="C65" s="74">
        <f>'Physical Supply by HUC 8'!X62</f>
        <v>869336.4</v>
      </c>
      <c r="D65" s="74">
        <f>'Physical Supply by HUC 8'!Z62</f>
        <v>1304004.6000000001</v>
      </c>
      <c r="E65" s="74">
        <f>'Physical Supply by HUC 8'!AB62</f>
        <v>1984984.78</v>
      </c>
      <c r="F65" s="74">
        <f>'Physical Supply by HUC 8'!AD62</f>
        <v>2216807.8199999998</v>
      </c>
      <c r="G65" s="89">
        <f>'Physical Supply by HUC 8'!AR62</f>
        <v>7066138.6775859995</v>
      </c>
      <c r="H65" s="48">
        <f>'Water Use Current M&amp;I'!AT64</f>
        <v>5970.2077487822398</v>
      </c>
      <c r="I65" s="74">
        <f>'Water Use Current Agriculture'!U64</f>
        <v>41799.504108342924</v>
      </c>
      <c r="J65" s="89">
        <f>'Water Use Current Thermo'!BJ66</f>
        <v>0</v>
      </c>
      <c r="K65" s="172">
        <f>'Current Groundwater Pumping'!M63</f>
        <v>0</v>
      </c>
      <c r="L65" s="48">
        <f>'Water Use Future M&amp;I'!L64</f>
        <v>6304.9623477934274</v>
      </c>
      <c r="M65" s="89">
        <f>'Water Use Current Agriculture'!U64</f>
        <v>41799.504108342924</v>
      </c>
      <c r="N65" s="172">
        <f>Recharge!B62</f>
        <v>150596.82</v>
      </c>
      <c r="O65" s="172">
        <f>Storage!H63</f>
        <v>2715</v>
      </c>
      <c r="P65" s="172">
        <f>Species!B62</f>
        <v>1</v>
      </c>
    </row>
    <row r="66" spans="1:16" x14ac:dyDescent="0.3">
      <c r="A66" s="88">
        <v>10070008</v>
      </c>
      <c r="B66" s="74">
        <f>'Physical Supply by HUC 8'!B63</f>
        <v>6217000</v>
      </c>
      <c r="C66" s="74">
        <f>'Physical Supply by HUC 8'!X63</f>
        <v>4346.6819999999998</v>
      </c>
      <c r="D66" s="74">
        <f>'Physical Supply by HUC 8'!Z63</f>
        <v>7968.9170000000004</v>
      </c>
      <c r="E66" s="74">
        <f>'Physical Supply by HUC 8'!AB63</f>
        <v>10866.705</v>
      </c>
      <c r="F66" s="74">
        <f>'Physical Supply by HUC 8'!AD63</f>
        <v>13764.493</v>
      </c>
      <c r="G66" s="89">
        <f>'Physical Supply by HUC 8'!AR63</f>
        <v>42698.181732999998</v>
      </c>
      <c r="H66" s="48">
        <f>'Water Use Current M&amp;I'!AT65</f>
        <v>148.84647987144442</v>
      </c>
      <c r="I66" s="74">
        <f>'Water Use Current Agriculture'!U65</f>
        <v>2618.3611994041967</v>
      </c>
      <c r="J66" s="89">
        <f>'Water Use Current Thermo'!BJ67</f>
        <v>0</v>
      </c>
      <c r="K66" s="172">
        <f>'Current Groundwater Pumping'!M64</f>
        <v>0</v>
      </c>
      <c r="L66" s="48">
        <f>'Water Use Future M&amp;I'!L65</f>
        <v>157.18366134295923</v>
      </c>
      <c r="M66" s="89">
        <f>'Water Use Current Agriculture'!U65</f>
        <v>2618.3611994041967</v>
      </c>
      <c r="N66" s="172">
        <f>Recharge!B63</f>
        <v>102347.55</v>
      </c>
      <c r="O66" s="172">
        <f>Storage!H64</f>
        <v>331</v>
      </c>
      <c r="P66" s="172">
        <f>Species!B63</f>
        <v>1</v>
      </c>
    </row>
    <row r="67" spans="1:16" x14ac:dyDescent="0.3">
      <c r="A67" s="88">
        <v>10080010</v>
      </c>
      <c r="B67" s="74">
        <f>'Physical Supply by HUC 8'!B64</f>
        <v>6286395</v>
      </c>
      <c r="C67" s="74">
        <f>'Physical Supply by HUC 8'!X64</f>
        <v>15937.834000000001</v>
      </c>
      <c r="D67" s="74">
        <f>'Physical Supply by HUC 8'!Z64</f>
        <v>15937.834000000001</v>
      </c>
      <c r="E67" s="74">
        <f>'Physical Supply by HUC 8'!AB64</f>
        <v>16662.280999999999</v>
      </c>
      <c r="F67" s="74">
        <f>'Physical Supply by HUC 8'!AD64</f>
        <v>18111.174999999999</v>
      </c>
      <c r="G67" s="89">
        <f>'Physical Supply by HUC 8'!AR64</f>
        <v>37575.616996000004</v>
      </c>
      <c r="H67" s="48">
        <f>'Water Use Current M&amp;I'!AT66</f>
        <v>3.0443288460389648</v>
      </c>
      <c r="I67" s="74">
        <f>'Water Use Current Agriculture'!U66</f>
        <v>173.16815144176158</v>
      </c>
      <c r="J67" s="89">
        <f>'Water Use Current Thermo'!BJ68</f>
        <v>0</v>
      </c>
      <c r="K67" s="172">
        <f>'Current Groundwater Pumping'!M65</f>
        <v>0</v>
      </c>
      <c r="L67" s="48">
        <f>'Water Use Future M&amp;I'!L66</f>
        <v>3.3487617306428614</v>
      </c>
      <c r="M67" s="89">
        <f>'Water Use Current Agriculture'!U66</f>
        <v>173.16815144176158</v>
      </c>
      <c r="N67" s="172">
        <f>Recharge!B64</f>
        <v>99596.79</v>
      </c>
      <c r="O67" s="172">
        <f>Storage!H65</f>
        <v>1116000</v>
      </c>
      <c r="P67" s="172">
        <f>Species!B64</f>
        <v>-9999</v>
      </c>
    </row>
    <row r="68" spans="1:16" x14ac:dyDescent="0.3">
      <c r="A68" s="88">
        <v>10080014</v>
      </c>
      <c r="B68" s="74">
        <f>'Physical Supply by HUC 8'!B65</f>
        <v>0</v>
      </c>
      <c r="C68" s="74">
        <f>'Physical Supply by HUC 8'!X65</f>
        <v>0</v>
      </c>
      <c r="D68" s="74">
        <f>'Physical Supply by HUC 8'!Z65</f>
        <v>0</v>
      </c>
      <c r="E68" s="74">
        <f>'Physical Supply by HUC 8'!AB65</f>
        <v>0</v>
      </c>
      <c r="F68" s="74">
        <f>'Physical Supply by HUC 8'!AD65</f>
        <v>0</v>
      </c>
      <c r="G68" s="89">
        <f>'Physical Supply by HUC 8'!AR65</f>
        <v>0</v>
      </c>
      <c r="H68" s="48">
        <f>'Water Use Current M&amp;I'!AT67</f>
        <v>4.4466871051568893</v>
      </c>
      <c r="I68" s="74">
        <f>'Water Use Current Agriculture'!U67</f>
        <v>1339.547101742033</v>
      </c>
      <c r="J68" s="89">
        <f>'Water Use Current Thermo'!BJ69</f>
        <v>0</v>
      </c>
      <c r="K68" s="172">
        <f>'Current Groundwater Pumping'!M66</f>
        <v>0</v>
      </c>
      <c r="L68" s="48">
        <f>'Water Use Future M&amp;I'!L67</f>
        <v>4.7082569348719998</v>
      </c>
      <c r="M68" s="89">
        <f>'Water Use Current Agriculture'!U67</f>
        <v>1339.547101742033</v>
      </c>
      <c r="N68" s="172">
        <f>Recharge!B65</f>
        <v>57380.4</v>
      </c>
      <c r="O68" s="172">
        <f>Storage!H66</f>
        <v>121</v>
      </c>
      <c r="P68" s="172">
        <f>Species!B65</f>
        <v>-9999</v>
      </c>
    </row>
    <row r="69" spans="1:16" x14ac:dyDescent="0.3">
      <c r="A69" s="88">
        <v>10080015</v>
      </c>
      <c r="B69" s="74">
        <f>'Physical Supply by HUC 8'!B66</f>
        <v>6294700</v>
      </c>
      <c r="C69" s="74">
        <f>'Physical Supply by HUC 8'!X66</f>
        <v>581730.94099999999</v>
      </c>
      <c r="D69" s="74">
        <f>'Physical Supply by HUC 8'!Z66</f>
        <v>941781.1</v>
      </c>
      <c r="E69" s="74">
        <f>'Physical Supply by HUC 8'!AB66</f>
        <v>1231559.8999999999</v>
      </c>
      <c r="F69" s="74">
        <f>'Physical Supply by HUC 8'!AD66</f>
        <v>1593783.4</v>
      </c>
      <c r="G69" s="89">
        <f>'Physical Supply by HUC 8'!AR66</f>
        <v>2868008.8816179996</v>
      </c>
      <c r="H69" s="48">
        <f>'Water Use Current M&amp;I'!AT68</f>
        <v>707.37020672021879</v>
      </c>
      <c r="I69" s="74">
        <f>'Water Use Current Agriculture'!U68</f>
        <v>51562.180479370953</v>
      </c>
      <c r="J69" s="89">
        <f>'Water Use Current Thermo'!BJ70</f>
        <v>1288.5232264199999</v>
      </c>
      <c r="K69" s="172">
        <f>'Current Groundwater Pumping'!M67</f>
        <v>0</v>
      </c>
      <c r="L69" s="48">
        <f>'Water Use Future M&amp;I'!L68</f>
        <v>747.08177598004215</v>
      </c>
      <c r="M69" s="89">
        <f>'Water Use Current Agriculture'!U68</f>
        <v>51562.180479370953</v>
      </c>
      <c r="N69" s="172">
        <f>Recharge!B66</f>
        <v>189263.79</v>
      </c>
      <c r="O69" s="172">
        <f>Storage!H67</f>
        <v>1712</v>
      </c>
      <c r="P69" s="172">
        <f>Species!B66</f>
        <v>1</v>
      </c>
    </row>
    <row r="70" spans="1:16" x14ac:dyDescent="0.3">
      <c r="A70" s="88">
        <v>10080016</v>
      </c>
      <c r="B70" s="74">
        <f>'Physical Supply by HUC 8'!B67</f>
        <v>6294000</v>
      </c>
      <c r="C70" s="74">
        <f>'Physical Supply by HUC 8'!X67</f>
        <v>10142.258</v>
      </c>
      <c r="D70" s="74">
        <f>'Physical Supply by HUC 8'!Z67</f>
        <v>36222.35</v>
      </c>
      <c r="E70" s="74">
        <f>'Physical Supply by HUC 8'!AB67</f>
        <v>52160.184000000001</v>
      </c>
      <c r="F70" s="74">
        <f>'Physical Supply by HUC 8'!AD67</f>
        <v>72444.7</v>
      </c>
      <c r="G70" s="89">
        <f>'Physical Supply by HUC 8'!AR67</f>
        <v>199338.112073</v>
      </c>
      <c r="H70" s="48">
        <f>'Water Use Current M&amp;I'!AT69</f>
        <v>684.35871948437136</v>
      </c>
      <c r="I70" s="74">
        <f>'Water Use Current Agriculture'!U69</f>
        <v>14912.371047045837</v>
      </c>
      <c r="J70" s="89">
        <f>'Water Use Current Thermo'!BJ71</f>
        <v>0</v>
      </c>
      <c r="K70" s="172">
        <f>'Current Groundwater Pumping'!M68</f>
        <v>0</v>
      </c>
      <c r="L70" s="48">
        <f>'Water Use Future M&amp;I'!L69</f>
        <v>722.71767955738062</v>
      </c>
      <c r="M70" s="89">
        <f>'Water Use Current Agriculture'!U69</f>
        <v>14912.371047045837</v>
      </c>
      <c r="N70" s="172">
        <f>Recharge!B67</f>
        <v>74967.12</v>
      </c>
      <c r="O70" s="172">
        <f>Storage!H68</f>
        <v>69902</v>
      </c>
      <c r="P70" s="172">
        <f>Species!B67</f>
        <v>-9999</v>
      </c>
    </row>
    <row r="71" spans="1:16" x14ac:dyDescent="0.3">
      <c r="A71" s="88">
        <v>10090101</v>
      </c>
      <c r="B71" s="74">
        <f>'Physical Supply by HUC 8'!B68</f>
        <v>6307500</v>
      </c>
      <c r="C71" s="74">
        <f>'Physical Supply by HUC 8'!X68</f>
        <v>34049.008999999998</v>
      </c>
      <c r="D71" s="74">
        <f>'Physical Supply by HUC 8'!Z68</f>
        <v>60129.101000000002</v>
      </c>
      <c r="E71" s="74">
        <f>'Physical Supply by HUC 8'!AB68</f>
        <v>80413.616999999998</v>
      </c>
      <c r="F71" s="74">
        <f>'Physical Supply by HUC 8'!AD68</f>
        <v>110115.944</v>
      </c>
      <c r="G71" s="89">
        <f>'Physical Supply by HUC 8'!AR68</f>
        <v>312174.35455799999</v>
      </c>
      <c r="H71" s="48">
        <f>'Water Use Current M&amp;I'!AT70</f>
        <v>14.843213481279911</v>
      </c>
      <c r="I71" s="74">
        <f>'Water Use Current Agriculture'!U70</f>
        <v>3724.1417086737047</v>
      </c>
      <c r="J71" s="89">
        <f>'Water Use Current Thermo'!BJ72</f>
        <v>0</v>
      </c>
      <c r="K71" s="172">
        <f>'Current Groundwater Pumping'!M69</f>
        <v>0</v>
      </c>
      <c r="L71" s="48">
        <f>'Water Use Future M&amp;I'!L70</f>
        <v>15.662149397488458</v>
      </c>
      <c r="M71" s="89">
        <f>'Water Use Current Agriculture'!U70</f>
        <v>3724.1417086737047</v>
      </c>
      <c r="N71" s="172">
        <f>Recharge!B68</f>
        <v>23707.89</v>
      </c>
      <c r="O71" s="172">
        <f>Storage!H69</f>
        <v>79470</v>
      </c>
      <c r="P71" s="172">
        <f>Species!B68</f>
        <v>2</v>
      </c>
    </row>
    <row r="72" spans="1:16" x14ac:dyDescent="0.3">
      <c r="A72" s="88">
        <v>10090102</v>
      </c>
      <c r="B72" s="74">
        <f>'Physical Supply by HUC 8'!B69</f>
        <v>6308500</v>
      </c>
      <c r="C72" s="74">
        <f>'Physical Supply by HUC 8'!X69</f>
        <v>3912.0138000000002</v>
      </c>
      <c r="D72" s="74">
        <f>'Physical Supply by HUC 8'!Z69</f>
        <v>18835.621999999999</v>
      </c>
      <c r="E72" s="74">
        <f>'Physical Supply by HUC 8'!AB69</f>
        <v>47089.055</v>
      </c>
      <c r="F72" s="74">
        <f>'Physical Supply by HUC 8'!AD69</f>
        <v>83311.404999999999</v>
      </c>
      <c r="G72" s="89">
        <f>'Physical Supply by HUC 8'!AR69</f>
        <v>293887.13893700001</v>
      </c>
      <c r="H72" s="48">
        <f>'Water Use Current M&amp;I'!AT71</f>
        <v>708.14713669995103</v>
      </c>
      <c r="I72" s="74">
        <f>'Water Use Current Agriculture'!U71</f>
        <v>23003.619193691971</v>
      </c>
      <c r="J72" s="89">
        <f>'Water Use Current Thermo'!BJ73</f>
        <v>0</v>
      </c>
      <c r="K72" s="172">
        <f>'Current Groundwater Pumping'!M70</f>
        <v>0</v>
      </c>
      <c r="L72" s="48">
        <f>'Water Use Future M&amp;I'!L71</f>
        <v>747.88703930800739</v>
      </c>
      <c r="M72" s="89">
        <f>'Water Use Current Agriculture'!U71</f>
        <v>23003.619193691971</v>
      </c>
      <c r="N72" s="172">
        <f>Recharge!B69</f>
        <v>55173.15</v>
      </c>
      <c r="O72" s="172">
        <f>Storage!H70</f>
        <v>2740</v>
      </c>
      <c r="P72" s="172">
        <f>Species!B69</f>
        <v>3</v>
      </c>
    </row>
    <row r="73" spans="1:16" x14ac:dyDescent="0.3">
      <c r="A73" s="88">
        <v>10090207</v>
      </c>
      <c r="B73" s="74">
        <f>'Physical Supply by HUC 8'!B70</f>
        <v>6324710</v>
      </c>
      <c r="C73" s="74">
        <f>'Physical Supply by HUC 8'!X70</f>
        <v>6520.0230000000001</v>
      </c>
      <c r="D73" s="74">
        <f>'Physical Supply by HUC 8'!Z70</f>
        <v>20284.516</v>
      </c>
      <c r="E73" s="74">
        <f>'Physical Supply by HUC 8'!AB70</f>
        <v>46364.608</v>
      </c>
      <c r="F73" s="74">
        <f>'Physical Supply by HUC 8'!AD70</f>
        <v>86209.192999999999</v>
      </c>
      <c r="G73" s="89">
        <f>'Physical Supply by HUC 8'!AR70</f>
        <v>353747.47010000004</v>
      </c>
      <c r="H73" s="48">
        <f>'Water Use Current M&amp;I'!AT72</f>
        <v>168.03649501466276</v>
      </c>
      <c r="I73" s="74">
        <f>'Water Use Current Agriculture'!U72</f>
        <v>11375.852464640957</v>
      </c>
      <c r="J73" s="89">
        <f>'Water Use Current Thermo'!BJ74</f>
        <v>0</v>
      </c>
      <c r="K73" s="172">
        <f>'Current Groundwater Pumping'!M71</f>
        <v>0</v>
      </c>
      <c r="L73" s="48">
        <f>'Water Use Future M&amp;I'!L72</f>
        <v>177.50037771260997</v>
      </c>
      <c r="M73" s="89">
        <f>'Water Use Current Agriculture'!U72</f>
        <v>11375.852464640957</v>
      </c>
      <c r="N73" s="172">
        <f>Recharge!B70</f>
        <v>14884.56</v>
      </c>
      <c r="O73" s="172">
        <f>Storage!H71</f>
        <v>628</v>
      </c>
      <c r="P73" s="172">
        <f>Species!B70</f>
        <v>-9999</v>
      </c>
    </row>
    <row r="74" spans="1:16" x14ac:dyDescent="0.3">
      <c r="A74" s="88">
        <v>10090208</v>
      </c>
      <c r="B74" s="74">
        <f>'Physical Supply by HUC 8'!B71</f>
        <v>6325500</v>
      </c>
      <c r="C74" s="74">
        <f>'Physical Supply by HUC 8'!X71</f>
        <v>0</v>
      </c>
      <c r="D74" s="74">
        <f>'Physical Supply by HUC 8'!Z71</f>
        <v>456.40161000000001</v>
      </c>
      <c r="E74" s="74">
        <f>'Physical Supply by HUC 8'!AB71</f>
        <v>1086.6704999999999</v>
      </c>
      <c r="F74" s="74">
        <f>'Physical Supply by HUC 8'!AD71</f>
        <v>1738.6728000000001</v>
      </c>
      <c r="G74" s="89">
        <f>'Physical Supply by HUC 8'!AR71</f>
        <v>28297.624266999999</v>
      </c>
      <c r="H74" s="48">
        <f>'Water Use Current M&amp;I'!AT73</f>
        <v>30.02893266129032</v>
      </c>
      <c r="I74" s="74">
        <f>'Water Use Current Agriculture'!U73</f>
        <v>2877.3361781635672</v>
      </c>
      <c r="J74" s="89">
        <f>'Water Use Current Thermo'!BJ75</f>
        <v>0</v>
      </c>
      <c r="K74" s="172">
        <f>'Current Groundwater Pumping'!M72</f>
        <v>0</v>
      </c>
      <c r="L74" s="48">
        <f>'Water Use Future M&amp;I'!L73</f>
        <v>31.664750004706914</v>
      </c>
      <c r="M74" s="89">
        <f>'Water Use Current Agriculture'!U73</f>
        <v>2877.3361781635672</v>
      </c>
      <c r="N74" s="172">
        <f>Recharge!B71</f>
        <v>12874.95</v>
      </c>
      <c r="O74" s="172">
        <f>Storage!H72</f>
        <v>599</v>
      </c>
      <c r="P74" s="172">
        <f>Species!B71</f>
        <v>-9999</v>
      </c>
    </row>
    <row r="75" spans="1:16" x14ac:dyDescent="0.3">
      <c r="A75" s="88">
        <v>10090209</v>
      </c>
      <c r="B75" s="74">
        <f>'Physical Supply by HUC 8'!B72</f>
        <v>6326500</v>
      </c>
      <c r="C75" s="74">
        <f>'Physical Supply by HUC 8'!X72</f>
        <v>1593.7834</v>
      </c>
      <c r="D75" s="74">
        <f>'Physical Supply by HUC 8'!Z72</f>
        <v>10866.705</v>
      </c>
      <c r="E75" s="74">
        <f>'Physical Supply by HUC 8'!AB72</f>
        <v>28977.88</v>
      </c>
      <c r="F75" s="74">
        <f>'Physical Supply by HUC 8'!AD72</f>
        <v>57955.76</v>
      </c>
      <c r="G75" s="89">
        <f>'Physical Supply by HUC 8'!AR72</f>
        <v>409516.84905400005</v>
      </c>
      <c r="H75" s="48">
        <f>'Water Use Current M&amp;I'!AT74</f>
        <v>36.486021663826229</v>
      </c>
      <c r="I75" s="74">
        <f>'Water Use Current Agriculture'!U74</f>
        <v>11241.069692042392</v>
      </c>
      <c r="J75" s="89">
        <f>'Water Use Current Thermo'!BJ76</f>
        <v>0</v>
      </c>
      <c r="K75" s="172">
        <f>'Current Groundwater Pumping'!M73</f>
        <v>0</v>
      </c>
      <c r="L75" s="48">
        <f>'Water Use Future M&amp;I'!L74</f>
        <v>38.483815357234583</v>
      </c>
      <c r="M75" s="89">
        <f>'Water Use Current Agriculture'!U74</f>
        <v>11241.069692042392</v>
      </c>
      <c r="N75" s="172">
        <f>Recharge!B72</f>
        <v>19030.95</v>
      </c>
      <c r="O75" s="172">
        <f>Storage!H73</f>
        <v>2326</v>
      </c>
      <c r="P75" s="172">
        <f>Species!B72</f>
        <v>3</v>
      </c>
    </row>
    <row r="76" spans="1:16" x14ac:dyDescent="0.3">
      <c r="A76" s="88">
        <v>10090210</v>
      </c>
      <c r="B76" s="74">
        <f>'Physical Supply by HUC 8'!B73</f>
        <v>6326300</v>
      </c>
      <c r="C76" s="74">
        <f>'Physical Supply by HUC 8'!X73</f>
        <v>0</v>
      </c>
      <c r="D76" s="74">
        <f>'Physical Supply by HUC 8'!Z73</f>
        <v>0</v>
      </c>
      <c r="E76" s="74">
        <f>'Physical Supply by HUC 8'!AB73</f>
        <v>0</v>
      </c>
      <c r="F76" s="74">
        <f>'Physical Supply by HUC 8'!AD73</f>
        <v>0</v>
      </c>
      <c r="G76" s="89">
        <f>'Physical Supply by HUC 8'!AR73</f>
        <v>11814.281676000001</v>
      </c>
      <c r="H76" s="48">
        <f>'Water Use Current M&amp;I'!AT75</f>
        <v>23.530875403320156</v>
      </c>
      <c r="I76" s="74">
        <f>'Water Use Current Agriculture'!U75</f>
        <v>238.4157167920134</v>
      </c>
      <c r="J76" s="89">
        <f>'Water Use Current Thermo'!BJ77</f>
        <v>0</v>
      </c>
      <c r="K76" s="172">
        <f>'Current Groundwater Pumping'!M74</f>
        <v>0</v>
      </c>
      <c r="L76" s="48">
        <f>'Water Use Future M&amp;I'!L75</f>
        <v>24.793507742034897</v>
      </c>
      <c r="M76" s="89">
        <f>'Water Use Current Agriculture'!U75</f>
        <v>238.4157167920134</v>
      </c>
      <c r="N76" s="172">
        <f>Recharge!B73</f>
        <v>9697.32</v>
      </c>
      <c r="O76" s="172">
        <f>Storage!H74</f>
        <v>3188</v>
      </c>
      <c r="P76" s="172">
        <f>Species!B73</f>
        <v>3</v>
      </c>
    </row>
    <row r="77" spans="1:16" x14ac:dyDescent="0.3">
      <c r="A77" s="88">
        <v>10100001</v>
      </c>
      <c r="B77" s="74">
        <f>'Physical Supply by HUC 8'!B74</f>
        <v>6309000</v>
      </c>
      <c r="C77" s="74">
        <f>'Physical Supply by HUC 8'!X74</f>
        <v>1585742.0383000001</v>
      </c>
      <c r="D77" s="74">
        <f>'Physical Supply by HUC 8'!Z74</f>
        <v>2401179.5814999999</v>
      </c>
      <c r="E77" s="74">
        <f>'Physical Supply by HUC 8'!AB74</f>
        <v>2919521.41</v>
      </c>
      <c r="F77" s="74">
        <f>'Physical Supply by HUC 8'!AD74</f>
        <v>3622235</v>
      </c>
      <c r="G77" s="89">
        <f>'Physical Supply by HUC 8'!AR74</f>
        <v>8149309.3741290001</v>
      </c>
      <c r="H77" s="48">
        <f>'Water Use Current M&amp;I'!AT76</f>
        <v>2635.0348313463778</v>
      </c>
      <c r="I77" s="74">
        <f>'Water Use Current Agriculture'!U76</f>
        <v>89333.032511256592</v>
      </c>
      <c r="J77" s="89">
        <f>'Water Use Current Thermo'!BJ78</f>
        <v>34547.010199950004</v>
      </c>
      <c r="K77" s="172">
        <f>'Current Groundwater Pumping'!M75</f>
        <v>0</v>
      </c>
      <c r="L77" s="48">
        <f>'Water Use Future M&amp;I'!L76</f>
        <v>2782.6914223280423</v>
      </c>
      <c r="M77" s="89">
        <f>'Water Use Current Agriculture'!U76</f>
        <v>89333.032511256592</v>
      </c>
      <c r="N77" s="172">
        <f>Recharge!B74</f>
        <v>71095.320000000007</v>
      </c>
      <c r="O77" s="172">
        <f>Storage!H75</f>
        <v>26417</v>
      </c>
      <c r="P77" s="172">
        <f>Species!B74</f>
        <v>4</v>
      </c>
    </row>
    <row r="78" spans="1:16" x14ac:dyDescent="0.3">
      <c r="A78" s="88">
        <v>10100002</v>
      </c>
      <c r="B78" s="74">
        <f>'Physical Supply by HUC 8'!B75</f>
        <v>0</v>
      </c>
      <c r="C78" s="74">
        <f>'Physical Supply by HUC 8'!X75</f>
        <v>0</v>
      </c>
      <c r="D78" s="74">
        <f>'Physical Supply by HUC 8'!Z75</f>
        <v>0</v>
      </c>
      <c r="E78" s="74">
        <f>'Physical Supply by HUC 8'!AB75</f>
        <v>0</v>
      </c>
      <c r="F78" s="74">
        <f>'Physical Supply by HUC 8'!AD75</f>
        <v>0</v>
      </c>
      <c r="G78" s="89">
        <f>'Physical Supply by HUC 8'!AR75</f>
        <v>0</v>
      </c>
      <c r="H78" s="48">
        <f>'Water Use Current M&amp;I'!AT77</f>
        <v>13.701557967867998</v>
      </c>
      <c r="I78" s="74">
        <f>'Water Use Current Agriculture'!U77</f>
        <v>1812.234733521238</v>
      </c>
      <c r="J78" s="89">
        <f>'Water Use Current Thermo'!BJ79</f>
        <v>0</v>
      </c>
      <c r="K78" s="172">
        <f>'Current Groundwater Pumping'!M76</f>
        <v>0</v>
      </c>
      <c r="L78" s="48">
        <f>'Water Use Future M&amp;I'!L77</f>
        <v>14.450861919235779</v>
      </c>
      <c r="M78" s="89">
        <f>'Water Use Current Agriculture'!U77</f>
        <v>1812.234733521238</v>
      </c>
      <c r="N78" s="172">
        <f>Recharge!B75</f>
        <v>11885.94</v>
      </c>
      <c r="O78" s="172">
        <f>Storage!H76</f>
        <v>8456</v>
      </c>
      <c r="P78" s="172">
        <f>Species!B75</f>
        <v>3</v>
      </c>
    </row>
    <row r="79" spans="1:16" x14ac:dyDescent="0.3">
      <c r="A79" s="88">
        <v>10100003</v>
      </c>
      <c r="B79" s="74">
        <f>'Physical Supply by HUC 8'!B76</f>
        <v>6296003</v>
      </c>
      <c r="C79" s="74">
        <f>'Physical Supply by HUC 8'!X76</f>
        <v>0</v>
      </c>
      <c r="D79" s="74">
        <f>'Physical Supply by HUC 8'!Z76</f>
        <v>0</v>
      </c>
      <c r="E79" s="74">
        <f>'Physical Supply by HUC 8'!AB76</f>
        <v>57.955759999999998</v>
      </c>
      <c r="F79" s="74">
        <f>'Physical Supply by HUC 8'!AD76</f>
        <v>253.55644999999998</v>
      </c>
      <c r="G79" s="89">
        <f>'Physical Supply by HUC 8'!AR76</f>
        <v>19392.721742999998</v>
      </c>
      <c r="H79" s="48">
        <f>'Water Use Current M&amp;I'!AT78</f>
        <v>439.46231667805785</v>
      </c>
      <c r="I79" s="74">
        <f>'Water Use Current Agriculture'!U78</f>
        <v>607.03033907773738</v>
      </c>
      <c r="J79" s="89">
        <f>'Water Use Current Thermo'!BJ80</f>
        <v>0</v>
      </c>
      <c r="K79" s="172">
        <f>'Current Groundwater Pumping'!M77</f>
        <v>0</v>
      </c>
      <c r="L79" s="48">
        <f>'Water Use Future M&amp;I'!L78</f>
        <v>464.06063073482591</v>
      </c>
      <c r="M79" s="89">
        <f>'Water Use Current Agriculture'!U78</f>
        <v>607.03033907773738</v>
      </c>
      <c r="N79" s="172">
        <f>Recharge!B76</f>
        <v>30179.79</v>
      </c>
      <c r="O79" s="172">
        <f>Storage!H77</f>
        <v>819</v>
      </c>
      <c r="P79" s="172">
        <f>Species!B76</f>
        <v>2</v>
      </c>
    </row>
    <row r="80" spans="1:16" x14ac:dyDescent="0.3">
      <c r="A80" s="88">
        <v>10100004</v>
      </c>
      <c r="B80" s="74">
        <f>'Physical Supply by HUC 8'!B77</f>
        <v>6329500</v>
      </c>
      <c r="C80" s="74">
        <f>'Physical Supply by HUC 8'!X77</f>
        <v>1275026.72</v>
      </c>
      <c r="D80" s="74">
        <f>'Physical Supply by HUC 8'!Z77</f>
        <v>2318230.4</v>
      </c>
      <c r="E80" s="74">
        <f>'Physical Supply by HUC 8'!AB77</f>
        <v>2926765.88</v>
      </c>
      <c r="F80" s="74">
        <f>'Physical Supply by HUC 8'!AD77</f>
        <v>3767124.4</v>
      </c>
      <c r="G80" s="89">
        <f>'Physical Supply by HUC 8'!AR77</f>
        <v>9049381.1625510007</v>
      </c>
      <c r="H80" s="48">
        <f>'Water Use Current M&amp;I'!AT79</f>
        <v>3419.9042415045942</v>
      </c>
      <c r="I80" s="74">
        <f>'Water Use Current Agriculture'!U79</f>
        <v>80293.120790627363</v>
      </c>
      <c r="J80" s="89">
        <f>'Water Use Current Thermo'!BJ81</f>
        <v>254.42931999999999</v>
      </c>
      <c r="K80" s="172">
        <f>'Current Groundwater Pumping'!M78</f>
        <v>0</v>
      </c>
      <c r="L80" s="48">
        <f>'Water Use Future M&amp;I'!L79</f>
        <v>3611.6377986874259</v>
      </c>
      <c r="M80" s="89">
        <f>'Water Use Current Agriculture'!U79</f>
        <v>80293.120790627363</v>
      </c>
      <c r="N80" s="172">
        <f>Recharge!B77</f>
        <v>34608.870000000003</v>
      </c>
      <c r="O80" s="172">
        <f>Storage!H78</f>
        <v>7050</v>
      </c>
      <c r="P80" s="172">
        <f>Species!B77</f>
        <v>4</v>
      </c>
    </row>
    <row r="81" spans="1:16" x14ac:dyDescent="0.3">
      <c r="A81" s="88">
        <v>10100005</v>
      </c>
      <c r="B81" s="74">
        <f>'Physical Supply by HUC 8'!B78</f>
        <v>6326850</v>
      </c>
      <c r="C81" s="74">
        <f>'Physical Supply by HUC 8'!X78</f>
        <v>0</v>
      </c>
      <c r="D81" s="74">
        <f>'Physical Supply by HUC 8'!Z78</f>
        <v>0</v>
      </c>
      <c r="E81" s="74">
        <f>'Physical Supply by HUC 8'!AB78</f>
        <v>21.733409999999999</v>
      </c>
      <c r="F81" s="74">
        <f>'Physical Supply by HUC 8'!AD78</f>
        <v>289.77879999999999</v>
      </c>
      <c r="G81" s="89">
        <f>'Physical Supply by HUC 8'!AR78</f>
        <v>36726.565111999997</v>
      </c>
      <c r="H81" s="48">
        <f>'Water Use Current M&amp;I'!AT80</f>
        <v>713.86940700297578</v>
      </c>
      <c r="I81" s="74">
        <f>'Water Use Current Agriculture'!U80</f>
        <v>218.69276164816179</v>
      </c>
      <c r="J81" s="89">
        <f>'Water Use Current Thermo'!BJ82</f>
        <v>0</v>
      </c>
      <c r="K81" s="172">
        <f>'Current Groundwater Pumping'!M79</f>
        <v>0</v>
      </c>
      <c r="L81" s="48">
        <f>'Water Use Future M&amp;I'!L80</f>
        <v>753.77515025158937</v>
      </c>
      <c r="M81" s="89">
        <f>'Water Use Current Agriculture'!U80</f>
        <v>218.69276164816179</v>
      </c>
      <c r="N81" s="172">
        <f>Recharge!B78</f>
        <v>10574.55</v>
      </c>
      <c r="O81" s="172">
        <f>Storage!H79</f>
        <v>3173</v>
      </c>
      <c r="P81" s="172">
        <f>Species!B78</f>
        <v>3</v>
      </c>
    </row>
    <row r="82" spans="1:16" x14ac:dyDescent="0.3">
      <c r="A82" s="88">
        <v>10110201</v>
      </c>
      <c r="B82" s="74">
        <f>'Physical Supply by HUC 8'!B79</f>
        <v>6334000</v>
      </c>
      <c r="C82" s="74">
        <f>'Physical Supply by HUC 8'!X79</f>
        <v>0</v>
      </c>
      <c r="D82" s="74">
        <f>'Physical Supply by HUC 8'!Z79</f>
        <v>0</v>
      </c>
      <c r="E82" s="74">
        <f>'Physical Supply by HUC 8'!AB79</f>
        <v>0</v>
      </c>
      <c r="F82" s="74">
        <f>'Physical Supply by HUC 8'!AD79</f>
        <v>72.444699999999997</v>
      </c>
      <c r="G82" s="89">
        <f>'Physical Supply by HUC 8'!AR79</f>
        <v>57770.301568000003</v>
      </c>
      <c r="H82" s="48">
        <f>'Water Use Current M&amp;I'!AT81</f>
        <v>133.64431832290512</v>
      </c>
      <c r="I82" s="74">
        <f>'Water Use Current Agriculture'!U81</f>
        <v>0</v>
      </c>
      <c r="J82" s="89">
        <f>'Water Use Current Thermo'!BJ83</f>
        <v>0</v>
      </c>
      <c r="K82" s="172">
        <f>'Current Groundwater Pumping'!M80</f>
        <v>0</v>
      </c>
      <c r="L82" s="48">
        <f>'Water Use Future M&amp;I'!L81</f>
        <v>141.12720288745749</v>
      </c>
      <c r="M82" s="89">
        <f>'Water Use Current Agriculture'!U81</f>
        <v>0</v>
      </c>
      <c r="N82" s="172">
        <f>Recharge!B79</f>
        <v>31649.13</v>
      </c>
      <c r="O82" s="172">
        <f>Storage!H80</f>
        <v>3971</v>
      </c>
      <c r="P82" s="172">
        <f>Species!B79</f>
        <v>1</v>
      </c>
    </row>
    <row r="83" spans="1:16" x14ac:dyDescent="0.3">
      <c r="A83" s="88">
        <v>10110202</v>
      </c>
      <c r="B83" s="74">
        <f>'Physical Supply by HUC 8'!B80</f>
        <v>6334630</v>
      </c>
      <c r="C83" s="74">
        <f>'Physical Supply by HUC 8'!X80</f>
        <v>0</v>
      </c>
      <c r="D83" s="74">
        <f>'Physical Supply by HUC 8'!Z80</f>
        <v>652.00229999999999</v>
      </c>
      <c r="E83" s="74">
        <f>'Physical Supply by HUC 8'!AB80</f>
        <v>1159.1152</v>
      </c>
      <c r="F83" s="74">
        <f>'Physical Supply by HUC 8'!AD80</f>
        <v>2173.3409999999999</v>
      </c>
      <c r="G83" s="89">
        <f>'Physical Supply by HUC 8'!AR80</f>
        <v>65587.809144999992</v>
      </c>
      <c r="H83" s="48">
        <f>'Water Use Current M&amp;I'!AT82</f>
        <v>30.075068468592811</v>
      </c>
      <c r="I83" s="74">
        <f>'Water Use Current Agriculture'!U82</f>
        <v>6055.5814942307688</v>
      </c>
      <c r="J83" s="89">
        <f>'Water Use Current Thermo'!BJ84</f>
        <v>0</v>
      </c>
      <c r="K83" s="172">
        <f>'Current Groundwater Pumping'!M81</f>
        <v>0</v>
      </c>
      <c r="L83" s="48">
        <f>'Water Use Future M&amp;I'!L82</f>
        <v>31.713774122330243</v>
      </c>
      <c r="M83" s="89">
        <f>'Water Use Current Agriculture'!U82</f>
        <v>6055.5814942307688</v>
      </c>
      <c r="N83" s="172">
        <f>Recharge!B80</f>
        <v>15914.07</v>
      </c>
      <c r="O83" s="172">
        <f>Storage!H81</f>
        <v>12693</v>
      </c>
      <c r="P83" s="172">
        <f>Species!B80</f>
        <v>1</v>
      </c>
    </row>
    <row r="84" spans="1:16" x14ac:dyDescent="0.3">
      <c r="A84" s="88">
        <v>10110203</v>
      </c>
      <c r="B84" s="74">
        <f>'Physical Supply by HUC 8'!B81</f>
        <v>0</v>
      </c>
      <c r="C84" s="74">
        <f>'Physical Supply by HUC 8'!X81</f>
        <v>0</v>
      </c>
      <c r="D84" s="74">
        <f>'Physical Supply by HUC 8'!Z81</f>
        <v>0</v>
      </c>
      <c r="E84" s="74">
        <f>'Physical Supply by HUC 8'!AB81</f>
        <v>0</v>
      </c>
      <c r="F84" s="74">
        <f>'Physical Supply by HUC 8'!AD81</f>
        <v>0</v>
      </c>
      <c r="G84" s="89">
        <f>'Physical Supply by HUC 8'!AR81</f>
        <v>0</v>
      </c>
      <c r="H84" s="48">
        <f>'Water Use Current M&amp;I'!AT83</f>
        <v>8.4841016511298761</v>
      </c>
      <c r="I84" s="74">
        <f>'Water Use Current Agriculture'!U83</f>
        <v>0</v>
      </c>
      <c r="J84" s="89">
        <f>'Water Use Current Thermo'!BJ85</f>
        <v>0</v>
      </c>
      <c r="K84" s="172">
        <f>'Current Groundwater Pumping'!M82</f>
        <v>0</v>
      </c>
      <c r="L84" s="48">
        <f>'Water Use Future M&amp;I'!L83</f>
        <v>8.9759336309055211</v>
      </c>
      <c r="M84" s="89">
        <f>'Water Use Current Agriculture'!U83</f>
        <v>0</v>
      </c>
      <c r="N84" s="172">
        <f>Recharge!B81</f>
        <v>447.12</v>
      </c>
      <c r="O84" s="172">
        <f>Storage!H82</f>
        <v>0</v>
      </c>
      <c r="P84" s="172">
        <f>Species!B81</f>
        <v>3</v>
      </c>
    </row>
    <row r="85" spans="1:16" x14ac:dyDescent="0.3">
      <c r="A85" s="88">
        <v>10110204</v>
      </c>
      <c r="B85" s="74">
        <f>'Physical Supply by HUC 8'!B82</f>
        <v>6336545</v>
      </c>
      <c r="C85" s="74">
        <f>'Physical Supply by HUC 8'!X82</f>
        <v>0</v>
      </c>
      <c r="D85" s="74">
        <f>'Physical Supply by HUC 8'!Z82</f>
        <v>0</v>
      </c>
      <c r="E85" s="74">
        <f>'Physical Supply by HUC 8'!AB82</f>
        <v>7.2444699999999997</v>
      </c>
      <c r="F85" s="74">
        <f>'Physical Supply by HUC 8'!AD82</f>
        <v>28.977879999999999</v>
      </c>
      <c r="G85" s="89">
        <f>'Physical Supply by HUC 8'!AR82</f>
        <v>5494.206048</v>
      </c>
      <c r="H85" s="48">
        <f>'Water Use Current M&amp;I'!AT84</f>
        <v>77.351881031553546</v>
      </c>
      <c r="I85" s="74">
        <f>'Water Use Current Agriculture'!U84</f>
        <v>0</v>
      </c>
      <c r="J85" s="89">
        <f>'Water Use Current Thermo'!BJ86</f>
        <v>0</v>
      </c>
      <c r="K85" s="172">
        <f>'Current Groundwater Pumping'!M83</f>
        <v>0</v>
      </c>
      <c r="L85" s="48">
        <f>'Water Use Future M&amp;I'!L84</f>
        <v>81.723943872467444</v>
      </c>
      <c r="M85" s="89">
        <f>'Water Use Current Agriculture'!U84</f>
        <v>0</v>
      </c>
      <c r="N85" s="172">
        <f>Recharge!B82</f>
        <v>3075.57</v>
      </c>
      <c r="O85" s="172">
        <f>Storage!H83</f>
        <v>659</v>
      </c>
      <c r="P85" s="172">
        <f>Species!B82</f>
        <v>3</v>
      </c>
    </row>
    <row r="86" spans="1:16" x14ac:dyDescent="0.3">
      <c r="A86" s="88">
        <v>10120202</v>
      </c>
      <c r="B86" s="74">
        <f>'Physical Supply by HUC 8'!B83</f>
        <v>0</v>
      </c>
      <c r="C86" s="74">
        <f>'Physical Supply by HUC 8'!X83</f>
        <v>0</v>
      </c>
      <c r="D86" s="74">
        <f>'Physical Supply by HUC 8'!Z83</f>
        <v>0</v>
      </c>
      <c r="E86" s="74">
        <f>'Physical Supply by HUC 8'!AB83</f>
        <v>0</v>
      </c>
      <c r="F86" s="74">
        <f>'Physical Supply by HUC 8'!AD83</f>
        <v>0</v>
      </c>
      <c r="G86" s="89">
        <f>'Physical Supply by HUC 8'!AR83</f>
        <v>0</v>
      </c>
      <c r="H86" s="48">
        <f>'Water Use Current M&amp;I'!AT85</f>
        <v>0</v>
      </c>
      <c r="I86" s="74">
        <f>'Water Use Current Agriculture'!U85</f>
        <v>0</v>
      </c>
      <c r="J86" s="89">
        <f>'Water Use Current Thermo'!BJ87</f>
        <v>0</v>
      </c>
      <c r="K86" s="172">
        <f>'Current Groundwater Pumping'!M84</f>
        <v>0</v>
      </c>
      <c r="L86" s="48">
        <f>'Water Use Future M&amp;I'!L85</f>
        <v>0</v>
      </c>
      <c r="M86" s="89">
        <f>'Water Use Current Agriculture'!U85</f>
        <v>0</v>
      </c>
      <c r="N86" s="172">
        <f>Recharge!B83</f>
        <v>2209.6799999999998</v>
      </c>
      <c r="O86" s="172">
        <f>Storage!H84</f>
        <v>59</v>
      </c>
      <c r="P86" s="172">
        <f>Species!B83</f>
        <v>-9999</v>
      </c>
    </row>
    <row r="87" spans="1:16" x14ac:dyDescent="0.3">
      <c r="A87" s="88">
        <v>17010101</v>
      </c>
      <c r="B87" s="74">
        <f>'Physical Supply by HUC 8'!B84</f>
        <v>12303000</v>
      </c>
      <c r="C87" s="74">
        <f>'Physical Supply by HUC 8'!X84</f>
        <v>1448894</v>
      </c>
      <c r="D87" s="74">
        <f>'Physical Supply by HUC 8'!Z84</f>
        <v>1847339.85</v>
      </c>
      <c r="E87" s="74">
        <f>'Physical Supply by HUC 8'!AB84</f>
        <v>2151607.59</v>
      </c>
      <c r="F87" s="74">
        <f>'Physical Supply by HUC 8'!AD84</f>
        <v>2694942.84</v>
      </c>
      <c r="G87" s="89">
        <f>'Physical Supply by HUC 8'!AR84</f>
        <v>8704390.8077869993</v>
      </c>
      <c r="H87" s="48">
        <f>'Water Use Current M&amp;I'!AT86</f>
        <v>3807.150225590563</v>
      </c>
      <c r="I87" s="74">
        <f>'Water Use Current Agriculture'!U86</f>
        <v>5547.7936133734875</v>
      </c>
      <c r="J87" s="89">
        <f>'Water Use Current Thermo'!BJ88</f>
        <v>0</v>
      </c>
      <c r="K87" s="172">
        <f>'Current Groundwater Pumping'!M85</f>
        <v>8.2738978597632773</v>
      </c>
      <c r="L87" s="48">
        <f>'Water Use Future M&amp;I'!L86</f>
        <v>4020.5816849473913</v>
      </c>
      <c r="M87" s="89">
        <f>'Water Use Current Agriculture'!U86</f>
        <v>5547.7936133734875</v>
      </c>
      <c r="N87" s="172">
        <f>Recharge!B84</f>
        <v>1286048.3400000001</v>
      </c>
      <c r="O87" s="172">
        <f>Storage!H85</f>
        <v>5348</v>
      </c>
      <c r="P87" s="172">
        <f>Species!B84</f>
        <v>3</v>
      </c>
    </row>
    <row r="88" spans="1:16" x14ac:dyDescent="0.3">
      <c r="A88" s="88">
        <v>17010102</v>
      </c>
      <c r="B88" s="74">
        <f>'Physical Supply by HUC 8'!B85</f>
        <v>12302055</v>
      </c>
      <c r="C88" s="74">
        <f>'Physical Supply by HUC 8'!X85</f>
        <v>43466.82</v>
      </c>
      <c r="D88" s="74">
        <f>'Physical Supply by HUC 8'!Z85</f>
        <v>60853.548000000003</v>
      </c>
      <c r="E88" s="74">
        <f>'Physical Supply by HUC 8'!AB85</f>
        <v>70271.358999999997</v>
      </c>
      <c r="F88" s="74">
        <f>'Physical Supply by HUC 8'!AD85</f>
        <v>84035.851999999999</v>
      </c>
      <c r="G88" s="89">
        <f>'Physical Supply by HUC 8'!AR85</f>
        <v>345725.66846899997</v>
      </c>
      <c r="H88" s="48">
        <f>'Water Use Current M&amp;I'!AT87</f>
        <v>42.653727059238427</v>
      </c>
      <c r="I88" s="74">
        <f>'Water Use Current Agriculture'!U87</f>
        <v>362.95410063459798</v>
      </c>
      <c r="J88" s="89">
        <f>'Water Use Current Thermo'!BJ89</f>
        <v>0</v>
      </c>
      <c r="K88" s="172">
        <f>'Current Groundwater Pumping'!M86</f>
        <v>0</v>
      </c>
      <c r="L88" s="48">
        <f>'Water Use Future M&amp;I'!L87</f>
        <v>45.056753935815237</v>
      </c>
      <c r="M88" s="89">
        <f>'Water Use Current Agriculture'!U87</f>
        <v>362.95410063459798</v>
      </c>
      <c r="N88" s="172">
        <f>Recharge!B85</f>
        <v>283808.61</v>
      </c>
      <c r="O88" s="172">
        <f>Storage!H86</f>
        <v>63</v>
      </c>
      <c r="P88" s="172">
        <f>Species!B85</f>
        <v>3</v>
      </c>
    </row>
    <row r="89" spans="1:16" x14ac:dyDescent="0.3">
      <c r="A89" s="88">
        <v>17010103</v>
      </c>
      <c r="B89" s="74">
        <f>'Physical Supply by HUC 8'!B86</f>
        <v>12304500</v>
      </c>
      <c r="C89" s="74">
        <f>'Physical Supply by HUC 8'!X86</f>
        <v>55782.419000000002</v>
      </c>
      <c r="D89" s="74">
        <f>'Physical Supply by HUC 8'!Z86</f>
        <v>72444.7</v>
      </c>
      <c r="E89" s="74">
        <f>'Physical Supply by HUC 8'!AB86</f>
        <v>86209.192999999999</v>
      </c>
      <c r="F89" s="74">
        <f>'Physical Supply by HUC 8'!AD86</f>
        <v>108667.05</v>
      </c>
      <c r="G89" s="89">
        <f>'Physical Supply by HUC 8'!AR86</f>
        <v>624950.00012600003</v>
      </c>
      <c r="H89" s="48">
        <f>'Water Use Current M&amp;I'!AT88</f>
        <v>33.189718334809562</v>
      </c>
      <c r="I89" s="74">
        <f>'Water Use Current Agriculture'!U88</f>
        <v>0</v>
      </c>
      <c r="J89" s="89">
        <f>'Water Use Current Thermo'!BJ90</f>
        <v>0</v>
      </c>
      <c r="K89" s="172">
        <f>'Current Groundwater Pumping'!M87</f>
        <v>8.3719003755143087E-2</v>
      </c>
      <c r="L89" s="48">
        <f>'Water Use Future M&amp;I'!L88</f>
        <v>35.053312145052885</v>
      </c>
      <c r="M89" s="89">
        <f>'Water Use Current Agriculture'!U88</f>
        <v>0</v>
      </c>
      <c r="N89" s="172">
        <f>Recharge!B86</f>
        <v>541580.57999999996</v>
      </c>
      <c r="O89" s="172">
        <f>Storage!H87</f>
        <v>679</v>
      </c>
      <c r="P89" s="172">
        <f>Species!B86</f>
        <v>3</v>
      </c>
    </row>
    <row r="90" spans="1:16" x14ac:dyDescent="0.3">
      <c r="A90" s="88">
        <v>17010104</v>
      </c>
      <c r="B90" s="74">
        <f>'Physical Supply by HUC 8'!B87</f>
        <v>12305000</v>
      </c>
      <c r="C90" s="74">
        <f>'Physical Supply by HUC 8'!X87</f>
        <v>1628484.4113</v>
      </c>
      <c r="D90" s="74">
        <f>'Physical Supply by HUC 8'!Z87</f>
        <v>2100896.2999999998</v>
      </c>
      <c r="E90" s="74">
        <f>'Physical Supply by HUC 8'!AB87</f>
        <v>2499342.15</v>
      </c>
      <c r="F90" s="74">
        <f>'Physical Supply by HUC 8'!AD87</f>
        <v>3151344.45</v>
      </c>
      <c r="G90" s="89">
        <f>'Physical Supply by HUC 8'!AR87</f>
        <v>51363292.299999997</v>
      </c>
      <c r="H90" s="48">
        <f>'Water Use Current M&amp;I'!AT89</f>
        <v>27.510194341687072</v>
      </c>
      <c r="I90" s="74">
        <f>'Water Use Current Agriculture'!U89</f>
        <v>102.63385716680615</v>
      </c>
      <c r="J90" s="89">
        <f>'Water Use Current Thermo'!BJ91</f>
        <v>0</v>
      </c>
      <c r="K90" s="172">
        <f>'Current Groundwater Pumping'!M88</f>
        <v>0.97525179571864928</v>
      </c>
      <c r="L90" s="48">
        <f>'Water Use Future M&amp;I'!L89</f>
        <v>29.018817902360233</v>
      </c>
      <c r="M90" s="89">
        <f>'Water Use Current Agriculture'!U89</f>
        <v>102.63385716680615</v>
      </c>
      <c r="N90" s="172">
        <f>Recharge!B87</f>
        <v>50762.7</v>
      </c>
      <c r="O90" s="172">
        <f>Storage!H88</f>
        <v>0</v>
      </c>
      <c r="P90" s="172">
        <f>Species!B87</f>
        <v>3</v>
      </c>
    </row>
    <row r="91" spans="1:16" x14ac:dyDescent="0.3">
      <c r="A91" s="88">
        <v>17010105</v>
      </c>
      <c r="B91" s="74">
        <f>'Physical Supply by HUC 8'!B89</f>
        <v>0</v>
      </c>
      <c r="C91" s="74">
        <f>'Physical Supply by HUC 8'!X88</f>
        <v>0</v>
      </c>
      <c r="D91" s="74">
        <f>'Physical Supply by HUC 8'!Z88</f>
        <v>0</v>
      </c>
      <c r="E91" s="74">
        <f>'Physical Supply by HUC 8'!AB88</f>
        <v>0</v>
      </c>
      <c r="F91" s="74">
        <f>'Physical Supply by HUC 8'!AD88</f>
        <v>0</v>
      </c>
      <c r="G91" s="89">
        <f>'Physical Supply by HUC 8'!AR88</f>
        <v>0</v>
      </c>
      <c r="H91" s="48">
        <f>'Water Use Current M&amp;I'!AT90</f>
        <v>0</v>
      </c>
      <c r="I91" s="74">
        <f>'Water Use Current Agriculture'!U90</f>
        <v>0</v>
      </c>
      <c r="J91" s="89">
        <f>'Water Use Current Thermo'!BJ92</f>
        <v>0</v>
      </c>
      <c r="K91" s="172">
        <f>'Current Groundwater Pumping'!M89</f>
        <v>0</v>
      </c>
      <c r="L91" s="48">
        <f>'Water Use Future M&amp;I'!L90</f>
        <v>0</v>
      </c>
      <c r="M91" s="89">
        <f>'Water Use Current Agriculture'!U90</f>
        <v>0</v>
      </c>
      <c r="N91" s="172">
        <f>Recharge!B88</f>
        <v>43172.19</v>
      </c>
      <c r="O91" s="172">
        <f>Storage!H89</f>
        <v>0</v>
      </c>
      <c r="P91" s="172">
        <f>Species!B88</f>
        <v>3</v>
      </c>
    </row>
    <row r="92" spans="1:16" x14ac:dyDescent="0.3">
      <c r="A92" s="88">
        <v>17010106</v>
      </c>
      <c r="B92" s="74"/>
      <c r="C92" s="74">
        <f>'Physical Supply by HUC 8'!X89</f>
        <v>0</v>
      </c>
      <c r="D92" s="74">
        <f>'Physical Supply by HUC 8'!Z89</f>
        <v>0</v>
      </c>
      <c r="E92" s="74">
        <f>'Physical Supply by HUC 8'!AB89</f>
        <v>0</v>
      </c>
      <c r="F92" s="74">
        <f>'Physical Supply by HUC 8'!AD89</f>
        <v>0</v>
      </c>
      <c r="G92" s="89">
        <f>'Physical Supply by HUC 8'!AR89</f>
        <v>0</v>
      </c>
      <c r="H92" s="48">
        <f>'Water Use Current M&amp;I'!AT91</f>
        <v>0</v>
      </c>
      <c r="I92" s="74">
        <f>'Water Use Current Agriculture'!U91</f>
        <v>0</v>
      </c>
      <c r="J92" s="89">
        <f>'Water Use Current Thermo'!BJ93</f>
        <v>0</v>
      </c>
      <c r="K92" s="172">
        <f>'Current Groundwater Pumping'!M90</f>
        <v>0</v>
      </c>
      <c r="L92" s="48">
        <f>'Water Use Future M&amp;I'!L91</f>
        <v>0</v>
      </c>
      <c r="M92" s="89">
        <f>'Water Use Current Agriculture'!U91</f>
        <v>0</v>
      </c>
      <c r="N92" s="172">
        <f>Recharge!B89</f>
        <v>0</v>
      </c>
      <c r="O92" s="172">
        <f>Storage!H90</f>
        <v>0</v>
      </c>
      <c r="P92" s="172">
        <f>Species!B89</f>
        <v>3</v>
      </c>
    </row>
    <row r="93" spans="1:16" x14ac:dyDescent="0.3">
      <c r="A93" s="88">
        <v>17010201</v>
      </c>
      <c r="B93" s="74">
        <f>'Physical Supply by HUC 8'!B90</f>
        <v>12324680</v>
      </c>
      <c r="C93" s="74">
        <f>'Physical Supply by HUC 8'!X90</f>
        <v>56506.866000000002</v>
      </c>
      <c r="D93" s="74">
        <f>'Physical Supply by HUC 8'!Z90</f>
        <v>105769.262</v>
      </c>
      <c r="E93" s="74">
        <f>'Physical Supply by HUC 8'!AB90</f>
        <v>136196.03599999999</v>
      </c>
      <c r="F93" s="74">
        <f>'Physical Supply by HUC 8'!AD90</f>
        <v>177489.51500000001</v>
      </c>
      <c r="G93" s="89">
        <f>'Physical Supply by HUC 8'!AR90</f>
        <v>367541.66542700003</v>
      </c>
      <c r="H93" s="48">
        <f>'Water Use Current M&amp;I'!AT92</f>
        <v>12647.808435259076</v>
      </c>
      <c r="I93" s="74">
        <f>'Water Use Current Agriculture'!U92</f>
        <v>57343.090813531664</v>
      </c>
      <c r="J93" s="89">
        <f>'Water Use Current Thermo'!BJ94</f>
        <v>0</v>
      </c>
      <c r="K93" s="172">
        <f>'Current Groundwater Pumping'!M91</f>
        <v>12.36070182006655</v>
      </c>
      <c r="L93" s="48">
        <f>'Water Use Future M&amp;I'!L92</f>
        <v>13357.007461988207</v>
      </c>
      <c r="M93" s="89">
        <f>'Water Use Current Agriculture'!U92</f>
        <v>57343.090813531664</v>
      </c>
      <c r="N93" s="172">
        <f>Recharge!B90</f>
        <v>399525.21</v>
      </c>
      <c r="O93" s="172">
        <f>Storage!H91</f>
        <v>18692</v>
      </c>
      <c r="P93" s="172">
        <f>Species!B90</f>
        <v>2</v>
      </c>
    </row>
    <row r="94" spans="1:16" x14ac:dyDescent="0.3">
      <c r="A94" s="88">
        <v>17010202</v>
      </c>
      <c r="B94" s="74">
        <f>'Physical Supply by HUC 8'!B91</f>
        <v>12334550</v>
      </c>
      <c r="C94" s="74">
        <f>'Physical Supply by HUC 8'!X91</f>
        <v>200671.81899999999</v>
      </c>
      <c r="D94" s="74">
        <f>'Physical Supply by HUC 8'!Z91</f>
        <v>308107.30910000001</v>
      </c>
      <c r="E94" s="74">
        <f>'Physical Supply by HUC 8'!AB91</f>
        <v>362223.5</v>
      </c>
      <c r="F94" s="74">
        <f>'Physical Supply by HUC 8'!AD91</f>
        <v>442637.11700000003</v>
      </c>
      <c r="G94" s="89">
        <f>'Physical Supply by HUC 8'!AR91</f>
        <v>857580.07408399996</v>
      </c>
      <c r="H94" s="48">
        <f>'Water Use Current M&amp;I'!AT93</f>
        <v>772.50808183600884</v>
      </c>
      <c r="I94" s="74">
        <f>'Water Use Current Agriculture'!U93</f>
        <v>35323.702638225659</v>
      </c>
      <c r="J94" s="89">
        <f>'Water Use Current Thermo'!BJ95</f>
        <v>0</v>
      </c>
      <c r="K94" s="172">
        <f>'Current Groundwater Pumping'!M92</f>
        <v>1.2799838411366748</v>
      </c>
      <c r="L94" s="48">
        <f>'Water Use Future M&amp;I'!L93</f>
        <v>815.86644880910706</v>
      </c>
      <c r="M94" s="89">
        <f>'Water Use Current Agriculture'!U93</f>
        <v>35323.702638225659</v>
      </c>
      <c r="N94" s="172">
        <f>Recharge!B91</f>
        <v>610096.86</v>
      </c>
      <c r="O94" s="172">
        <f>Storage!H92</f>
        <v>59999</v>
      </c>
      <c r="P94" s="172">
        <f>Species!B91</f>
        <v>2</v>
      </c>
    </row>
    <row r="95" spans="1:16" x14ac:dyDescent="0.3">
      <c r="A95" s="88">
        <v>17010203</v>
      </c>
      <c r="B95" s="74">
        <f>'Physical Supply by HUC 8'!B92</f>
        <v>12340000</v>
      </c>
      <c r="C95" s="74">
        <f>'Physical Supply by HUC 8'!X92</f>
        <v>231823.04</v>
      </c>
      <c r="D95" s="74">
        <f>'Physical Supply by HUC 8'!Z92</f>
        <v>293401.03499999997</v>
      </c>
      <c r="E95" s="74">
        <f>'Physical Supply by HUC 8'!AB92</f>
        <v>326001.15000000002</v>
      </c>
      <c r="F95" s="74">
        <f>'Physical Supply by HUC 8'!AD92</f>
        <v>376712.44</v>
      </c>
      <c r="G95" s="89">
        <f>'Physical Supply by HUC 8'!AR92</f>
        <v>1157146.877501</v>
      </c>
      <c r="H95" s="48">
        <f>'Water Use Current M&amp;I'!AT94</f>
        <v>1006.1238662680372</v>
      </c>
      <c r="I95" s="74">
        <f>'Water Use Current Agriculture'!U94</f>
        <v>25632.658388115487</v>
      </c>
      <c r="J95" s="89">
        <f>'Water Use Current Thermo'!BJ96</f>
        <v>0</v>
      </c>
      <c r="K95" s="172">
        <f>'Current Groundwater Pumping'!M93</f>
        <v>14.830944421283268</v>
      </c>
      <c r="L95" s="48">
        <f>'Water Use Future M&amp;I'!L94</f>
        <v>1062.5943276648443</v>
      </c>
      <c r="M95" s="89">
        <f>'Water Use Current Agriculture'!U94</f>
        <v>25632.658388115487</v>
      </c>
      <c r="N95" s="172">
        <f>Recharge!B92</f>
        <v>986545.17</v>
      </c>
      <c r="O95" s="172">
        <f>Storage!H93</f>
        <v>13329</v>
      </c>
      <c r="P95" s="172">
        <f>Species!B92</f>
        <v>2</v>
      </c>
    </row>
    <row r="96" spans="1:16" x14ac:dyDescent="0.3">
      <c r="A96" s="88">
        <v>17010204</v>
      </c>
      <c r="B96" s="74">
        <f>'Physical Supply by HUC 8'!B93</f>
        <v>12354500</v>
      </c>
      <c r="C96" s="74">
        <f>'Physical Supply by HUC 8'!X93</f>
        <v>1086670.5</v>
      </c>
      <c r="D96" s="74">
        <f>'Physical Supply by HUC 8'!Z93</f>
        <v>1434405.06</v>
      </c>
      <c r="E96" s="74">
        <f>'Physical Supply by HUC 8'!AB93</f>
        <v>1615516.81</v>
      </c>
      <c r="F96" s="74">
        <f>'Physical Supply by HUC 8'!AD93</f>
        <v>1905295.61</v>
      </c>
      <c r="G96" s="89">
        <f>'Physical Supply by HUC 8'!AR93</f>
        <v>5322848.9768550005</v>
      </c>
      <c r="H96" s="48">
        <f>'Water Use Current M&amp;I'!AT95</f>
        <v>16011.190309994261</v>
      </c>
      <c r="I96" s="74">
        <f>'Water Use Current Agriculture'!U95</f>
        <v>10956.074895350665</v>
      </c>
      <c r="J96" s="89">
        <f>'Water Use Current Thermo'!BJ97</f>
        <v>0</v>
      </c>
      <c r="K96" s="172">
        <f>'Current Groundwater Pumping'!M94</f>
        <v>4.423361002409421</v>
      </c>
      <c r="L96" s="48">
        <f>'Water Use Future M&amp;I'!L95</f>
        <v>16909.121572836048</v>
      </c>
      <c r="M96" s="89">
        <f>'Water Use Current Agriculture'!U95</f>
        <v>10956.074895350665</v>
      </c>
      <c r="N96" s="172">
        <f>Recharge!B93</f>
        <v>1428779.25</v>
      </c>
      <c r="O96" s="172">
        <f>Storage!H94</f>
        <v>2023</v>
      </c>
      <c r="P96" s="172">
        <f>Species!B93</f>
        <v>2</v>
      </c>
    </row>
    <row r="97" spans="1:16" x14ac:dyDescent="0.3">
      <c r="A97" s="88">
        <v>17010205</v>
      </c>
      <c r="B97" s="74">
        <f>'Physical Supply by HUC 8'!B94</f>
        <v>12352500</v>
      </c>
      <c r="C97" s="74">
        <f>'Physical Supply by HUC 8'!X94</f>
        <v>318756.68</v>
      </c>
      <c r="D97" s="74">
        <f>'Physical Supply by HUC 8'!Z94</f>
        <v>403915.42484999995</v>
      </c>
      <c r="E97" s="74">
        <f>'Physical Supply by HUC 8'!AB94</f>
        <v>455677.163</v>
      </c>
      <c r="F97" s="74">
        <f>'Physical Supply by HUC 8'!AD94</f>
        <v>527542.30540000007</v>
      </c>
      <c r="G97" s="89">
        <f>'Physical Supply by HUC 8'!AR94</f>
        <v>1742114.6476970001</v>
      </c>
      <c r="H97" s="48">
        <f>'Water Use Current M&amp;I'!AT96</f>
        <v>24272.078049898497</v>
      </c>
      <c r="I97" s="74">
        <f>'Water Use Current Agriculture'!U96</f>
        <v>91954.604230904879</v>
      </c>
      <c r="J97" s="89">
        <f>'Water Use Current Thermo'!BJ98</f>
        <v>0</v>
      </c>
      <c r="K97" s="172">
        <f>'Current Groundwater Pumping'!M95</f>
        <v>11.798323022840256</v>
      </c>
      <c r="L97" s="48">
        <f>'Water Use Future M&amp;I'!L96</f>
        <v>25633.120024115895</v>
      </c>
      <c r="M97" s="89">
        <f>'Water Use Current Agriculture'!U96</f>
        <v>91954.604230904879</v>
      </c>
      <c r="N97" s="172">
        <f>Recharge!B94</f>
        <v>2113062.39</v>
      </c>
      <c r="O97" s="172">
        <f>Storage!H95</f>
        <v>83480</v>
      </c>
      <c r="P97" s="172">
        <f>Species!B94</f>
        <v>3</v>
      </c>
    </row>
    <row r="98" spans="1:16" x14ac:dyDescent="0.3">
      <c r="A98" s="88">
        <v>17010206</v>
      </c>
      <c r="B98" s="74">
        <f>'Physical Supply by HUC 8'!B95</f>
        <v>12355500</v>
      </c>
      <c r="C98" s="74">
        <f>'Physical Supply by HUC 8'!X95</f>
        <v>268045.39</v>
      </c>
      <c r="D98" s="74">
        <f>'Physical Supply by HUC 8'!Z95</f>
        <v>347734.56</v>
      </c>
      <c r="E98" s="74">
        <f>'Physical Supply by HUC 8'!AB95</f>
        <v>403516.97899999999</v>
      </c>
      <c r="F98" s="74">
        <f>'Physical Supply by HUC 8'!AD95</f>
        <v>499868.43</v>
      </c>
      <c r="G98" s="89">
        <f>'Physical Supply by HUC 8'!AR95</f>
        <v>2188500.7779219998</v>
      </c>
      <c r="H98" s="48">
        <f>'Water Use Current M&amp;I'!AT97</f>
        <v>7.5898360325590328</v>
      </c>
      <c r="I98" s="74">
        <f>'Water Use Current Agriculture'!U97</f>
        <v>0</v>
      </c>
      <c r="J98" s="89">
        <f>'Water Use Current Thermo'!BJ99</f>
        <v>0</v>
      </c>
      <c r="K98" s="172">
        <f>'Current Groundwater Pumping'!M96</f>
        <v>2.4920840242779412</v>
      </c>
      <c r="L98" s="48">
        <f>'Water Use Future M&amp;I'!L97</f>
        <v>7.9893010869042449</v>
      </c>
      <c r="M98" s="89">
        <f>'Water Use Current Agriculture'!U97</f>
        <v>0</v>
      </c>
      <c r="N98" s="172">
        <f>Recharge!B95</f>
        <v>1005566.4</v>
      </c>
      <c r="O98" s="172">
        <f>Storage!H96</f>
        <v>0</v>
      </c>
      <c r="P98" s="172">
        <f>Species!B95</f>
        <v>3</v>
      </c>
    </row>
    <row r="99" spans="1:16" x14ac:dyDescent="0.3">
      <c r="A99" s="88">
        <v>17010207</v>
      </c>
      <c r="B99" s="74">
        <f>'Physical Supply by HUC 8'!B96</f>
        <v>12358500</v>
      </c>
      <c r="C99" s="74">
        <f>'Physical Supply by HUC 8'!X96</f>
        <v>210089.63</v>
      </c>
      <c r="D99" s="74">
        <f>'Physical Supply by HUC 8'!Z96</f>
        <v>272392.07199999999</v>
      </c>
      <c r="E99" s="74">
        <f>'Physical Supply by HUC 8'!AB96</f>
        <v>314409.99800000002</v>
      </c>
      <c r="F99" s="74">
        <f>'Physical Supply by HUC 8'!AD96</f>
        <v>398445.85</v>
      </c>
      <c r="G99" s="89">
        <f>'Physical Supply by HUC 8'!AR96</f>
        <v>2077876.2721280002</v>
      </c>
      <c r="H99" s="48">
        <f>'Water Use Current M&amp;I'!AT98</f>
        <v>50.856414766988884</v>
      </c>
      <c r="I99" s="74">
        <f>'Water Use Current Agriculture'!U98</f>
        <v>0</v>
      </c>
      <c r="J99" s="89">
        <f>'Water Use Current Thermo'!BJ100</f>
        <v>0</v>
      </c>
      <c r="K99" s="172">
        <f>'Current Groundwater Pumping'!M97</f>
        <v>0</v>
      </c>
      <c r="L99" s="48">
        <f>'Water Use Future M&amp;I'!L98</f>
        <v>53.781064817486644</v>
      </c>
      <c r="M99" s="89">
        <f>'Water Use Current Agriculture'!U98</f>
        <v>0</v>
      </c>
      <c r="N99" s="172">
        <f>Recharge!B96</f>
        <v>1744531.02</v>
      </c>
      <c r="O99" s="172">
        <f>Storage!H97</f>
        <v>0</v>
      </c>
      <c r="P99" s="172">
        <f>Species!B96</f>
        <v>2</v>
      </c>
    </row>
    <row r="100" spans="1:16" x14ac:dyDescent="0.3">
      <c r="A100" s="88">
        <v>17010208</v>
      </c>
      <c r="B100" s="74">
        <f>'Physical Supply by HUC 8'!B97</f>
        <v>12363500</v>
      </c>
      <c r="C100" s="74">
        <f>'Physical Supply by HUC 8'!X97</f>
        <v>1564660.6306</v>
      </c>
      <c r="D100" s="74">
        <f>'Physical Supply by HUC 8'!Z97</f>
        <v>2107416.3229999999</v>
      </c>
      <c r="E100" s="74">
        <f>'Physical Supply by HUC 8'!AB97</f>
        <v>2912276.94</v>
      </c>
      <c r="F100" s="74">
        <f>'Physical Supply by HUC 8'!AD97</f>
        <v>4211934.858</v>
      </c>
      <c r="G100" s="89">
        <f>'Physical Supply by HUC 8'!AR97</f>
        <v>8141255.6968299998</v>
      </c>
      <c r="H100" s="48">
        <f>'Water Use Current M&amp;I'!AT99</f>
        <v>9789.5826948195936</v>
      </c>
      <c r="I100" s="74">
        <f>'Water Use Current Agriculture'!U99</f>
        <v>21387.195595022986</v>
      </c>
      <c r="J100" s="89">
        <f>'Water Use Current Thermo'!BJ101</f>
        <v>0</v>
      </c>
      <c r="K100" s="172">
        <f>'Current Groundwater Pumping'!M98</f>
        <v>7.4519026449062844</v>
      </c>
      <c r="L100" s="48">
        <f>'Water Use Future M&amp;I'!L99</f>
        <v>10338.572124753235</v>
      </c>
      <c r="M100" s="89">
        <f>'Water Use Current Agriculture'!U99</f>
        <v>21387.195595022986</v>
      </c>
      <c r="N100" s="172">
        <f>Recharge!B97</f>
        <v>617174.64</v>
      </c>
      <c r="O100" s="172">
        <f>Storage!H98</f>
        <v>49977</v>
      </c>
      <c r="P100" s="172">
        <f>Species!B97</f>
        <v>2</v>
      </c>
    </row>
    <row r="101" spans="1:16" x14ac:dyDescent="0.3">
      <c r="A101" s="88">
        <v>17010209</v>
      </c>
      <c r="B101" s="74">
        <f>'Physical Supply by HUC 8'!B98</f>
        <v>12362500</v>
      </c>
      <c r="C101" s="74">
        <f>'Physical Supply by HUC 8'!X98</f>
        <v>108667.05</v>
      </c>
      <c r="D101" s="74">
        <f>'Physical Supply by HUC 8'!Z98</f>
        <v>130400.46</v>
      </c>
      <c r="E101" s="74">
        <f>'Physical Supply by HUC 8'!AB98</f>
        <v>213711.86499999999</v>
      </c>
      <c r="F101" s="74">
        <f>'Physical Supply by HUC 8'!AD98</f>
        <v>367294.62900000002</v>
      </c>
      <c r="G101" s="89">
        <f>'Physical Supply by HUC 8'!AR98</f>
        <v>2580913.4333060002</v>
      </c>
      <c r="H101" s="48">
        <f>'Water Use Current M&amp;I'!AT100</f>
        <v>36.236918079451812</v>
      </c>
      <c r="I101" s="74">
        <f>'Water Use Current Agriculture'!U100</f>
        <v>0</v>
      </c>
      <c r="J101" s="89">
        <f>'Water Use Current Thermo'!BJ102</f>
        <v>0</v>
      </c>
      <c r="K101" s="172">
        <f>'Current Groundwater Pumping'!M99</f>
        <v>0</v>
      </c>
      <c r="L101" s="48">
        <f>'Water Use Future M&amp;I'!L100</f>
        <v>38.35716328622825</v>
      </c>
      <c r="M101" s="89">
        <f>'Water Use Current Agriculture'!U100</f>
        <v>0</v>
      </c>
      <c r="N101" s="172">
        <f>Recharge!B98</f>
        <v>1871210.16</v>
      </c>
      <c r="O101" s="172">
        <f>Storage!H99</f>
        <v>3469166</v>
      </c>
      <c r="P101" s="172">
        <f>Species!B98</f>
        <v>2</v>
      </c>
    </row>
    <row r="102" spans="1:16" x14ac:dyDescent="0.3">
      <c r="A102" s="88">
        <v>17010210</v>
      </c>
      <c r="B102" s="74">
        <f>'Physical Supply by HUC 8'!B99</f>
        <v>12366000</v>
      </c>
      <c r="C102" s="74">
        <f>'Physical Supply by HUC 8'!X99</f>
        <v>10866.705</v>
      </c>
      <c r="D102" s="74">
        <f>'Physical Supply by HUC 8'!Z99</f>
        <v>25355.645</v>
      </c>
      <c r="E102" s="74">
        <f>'Physical Supply by HUC 8'!AB99</f>
        <v>31151.221000000001</v>
      </c>
      <c r="F102" s="74">
        <f>'Physical Supply by HUC 8'!AD99</f>
        <v>39120.137999999999</v>
      </c>
      <c r="G102" s="89">
        <f>'Physical Supply by HUC 8'!AR99</f>
        <v>139511.105472</v>
      </c>
      <c r="H102" s="48">
        <f>'Water Use Current M&amp;I'!AT101</f>
        <v>3277.2522345029229</v>
      </c>
      <c r="I102" s="74">
        <f>'Water Use Current Agriculture'!U101</f>
        <v>13991.053902781916</v>
      </c>
      <c r="J102" s="89">
        <f>'Water Use Current Thermo'!BJ103</f>
        <v>0</v>
      </c>
      <c r="K102" s="172">
        <f>'Current Groundwater Pumping'!M100</f>
        <v>4.5734119661464083</v>
      </c>
      <c r="L102" s="48">
        <f>'Water Use Future M&amp;I'!L101</f>
        <v>3461.0759024571607</v>
      </c>
      <c r="M102" s="89">
        <f>'Water Use Current Agriculture'!U101</f>
        <v>13991.053902781916</v>
      </c>
      <c r="N102" s="172">
        <f>Recharge!B99</f>
        <v>492254.01</v>
      </c>
      <c r="O102" s="172">
        <f>Storage!H100</f>
        <v>230</v>
      </c>
      <c r="P102" s="172">
        <f>Species!B99</f>
        <v>3</v>
      </c>
    </row>
    <row r="103" spans="1:16" x14ac:dyDescent="0.3">
      <c r="A103" s="88">
        <v>17010211</v>
      </c>
      <c r="B103" s="74">
        <f>'Physical Supply by HUC 8'!B100</f>
        <v>12370000</v>
      </c>
      <c r="C103" s="74">
        <f>'Physical Supply by HUC 8'!X100</f>
        <v>205742.948</v>
      </c>
      <c r="D103" s="74">
        <f>'Physical Supply by HUC 8'!Z100</f>
        <v>239791.95699999999</v>
      </c>
      <c r="E103" s="74">
        <f>'Physical Supply by HUC 8'!AB100</f>
        <v>262249.81400000001</v>
      </c>
      <c r="F103" s="74">
        <f>'Physical Supply by HUC 8'!AD100</f>
        <v>303543.29300000001</v>
      </c>
      <c r="G103" s="89">
        <f>'Physical Supply by HUC 8'!AR100</f>
        <v>835412.72033100005</v>
      </c>
      <c r="H103" s="48">
        <f>'Water Use Current M&amp;I'!AT102</f>
        <v>374.42433140262403</v>
      </c>
      <c r="I103" s="74">
        <f>'Water Use Current Agriculture'!U102</f>
        <v>472.87887242623356</v>
      </c>
      <c r="J103" s="89">
        <f>'Water Use Current Thermo'!BJ104</f>
        <v>0</v>
      </c>
      <c r="K103" s="172">
        <f>'Current Groundwater Pumping'!M101</f>
        <v>7.6497178357651743</v>
      </c>
      <c r="L103" s="48">
        <f>'Water Use Future M&amp;I'!L102</f>
        <v>395.39360526018771</v>
      </c>
      <c r="M103" s="89">
        <f>'Water Use Current Agriculture'!U102</f>
        <v>472.87887242623356</v>
      </c>
      <c r="N103" s="172">
        <f>Recharge!B100</f>
        <v>543286.43999999994</v>
      </c>
      <c r="O103" s="172">
        <f>Storage!H101</f>
        <v>0</v>
      </c>
      <c r="P103" s="172">
        <f>Species!B100</f>
        <v>2</v>
      </c>
    </row>
    <row r="104" spans="1:16" x14ac:dyDescent="0.3">
      <c r="A104" s="88">
        <v>17010212</v>
      </c>
      <c r="B104" s="74">
        <f>'Physical Supply by HUC 8'!B101</f>
        <v>12388700</v>
      </c>
      <c r="C104" s="74">
        <f>'Physical Supply by HUC 8'!X101</f>
        <v>2847076.71</v>
      </c>
      <c r="D104" s="74">
        <f>'Physical Supply by HUC 8'!Z101</f>
        <v>3054268.5520000001</v>
      </c>
      <c r="E104" s="74">
        <f>'Physical Supply by HUC 8'!AB101</f>
        <v>3891729.284</v>
      </c>
      <c r="F104" s="74">
        <f>'Physical Supply by HUC 8'!AD101</f>
        <v>4882772.78</v>
      </c>
      <c r="G104" s="89">
        <f>'Physical Supply by HUC 8'!AR101</f>
        <v>8247142.3192440001</v>
      </c>
      <c r="H104" s="48">
        <f>'Water Use Current M&amp;I'!AT103</f>
        <v>1684.2847842855122</v>
      </c>
      <c r="I104" s="74">
        <f>'Water Use Current Agriculture'!U103</f>
        <v>95197.224481750585</v>
      </c>
      <c r="J104" s="89">
        <f>'Water Use Current Thermo'!BJ105</f>
        <v>0</v>
      </c>
      <c r="K104" s="172">
        <f>'Current Groundwater Pumping'!M102</f>
        <v>17.013120311494109</v>
      </c>
      <c r="L104" s="48">
        <f>'Water Use Future M&amp;I'!L103</f>
        <v>1778.7147873169474</v>
      </c>
      <c r="M104" s="89">
        <f>'Water Use Current Agriculture'!U103</f>
        <v>95197.224481750585</v>
      </c>
      <c r="N104" s="172">
        <f>Recharge!B101</f>
        <v>523903.14</v>
      </c>
      <c r="O104" s="172">
        <f>Storage!H102</f>
        <v>263368</v>
      </c>
      <c r="P104" s="172">
        <f>Species!B101</f>
        <v>2</v>
      </c>
    </row>
    <row r="105" spans="1:16" ht="15" thickBot="1" x14ac:dyDescent="0.35">
      <c r="A105" s="90">
        <v>17010213</v>
      </c>
      <c r="B105" s="91">
        <f>'Physical Supply by HUC 8'!B102</f>
        <v>12391400</v>
      </c>
      <c r="C105" s="91">
        <f>'Physical Supply by HUC 8'!X102</f>
        <v>2383430.63</v>
      </c>
      <c r="D105" s="91">
        <f>'Physical Supply by HUC 8'!Z102</f>
        <v>4148907.969</v>
      </c>
      <c r="E105" s="91">
        <f>'Physical Supply by HUC 8'!AB102</f>
        <v>5237751.8099999996</v>
      </c>
      <c r="F105" s="91">
        <f>'Physical Supply by HUC 8'!AD102</f>
        <v>7063358.25</v>
      </c>
      <c r="G105" s="92">
        <f>'Physical Supply by HUC 8'!AR102</f>
        <v>14554942.192829</v>
      </c>
      <c r="H105" s="82">
        <f>'Water Use Current M&amp;I'!AT104</f>
        <v>1346.0175912795366</v>
      </c>
      <c r="I105" s="91">
        <f>'Water Use Current Agriculture'!U104</f>
        <v>2101.0288400558511</v>
      </c>
      <c r="J105" s="92">
        <f>'Water Use Current Thermo'!BJ106</f>
        <v>0</v>
      </c>
      <c r="K105" s="173">
        <f>'Current Groundwater Pumping'!M103</f>
        <v>5.2777857928791239</v>
      </c>
      <c r="L105" s="82">
        <f>'Water Use Future M&amp;I'!L104</f>
        <v>1421.5018063041227</v>
      </c>
      <c r="M105" s="92">
        <f>'Water Use Current Agriculture'!U104</f>
        <v>2101.0288400558511</v>
      </c>
      <c r="N105" s="173">
        <f>Recharge!B102</f>
        <v>1252927.44</v>
      </c>
      <c r="O105" s="173">
        <f>Storage!H103</f>
        <v>2445</v>
      </c>
      <c r="P105" s="173">
        <f>Species!B102</f>
        <v>3</v>
      </c>
    </row>
    <row r="106" spans="1:16" ht="15" thickTop="1" x14ac:dyDescent="0.3"/>
  </sheetData>
  <sortState ref="A5:XFD104">
    <sortCondition ref="A5:A104"/>
  </sortState>
  <mergeCells count="7">
    <mergeCell ref="N1:N3"/>
    <mergeCell ref="O1:O3"/>
    <mergeCell ref="P1:P3"/>
    <mergeCell ref="A1:G3"/>
    <mergeCell ref="H1:J3"/>
    <mergeCell ref="K1:K3"/>
    <mergeCell ref="L1:M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activeCell="B3" sqref="B3"/>
    </sheetView>
  </sheetViews>
  <sheetFormatPr defaultRowHeight="14.4" x14ac:dyDescent="0.3"/>
  <sheetData>
    <row r="1" spans="1:2" ht="21.6" thickBot="1" x14ac:dyDescent="0.45">
      <c r="A1" s="279" t="s">
        <v>508</v>
      </c>
      <c r="B1" s="280"/>
    </row>
  </sheetData>
  <mergeCells count="1">
    <mergeCell ref="A1:B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sheetPr>
  <dimension ref="A1:D116"/>
  <sheetViews>
    <sheetView workbookViewId="0">
      <pane ySplit="1" topLeftCell="A2" activePane="bottomLeft" state="frozen"/>
      <selection pane="bottomLeft" activeCell="B13" sqref="B13"/>
    </sheetView>
  </sheetViews>
  <sheetFormatPr defaultRowHeight="14.4" x14ac:dyDescent="0.3"/>
  <cols>
    <col min="1" max="1" width="12.6640625" bestFit="1" customWidth="1"/>
    <col min="2" max="2" width="42.6640625" bestFit="1" customWidth="1"/>
  </cols>
  <sheetData>
    <row r="1" spans="1:3" ht="16.8" thickTop="1" thickBot="1" x14ac:dyDescent="0.35">
      <c r="A1" s="191" t="s">
        <v>386</v>
      </c>
      <c r="B1" s="191" t="s">
        <v>387</v>
      </c>
    </row>
    <row r="2" spans="1:3" ht="15" thickTop="1" x14ac:dyDescent="0.3">
      <c r="A2" s="141" t="s">
        <v>283</v>
      </c>
      <c r="B2" s="190">
        <v>1</v>
      </c>
      <c r="C2" s="72"/>
    </row>
    <row r="3" spans="1:3" x14ac:dyDescent="0.3">
      <c r="A3" s="74" t="s">
        <v>284</v>
      </c>
      <c r="B3" s="188">
        <v>1</v>
      </c>
      <c r="C3" s="72"/>
    </row>
    <row r="4" spans="1:3" x14ac:dyDescent="0.3">
      <c r="A4" s="74" t="s">
        <v>285</v>
      </c>
      <c r="B4" s="188">
        <v>2</v>
      </c>
      <c r="C4" s="72"/>
    </row>
    <row r="5" spans="1:3" x14ac:dyDescent="0.3">
      <c r="A5" s="74" t="s">
        <v>286</v>
      </c>
      <c r="B5" s="188">
        <v>2</v>
      </c>
      <c r="C5" s="72"/>
    </row>
    <row r="6" spans="1:3" x14ac:dyDescent="0.3">
      <c r="A6" s="74" t="s">
        <v>287</v>
      </c>
      <c r="B6" s="188">
        <v>2</v>
      </c>
      <c r="C6" s="72"/>
    </row>
    <row r="7" spans="1:3" x14ac:dyDescent="0.3">
      <c r="A7" s="74" t="s">
        <v>288</v>
      </c>
      <c r="B7" s="188">
        <v>2</v>
      </c>
      <c r="C7" s="72"/>
    </row>
    <row r="8" spans="1:3" x14ac:dyDescent="0.3">
      <c r="A8" s="74" t="s">
        <v>289</v>
      </c>
      <c r="B8" s="188">
        <v>2</v>
      </c>
      <c r="C8" s="72"/>
    </row>
    <row r="9" spans="1:3" x14ac:dyDescent="0.3">
      <c r="A9" s="74" t="s">
        <v>290</v>
      </c>
      <c r="B9" s="188">
        <v>2</v>
      </c>
      <c r="C9" s="72"/>
    </row>
    <row r="10" spans="1:3" x14ac:dyDescent="0.3">
      <c r="A10" s="74" t="s">
        <v>291</v>
      </c>
      <c r="B10" s="188">
        <v>2</v>
      </c>
      <c r="C10" s="72"/>
    </row>
    <row r="11" spans="1:3" x14ac:dyDescent="0.3">
      <c r="A11" s="74" t="s">
        <v>292</v>
      </c>
      <c r="B11" s="188">
        <v>1</v>
      </c>
      <c r="C11" s="72"/>
    </row>
    <row r="12" spans="1:3" x14ac:dyDescent="0.3">
      <c r="A12" s="74" t="s">
        <v>293</v>
      </c>
      <c r="B12" s="188">
        <v>2</v>
      </c>
      <c r="C12" s="72"/>
    </row>
    <row r="13" spans="1:3" x14ac:dyDescent="0.3">
      <c r="A13" s="74" t="s">
        <v>294</v>
      </c>
      <c r="B13" s="188">
        <v>2</v>
      </c>
      <c r="C13" s="72"/>
    </row>
    <row r="14" spans="1:3" x14ac:dyDescent="0.3">
      <c r="A14" s="74" t="s">
        <v>295</v>
      </c>
      <c r="B14" s="188">
        <v>2</v>
      </c>
      <c r="C14" s="72"/>
    </row>
    <row r="15" spans="1:3" x14ac:dyDescent="0.3">
      <c r="A15" s="74" t="s">
        <v>296</v>
      </c>
      <c r="B15" s="188">
        <v>1</v>
      </c>
      <c r="C15" s="72"/>
    </row>
    <row r="16" spans="1:3" x14ac:dyDescent="0.3">
      <c r="A16" s="74" t="s">
        <v>297</v>
      </c>
      <c r="B16" s="188">
        <v>1</v>
      </c>
      <c r="C16" s="72"/>
    </row>
    <row r="17" spans="1:3" x14ac:dyDescent="0.3">
      <c r="A17" s="74" t="s">
        <v>298</v>
      </c>
      <c r="B17" s="188">
        <v>2</v>
      </c>
      <c r="C17" s="72"/>
    </row>
    <row r="18" spans="1:3" x14ac:dyDescent="0.3">
      <c r="A18" s="74" t="s">
        <v>299</v>
      </c>
      <c r="B18" s="188">
        <v>2</v>
      </c>
      <c r="C18" s="72"/>
    </row>
    <row r="19" spans="1:3" x14ac:dyDescent="0.3">
      <c r="A19" s="74" t="s">
        <v>300</v>
      </c>
      <c r="B19" s="188">
        <v>3</v>
      </c>
      <c r="C19" s="72"/>
    </row>
    <row r="20" spans="1:3" x14ac:dyDescent="0.3">
      <c r="A20" s="74" t="s">
        <v>301</v>
      </c>
      <c r="B20" s="189">
        <v>-9999</v>
      </c>
    </row>
    <row r="21" spans="1:3" x14ac:dyDescent="0.3">
      <c r="A21" s="74" t="s">
        <v>302</v>
      </c>
      <c r="B21" s="188">
        <v>3</v>
      </c>
    </row>
    <row r="22" spans="1:3" x14ac:dyDescent="0.3">
      <c r="A22" s="74" t="s">
        <v>303</v>
      </c>
      <c r="B22" s="188">
        <v>1</v>
      </c>
      <c r="C22" s="72"/>
    </row>
    <row r="23" spans="1:3" x14ac:dyDescent="0.3">
      <c r="A23" s="74" t="s">
        <v>304</v>
      </c>
      <c r="B23" s="188">
        <v>1</v>
      </c>
      <c r="C23" s="72"/>
    </row>
    <row r="24" spans="1:3" x14ac:dyDescent="0.3">
      <c r="A24" s="74" t="s">
        <v>305</v>
      </c>
      <c r="B24" s="188">
        <v>1</v>
      </c>
      <c r="C24" s="72"/>
    </row>
    <row r="25" spans="1:3" x14ac:dyDescent="0.3">
      <c r="A25" s="74" t="s">
        <v>306</v>
      </c>
      <c r="B25" s="188">
        <v>4</v>
      </c>
      <c r="C25" s="72"/>
    </row>
    <row r="26" spans="1:3" x14ac:dyDescent="0.3">
      <c r="A26" s="74" t="s">
        <v>307</v>
      </c>
      <c r="B26" s="188">
        <v>4</v>
      </c>
      <c r="C26" s="72"/>
    </row>
    <row r="27" spans="1:3" x14ac:dyDescent="0.3">
      <c r="A27" s="74" t="s">
        <v>308</v>
      </c>
      <c r="B27" s="188">
        <v>4</v>
      </c>
      <c r="C27" s="72"/>
    </row>
    <row r="28" spans="1:3" x14ac:dyDescent="0.3">
      <c r="A28" s="74" t="s">
        <v>309</v>
      </c>
      <c r="B28" s="188">
        <v>2</v>
      </c>
      <c r="C28" s="72"/>
    </row>
    <row r="29" spans="1:3" x14ac:dyDescent="0.3">
      <c r="A29" s="74" t="s">
        <v>310</v>
      </c>
      <c r="B29" s="188">
        <v>4</v>
      </c>
      <c r="C29" s="72"/>
    </row>
    <row r="30" spans="1:3" x14ac:dyDescent="0.3">
      <c r="A30" s="74" t="s">
        <v>311</v>
      </c>
      <c r="B30" s="188">
        <v>3</v>
      </c>
      <c r="C30" s="72"/>
    </row>
    <row r="31" spans="1:3" x14ac:dyDescent="0.3">
      <c r="A31" s="74" t="s">
        <v>312</v>
      </c>
      <c r="B31" s="188">
        <v>1</v>
      </c>
      <c r="C31" s="72"/>
    </row>
    <row r="32" spans="1:3" x14ac:dyDescent="0.3">
      <c r="A32" s="74" t="s">
        <v>313</v>
      </c>
      <c r="B32" s="188">
        <v>3</v>
      </c>
      <c r="C32" s="72"/>
    </row>
    <row r="33" spans="1:4" x14ac:dyDescent="0.3">
      <c r="A33" s="74" t="s">
        <v>314</v>
      </c>
      <c r="B33" s="188">
        <v>1</v>
      </c>
      <c r="C33" s="72"/>
    </row>
    <row r="34" spans="1:4" x14ac:dyDescent="0.3">
      <c r="A34" s="74" t="s">
        <v>315</v>
      </c>
      <c r="B34" s="188">
        <v>1</v>
      </c>
      <c r="C34" s="72"/>
    </row>
    <row r="35" spans="1:4" x14ac:dyDescent="0.3">
      <c r="A35" s="74" t="s">
        <v>316</v>
      </c>
      <c r="B35" s="189">
        <v>-9999</v>
      </c>
    </row>
    <row r="36" spans="1:4" x14ac:dyDescent="0.3">
      <c r="A36" s="74" t="s">
        <v>317</v>
      </c>
      <c r="B36" s="189">
        <v>4</v>
      </c>
      <c r="C36" s="72"/>
    </row>
    <row r="37" spans="1:4" x14ac:dyDescent="0.3">
      <c r="A37" s="74" t="s">
        <v>318</v>
      </c>
      <c r="B37" s="189">
        <v>1</v>
      </c>
    </row>
    <row r="38" spans="1:4" x14ac:dyDescent="0.3">
      <c r="A38" s="74" t="s">
        <v>319</v>
      </c>
      <c r="B38" s="189">
        <v>-9999</v>
      </c>
    </row>
    <row r="39" spans="1:4" x14ac:dyDescent="0.3">
      <c r="A39" s="74" t="s">
        <v>320</v>
      </c>
      <c r="B39" s="188">
        <v>1</v>
      </c>
      <c r="C39" s="72"/>
      <c r="D39" s="73"/>
    </row>
    <row r="40" spans="1:4" x14ac:dyDescent="0.3">
      <c r="A40" s="74" t="s">
        <v>321</v>
      </c>
      <c r="B40" s="188">
        <v>1</v>
      </c>
      <c r="C40" s="72"/>
      <c r="D40" s="73"/>
    </row>
    <row r="41" spans="1:4" x14ac:dyDescent="0.3">
      <c r="A41" s="74" t="s">
        <v>322</v>
      </c>
      <c r="B41" s="188">
        <v>3</v>
      </c>
    </row>
    <row r="42" spans="1:4" x14ac:dyDescent="0.3">
      <c r="A42" s="74" t="s">
        <v>323</v>
      </c>
      <c r="B42" s="188">
        <v>3</v>
      </c>
      <c r="C42" s="72"/>
    </row>
    <row r="43" spans="1:4" x14ac:dyDescent="0.3">
      <c r="A43" s="74" t="s">
        <v>324</v>
      </c>
      <c r="B43" s="188">
        <v>3</v>
      </c>
      <c r="C43" s="72"/>
    </row>
    <row r="44" spans="1:4" x14ac:dyDescent="0.3">
      <c r="A44" s="74" t="s">
        <v>325</v>
      </c>
      <c r="B44" s="188">
        <v>4</v>
      </c>
      <c r="C44" s="72"/>
    </row>
    <row r="45" spans="1:4" x14ac:dyDescent="0.3">
      <c r="A45" s="74" t="s">
        <v>326</v>
      </c>
      <c r="B45" s="188">
        <v>4</v>
      </c>
      <c r="C45" s="72"/>
    </row>
    <row r="46" spans="1:4" x14ac:dyDescent="0.3">
      <c r="A46" s="74" t="s">
        <v>327</v>
      </c>
      <c r="B46" s="188">
        <v>4</v>
      </c>
      <c r="C46" s="72"/>
    </row>
    <row r="47" spans="1:4" x14ac:dyDescent="0.3">
      <c r="A47" s="74" t="s">
        <v>328</v>
      </c>
      <c r="B47" s="188">
        <v>4</v>
      </c>
      <c r="C47" s="72"/>
    </row>
    <row r="48" spans="1:4" x14ac:dyDescent="0.3">
      <c r="A48" s="74" t="s">
        <v>329</v>
      </c>
      <c r="B48" s="188">
        <v>4</v>
      </c>
      <c r="C48" s="72"/>
    </row>
    <row r="49" spans="1:3" x14ac:dyDescent="0.3">
      <c r="A49" s="74" t="s">
        <v>330</v>
      </c>
      <c r="B49" s="188">
        <v>4</v>
      </c>
      <c r="C49" s="72"/>
    </row>
    <row r="50" spans="1:3" x14ac:dyDescent="0.3">
      <c r="A50" s="74" t="s">
        <v>331</v>
      </c>
      <c r="B50" s="188">
        <v>4</v>
      </c>
      <c r="C50" s="72"/>
    </row>
    <row r="51" spans="1:3" x14ac:dyDescent="0.3">
      <c r="A51" s="74" t="s">
        <v>332</v>
      </c>
      <c r="B51" s="188">
        <v>4</v>
      </c>
      <c r="C51" s="72"/>
    </row>
    <row r="52" spans="1:3" x14ac:dyDescent="0.3">
      <c r="A52" s="74" t="s">
        <v>333</v>
      </c>
      <c r="B52" s="188">
        <v>4</v>
      </c>
      <c r="C52" s="72"/>
    </row>
    <row r="53" spans="1:3" x14ac:dyDescent="0.3">
      <c r="A53" s="74" t="s">
        <v>334</v>
      </c>
      <c r="B53" s="188">
        <v>4</v>
      </c>
      <c r="C53" s="72"/>
    </row>
    <row r="54" spans="1:3" x14ac:dyDescent="0.3">
      <c r="A54" s="74" t="s">
        <v>335</v>
      </c>
      <c r="B54" s="188">
        <v>4</v>
      </c>
      <c r="C54" s="72"/>
    </row>
    <row r="55" spans="1:3" x14ac:dyDescent="0.3">
      <c r="A55" s="74" t="s">
        <v>336</v>
      </c>
      <c r="B55" s="188">
        <v>2</v>
      </c>
      <c r="C55" s="72"/>
    </row>
    <row r="56" spans="1:3" x14ac:dyDescent="0.3">
      <c r="A56" s="74" t="s">
        <v>337</v>
      </c>
      <c r="B56" s="189">
        <v>-9999</v>
      </c>
    </row>
    <row r="57" spans="1:3" x14ac:dyDescent="0.3">
      <c r="A57" s="74" t="s">
        <v>338</v>
      </c>
      <c r="B57" s="188">
        <v>1</v>
      </c>
      <c r="C57" s="72"/>
    </row>
    <row r="58" spans="1:3" x14ac:dyDescent="0.3">
      <c r="A58" s="74" t="s">
        <v>339</v>
      </c>
      <c r="B58" s="188">
        <v>1</v>
      </c>
      <c r="C58" s="72"/>
    </row>
    <row r="59" spans="1:3" x14ac:dyDescent="0.3">
      <c r="A59" s="74" t="s">
        <v>340</v>
      </c>
      <c r="B59" s="188">
        <v>1</v>
      </c>
      <c r="C59" s="72"/>
    </row>
    <row r="60" spans="1:3" x14ac:dyDescent="0.3">
      <c r="A60" s="74" t="s">
        <v>341</v>
      </c>
      <c r="B60" s="189">
        <v>-9999</v>
      </c>
    </row>
    <row r="61" spans="1:3" x14ac:dyDescent="0.3">
      <c r="A61" s="74" t="s">
        <v>342</v>
      </c>
      <c r="B61" s="189">
        <v>1</v>
      </c>
    </row>
    <row r="62" spans="1:3" x14ac:dyDescent="0.3">
      <c r="A62" s="74" t="s">
        <v>343</v>
      </c>
      <c r="B62" s="189">
        <v>1</v>
      </c>
      <c r="C62" s="72"/>
    </row>
    <row r="63" spans="1:3" x14ac:dyDescent="0.3">
      <c r="A63" s="74" t="s">
        <v>344</v>
      </c>
      <c r="B63" s="189">
        <v>1</v>
      </c>
      <c r="C63" s="72"/>
    </row>
    <row r="64" spans="1:3" x14ac:dyDescent="0.3">
      <c r="A64" s="74" t="s">
        <v>345</v>
      </c>
      <c r="B64" s="189">
        <v>-9999</v>
      </c>
    </row>
    <row r="65" spans="1:4" x14ac:dyDescent="0.3">
      <c r="A65" s="74" t="s">
        <v>346</v>
      </c>
      <c r="B65" s="189">
        <v>-9999</v>
      </c>
    </row>
    <row r="66" spans="1:4" x14ac:dyDescent="0.3">
      <c r="A66" s="74" t="s">
        <v>347</v>
      </c>
      <c r="B66" s="189">
        <v>1</v>
      </c>
      <c r="C66" s="72"/>
    </row>
    <row r="67" spans="1:4" x14ac:dyDescent="0.3">
      <c r="A67" s="74" t="s">
        <v>348</v>
      </c>
      <c r="B67" s="189">
        <v>-9999</v>
      </c>
    </row>
    <row r="68" spans="1:4" x14ac:dyDescent="0.3">
      <c r="A68" s="74" t="s">
        <v>349</v>
      </c>
      <c r="B68" s="189">
        <v>2</v>
      </c>
    </row>
    <row r="69" spans="1:4" x14ac:dyDescent="0.3">
      <c r="A69" s="74" t="s">
        <v>350</v>
      </c>
      <c r="B69" s="189">
        <v>3</v>
      </c>
      <c r="C69" s="72"/>
      <c r="D69" s="73"/>
    </row>
    <row r="70" spans="1:4" x14ac:dyDescent="0.3">
      <c r="A70" s="74" t="s">
        <v>351</v>
      </c>
      <c r="B70" s="189">
        <v>-9999</v>
      </c>
    </row>
    <row r="71" spans="1:4" x14ac:dyDescent="0.3">
      <c r="A71" s="74" t="s">
        <v>352</v>
      </c>
      <c r="B71" s="189">
        <v>-9999</v>
      </c>
    </row>
    <row r="72" spans="1:4" x14ac:dyDescent="0.3">
      <c r="A72" s="74" t="s">
        <v>353</v>
      </c>
      <c r="B72" s="188">
        <v>3</v>
      </c>
      <c r="C72" s="72"/>
      <c r="D72" s="73"/>
    </row>
    <row r="73" spans="1:4" x14ac:dyDescent="0.3">
      <c r="A73" s="74" t="s">
        <v>354</v>
      </c>
      <c r="B73" s="188">
        <v>3</v>
      </c>
      <c r="C73" s="72"/>
      <c r="D73" s="73"/>
    </row>
    <row r="74" spans="1:4" x14ac:dyDescent="0.3">
      <c r="A74" s="74" t="s">
        <v>355</v>
      </c>
      <c r="B74" s="188">
        <v>4</v>
      </c>
    </row>
    <row r="75" spans="1:4" x14ac:dyDescent="0.3">
      <c r="A75" s="74" t="s">
        <v>356</v>
      </c>
      <c r="B75" s="188">
        <v>3</v>
      </c>
    </row>
    <row r="76" spans="1:4" x14ac:dyDescent="0.3">
      <c r="A76" s="74" t="s">
        <v>357</v>
      </c>
      <c r="B76" s="188">
        <v>2</v>
      </c>
      <c r="C76" s="72"/>
      <c r="D76" s="73"/>
    </row>
    <row r="77" spans="1:4" x14ac:dyDescent="0.3">
      <c r="A77" s="74" t="s">
        <v>358</v>
      </c>
      <c r="B77" s="188">
        <v>4</v>
      </c>
    </row>
    <row r="78" spans="1:4" x14ac:dyDescent="0.3">
      <c r="A78" s="74" t="s">
        <v>359</v>
      </c>
      <c r="B78" s="188">
        <v>3</v>
      </c>
      <c r="C78" s="72"/>
      <c r="D78" s="73"/>
    </row>
    <row r="79" spans="1:4" x14ac:dyDescent="0.3">
      <c r="A79" s="74" t="s">
        <v>360</v>
      </c>
      <c r="B79" s="188">
        <v>1</v>
      </c>
      <c r="C79" s="72"/>
      <c r="D79" s="73"/>
    </row>
    <row r="80" spans="1:4" x14ac:dyDescent="0.3">
      <c r="A80" s="74" t="s">
        <v>361</v>
      </c>
      <c r="B80" s="188">
        <v>1</v>
      </c>
    </row>
    <row r="81" spans="1:3" x14ac:dyDescent="0.3">
      <c r="A81" s="74" t="s">
        <v>362</v>
      </c>
      <c r="B81" s="188">
        <v>3</v>
      </c>
    </row>
    <row r="82" spans="1:3" x14ac:dyDescent="0.3">
      <c r="A82" s="74" t="s">
        <v>363</v>
      </c>
      <c r="B82" s="188">
        <v>3</v>
      </c>
      <c r="C82" s="72"/>
    </row>
    <row r="83" spans="1:3" x14ac:dyDescent="0.3">
      <c r="A83" s="74" t="s">
        <v>364</v>
      </c>
      <c r="B83" s="189">
        <v>-9999</v>
      </c>
    </row>
    <row r="84" spans="1:3" x14ac:dyDescent="0.3">
      <c r="A84" s="74" t="s">
        <v>365</v>
      </c>
      <c r="B84" s="188">
        <v>3</v>
      </c>
      <c r="C84" s="72"/>
    </row>
    <row r="85" spans="1:3" x14ac:dyDescent="0.3">
      <c r="A85" s="74" t="s">
        <v>366</v>
      </c>
      <c r="B85" s="188">
        <v>3</v>
      </c>
      <c r="C85" s="72"/>
    </row>
    <row r="86" spans="1:3" x14ac:dyDescent="0.3">
      <c r="A86" s="74" t="s">
        <v>367</v>
      </c>
      <c r="B86" s="188">
        <v>3</v>
      </c>
      <c r="C86" s="72"/>
    </row>
    <row r="87" spans="1:3" x14ac:dyDescent="0.3">
      <c r="A87" s="74" t="s">
        <v>368</v>
      </c>
      <c r="B87" s="188">
        <v>3</v>
      </c>
      <c r="C87" s="72"/>
    </row>
    <row r="88" spans="1:3" x14ac:dyDescent="0.3">
      <c r="A88" s="74" t="s">
        <v>369</v>
      </c>
      <c r="B88" s="188">
        <v>3</v>
      </c>
      <c r="C88" s="72"/>
    </row>
    <row r="89" spans="1:3" x14ac:dyDescent="0.3">
      <c r="A89" s="74" t="s">
        <v>370</v>
      </c>
      <c r="B89" s="188">
        <v>3</v>
      </c>
      <c r="C89" s="72"/>
    </row>
    <row r="90" spans="1:3" x14ac:dyDescent="0.3">
      <c r="A90" s="74" t="s">
        <v>371</v>
      </c>
      <c r="B90" s="188">
        <v>2</v>
      </c>
      <c r="C90" s="72"/>
    </row>
    <row r="91" spans="1:3" x14ac:dyDescent="0.3">
      <c r="A91" s="74" t="s">
        <v>372</v>
      </c>
      <c r="B91" s="188">
        <v>2</v>
      </c>
      <c r="C91" s="72"/>
    </row>
    <row r="92" spans="1:3" x14ac:dyDescent="0.3">
      <c r="A92" s="74" t="s">
        <v>373</v>
      </c>
      <c r="B92" s="188">
        <v>2</v>
      </c>
      <c r="C92" s="72"/>
    </row>
    <row r="93" spans="1:3" x14ac:dyDescent="0.3">
      <c r="A93" s="74" t="s">
        <v>374</v>
      </c>
      <c r="B93" s="188">
        <v>2</v>
      </c>
      <c r="C93" s="72"/>
    </row>
    <row r="94" spans="1:3" x14ac:dyDescent="0.3">
      <c r="A94" s="74" t="s">
        <v>375</v>
      </c>
      <c r="B94" s="188">
        <v>3</v>
      </c>
    </row>
    <row r="95" spans="1:3" x14ac:dyDescent="0.3">
      <c r="A95" s="74" t="s">
        <v>376</v>
      </c>
      <c r="B95" s="188">
        <v>3</v>
      </c>
      <c r="C95" s="72"/>
    </row>
    <row r="96" spans="1:3" x14ac:dyDescent="0.3">
      <c r="A96" s="74" t="s">
        <v>377</v>
      </c>
      <c r="B96" s="188">
        <v>2</v>
      </c>
      <c r="C96" s="72"/>
    </row>
    <row r="97" spans="1:3" x14ac:dyDescent="0.3">
      <c r="A97" s="74" t="s">
        <v>378</v>
      </c>
      <c r="B97" s="188">
        <v>2</v>
      </c>
      <c r="C97" s="72"/>
    </row>
    <row r="98" spans="1:3" x14ac:dyDescent="0.3">
      <c r="A98" s="74" t="s">
        <v>379</v>
      </c>
      <c r="B98" s="188">
        <v>2</v>
      </c>
      <c r="C98" s="72"/>
    </row>
    <row r="99" spans="1:3" x14ac:dyDescent="0.3">
      <c r="A99" s="74" t="s">
        <v>380</v>
      </c>
      <c r="B99" s="188">
        <v>3</v>
      </c>
      <c r="C99" s="72"/>
    </row>
    <row r="100" spans="1:3" x14ac:dyDescent="0.3">
      <c r="A100" s="74" t="s">
        <v>381</v>
      </c>
      <c r="B100" s="188">
        <v>2</v>
      </c>
      <c r="C100" s="72"/>
    </row>
    <row r="101" spans="1:3" x14ac:dyDescent="0.3">
      <c r="A101" s="74" t="s">
        <v>382</v>
      </c>
      <c r="B101" s="188">
        <v>2</v>
      </c>
      <c r="C101" s="72"/>
    </row>
    <row r="102" spans="1:3" x14ac:dyDescent="0.3">
      <c r="A102" s="74" t="s">
        <v>383</v>
      </c>
      <c r="B102" s="188">
        <v>3</v>
      </c>
      <c r="C102" s="72"/>
    </row>
    <row r="103" spans="1:3" x14ac:dyDescent="0.3">
      <c r="C103" s="72"/>
    </row>
    <row r="104" spans="1:3" x14ac:dyDescent="0.3">
      <c r="C104" s="72"/>
    </row>
    <row r="105" spans="1:3" x14ac:dyDescent="0.3">
      <c r="C105" s="72"/>
    </row>
    <row r="106" spans="1:3" x14ac:dyDescent="0.3">
      <c r="C106" s="72"/>
    </row>
    <row r="107" spans="1:3" x14ac:dyDescent="0.3">
      <c r="C107" s="72"/>
    </row>
    <row r="108" spans="1:3" x14ac:dyDescent="0.3">
      <c r="C108" s="72"/>
    </row>
    <row r="109" spans="1:3" x14ac:dyDescent="0.3">
      <c r="C109" s="72"/>
    </row>
    <row r="110" spans="1:3" x14ac:dyDescent="0.3">
      <c r="C110" s="72"/>
    </row>
    <row r="111" spans="1:3" x14ac:dyDescent="0.3">
      <c r="C111" s="72"/>
    </row>
    <row r="112" spans="1:3" x14ac:dyDescent="0.3">
      <c r="C112" s="72"/>
    </row>
    <row r="113" spans="3:4" x14ac:dyDescent="0.3">
      <c r="C113" s="72"/>
    </row>
    <row r="114" spans="3:4" x14ac:dyDescent="0.3">
      <c r="C114" s="72"/>
      <c r="D114" s="73"/>
    </row>
    <row r="115" spans="3:4" x14ac:dyDescent="0.3">
      <c r="C115" s="72"/>
      <c r="D115" s="73"/>
    </row>
    <row r="116" spans="3:4" x14ac:dyDescent="0.3">
      <c r="C116" s="72"/>
      <c r="D116" s="73"/>
    </row>
  </sheetData>
  <sortState ref="A2:B102">
    <sortCondition ref="A2:A102"/>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tabSelected="1" workbookViewId="0">
      <selection activeCell="B3" sqref="B3"/>
    </sheetView>
  </sheetViews>
  <sheetFormatPr defaultRowHeight="14.4" x14ac:dyDescent="0.3"/>
  <cols>
    <col min="1" max="27" width="15.77734375" customWidth="1"/>
  </cols>
  <sheetData>
    <row r="1" spans="1:27" s="283" customFormat="1" ht="46.8" x14ac:dyDescent="0.3">
      <c r="A1" s="283" t="s">
        <v>545</v>
      </c>
      <c r="B1" s="283" t="s">
        <v>386</v>
      </c>
      <c r="C1" s="283" t="s">
        <v>169</v>
      </c>
      <c r="D1" s="283" t="s">
        <v>546</v>
      </c>
      <c r="E1" s="283" t="s">
        <v>547</v>
      </c>
      <c r="F1" s="283" t="s">
        <v>548</v>
      </c>
      <c r="G1" s="283" t="s">
        <v>549</v>
      </c>
      <c r="H1" s="283" t="s">
        <v>550</v>
      </c>
      <c r="I1" s="283" t="s">
        <v>551</v>
      </c>
      <c r="J1" s="283" t="s">
        <v>552</v>
      </c>
      <c r="K1" s="284" t="s">
        <v>553</v>
      </c>
      <c r="L1" s="284" t="s">
        <v>554</v>
      </c>
      <c r="M1" s="284" t="s">
        <v>554</v>
      </c>
      <c r="N1" s="284" t="s">
        <v>555</v>
      </c>
      <c r="O1" s="284" t="s">
        <v>556</v>
      </c>
      <c r="P1" s="284" t="s">
        <v>557</v>
      </c>
      <c r="Q1" s="285" t="s">
        <v>558</v>
      </c>
      <c r="R1" s="285" t="s">
        <v>559</v>
      </c>
      <c r="S1" s="285" t="s">
        <v>560</v>
      </c>
      <c r="T1" s="285" t="s">
        <v>561</v>
      </c>
      <c r="U1" s="285" t="s">
        <v>562</v>
      </c>
      <c r="V1" s="286" t="s">
        <v>563</v>
      </c>
      <c r="W1" s="286" t="s">
        <v>564</v>
      </c>
      <c r="X1" s="286" t="s">
        <v>564</v>
      </c>
      <c r="Y1" s="286" t="s">
        <v>565</v>
      </c>
      <c r="Z1" s="286" t="s">
        <v>566</v>
      </c>
      <c r="AA1" s="283" t="s">
        <v>567</v>
      </c>
    </row>
    <row r="2" spans="1:27" x14ac:dyDescent="0.3">
      <c r="A2" t="s">
        <v>283</v>
      </c>
      <c r="B2">
        <v>9040001</v>
      </c>
      <c r="C2" t="s">
        <v>48</v>
      </c>
      <c r="D2">
        <v>1</v>
      </c>
      <c r="E2">
        <v>0</v>
      </c>
      <c r="G2" t="s">
        <v>568</v>
      </c>
      <c r="H2" t="s">
        <v>569</v>
      </c>
      <c r="I2">
        <v>41</v>
      </c>
      <c r="J2">
        <v>43</v>
      </c>
      <c r="K2" s="281">
        <v>24942</v>
      </c>
      <c r="L2">
        <v>0</v>
      </c>
      <c r="M2">
        <v>0</v>
      </c>
      <c r="N2">
        <v>8</v>
      </c>
      <c r="O2" s="281">
        <v>1120</v>
      </c>
      <c r="P2" s="281">
        <v>6154</v>
      </c>
      <c r="Q2" s="282">
        <v>0</v>
      </c>
      <c r="R2" s="282">
        <v>0</v>
      </c>
      <c r="S2" s="282">
        <v>80</v>
      </c>
      <c r="T2" s="282">
        <v>1099</v>
      </c>
      <c r="U2" s="282">
        <v>435</v>
      </c>
      <c r="V2" s="281">
        <v>32224</v>
      </c>
      <c r="W2">
        <v>2</v>
      </c>
      <c r="X2">
        <v>2</v>
      </c>
      <c r="Y2" s="281">
        <v>32222</v>
      </c>
      <c r="Z2">
        <v>2</v>
      </c>
      <c r="AA2" s="281">
        <v>24940</v>
      </c>
    </row>
    <row r="3" spans="1:27" x14ac:dyDescent="0.3">
      <c r="A3" t="s">
        <v>284</v>
      </c>
      <c r="B3">
        <v>9040002</v>
      </c>
      <c r="C3" t="s">
        <v>48</v>
      </c>
      <c r="D3">
        <v>0</v>
      </c>
      <c r="E3">
        <v>0</v>
      </c>
      <c r="G3" t="s">
        <v>568</v>
      </c>
      <c r="H3" t="s">
        <v>569</v>
      </c>
      <c r="I3">
        <v>0</v>
      </c>
      <c r="J3">
        <v>0</v>
      </c>
      <c r="K3" s="281">
        <v>24983</v>
      </c>
      <c r="L3" s="281">
        <v>18756</v>
      </c>
      <c r="M3" s="281">
        <v>18756</v>
      </c>
      <c r="N3">
        <v>31</v>
      </c>
      <c r="O3" s="281">
        <v>14560</v>
      </c>
      <c r="P3">
        <v>0</v>
      </c>
      <c r="Q3" s="282">
        <v>216</v>
      </c>
      <c r="R3" s="282">
        <v>216</v>
      </c>
      <c r="S3" s="282">
        <v>80</v>
      </c>
      <c r="T3" s="282">
        <v>1269</v>
      </c>
      <c r="U3" s="282">
        <v>0</v>
      </c>
      <c r="V3" s="281">
        <v>77087</v>
      </c>
      <c r="W3">
        <v>0</v>
      </c>
      <c r="X3">
        <v>0</v>
      </c>
      <c r="Y3" s="281">
        <v>77087</v>
      </c>
      <c r="Z3">
        <v>0</v>
      </c>
      <c r="AA3" s="281">
        <v>62496</v>
      </c>
    </row>
    <row r="4" spans="1:27" x14ac:dyDescent="0.3">
      <c r="A4" t="s">
        <v>570</v>
      </c>
      <c r="B4">
        <v>10010001</v>
      </c>
      <c r="C4" t="s">
        <v>48</v>
      </c>
      <c r="D4">
        <v>0</v>
      </c>
      <c r="E4">
        <v>0</v>
      </c>
      <c r="G4" t="s">
        <v>571</v>
      </c>
      <c r="H4" t="s">
        <v>572</v>
      </c>
      <c r="I4">
        <v>0</v>
      </c>
      <c r="J4">
        <v>0</v>
      </c>
      <c r="K4" s="281">
        <v>24983</v>
      </c>
      <c r="L4" s="281">
        <v>10449</v>
      </c>
      <c r="M4" s="281">
        <v>10449</v>
      </c>
      <c r="N4">
        <v>60</v>
      </c>
      <c r="O4" s="281">
        <v>1680</v>
      </c>
      <c r="P4">
        <v>0</v>
      </c>
      <c r="Q4" s="282">
        <v>207</v>
      </c>
      <c r="R4">
        <v>0</v>
      </c>
      <c r="S4" s="282">
        <v>80</v>
      </c>
      <c r="T4" s="282">
        <v>1153</v>
      </c>
      <c r="U4" s="282">
        <v>0</v>
      </c>
      <c r="V4">
        <v>0</v>
      </c>
      <c r="W4">
        <v>0</v>
      </c>
      <c r="X4">
        <v>0</v>
      </c>
      <c r="Y4">
        <v>0</v>
      </c>
      <c r="Z4">
        <v>0</v>
      </c>
      <c r="AA4">
        <v>0</v>
      </c>
    </row>
    <row r="5" spans="1:27" x14ac:dyDescent="0.3">
      <c r="A5" t="s">
        <v>573</v>
      </c>
      <c r="B5">
        <v>10010002</v>
      </c>
      <c r="C5" t="s">
        <v>48</v>
      </c>
      <c r="D5">
        <v>0</v>
      </c>
      <c r="E5">
        <v>0</v>
      </c>
      <c r="G5" t="s">
        <v>571</v>
      </c>
      <c r="H5" t="s">
        <v>574</v>
      </c>
      <c r="I5">
        <v>0</v>
      </c>
      <c r="J5">
        <v>0</v>
      </c>
      <c r="K5" s="281">
        <v>24983</v>
      </c>
      <c r="L5" s="281">
        <v>44632</v>
      </c>
      <c r="M5" s="281">
        <v>44632</v>
      </c>
      <c r="N5">
        <v>158</v>
      </c>
      <c r="O5" s="281">
        <v>3360</v>
      </c>
      <c r="P5">
        <v>0</v>
      </c>
      <c r="Q5" s="282">
        <v>186</v>
      </c>
      <c r="R5">
        <v>0</v>
      </c>
      <c r="S5" s="282">
        <v>80</v>
      </c>
      <c r="T5" s="282">
        <v>1129</v>
      </c>
      <c r="U5" s="282">
        <v>0</v>
      </c>
      <c r="V5">
        <v>0</v>
      </c>
      <c r="W5">
        <v>0</v>
      </c>
      <c r="X5">
        <v>0</v>
      </c>
      <c r="Y5">
        <v>0</v>
      </c>
      <c r="Z5">
        <v>0</v>
      </c>
      <c r="AA5">
        <v>0</v>
      </c>
    </row>
    <row r="6" spans="1:27" x14ac:dyDescent="0.3">
      <c r="A6" t="s">
        <v>285</v>
      </c>
      <c r="B6">
        <v>10020001</v>
      </c>
      <c r="C6" t="s">
        <v>48</v>
      </c>
      <c r="D6">
        <v>1</v>
      </c>
      <c r="E6">
        <v>0</v>
      </c>
      <c r="G6" t="s">
        <v>575</v>
      </c>
      <c r="H6" t="s">
        <v>576</v>
      </c>
      <c r="I6" s="281">
        <v>54122</v>
      </c>
      <c r="J6" s="281">
        <v>54137</v>
      </c>
      <c r="K6" s="281">
        <v>687908</v>
      </c>
      <c r="L6">
        <v>0</v>
      </c>
      <c r="M6">
        <v>0</v>
      </c>
      <c r="N6">
        <v>207</v>
      </c>
      <c r="O6" s="281">
        <v>21840</v>
      </c>
      <c r="P6">
        <v>0</v>
      </c>
      <c r="Q6" s="282">
        <v>0</v>
      </c>
      <c r="R6" s="282">
        <v>0</v>
      </c>
      <c r="S6" s="282">
        <v>80</v>
      </c>
      <c r="T6" s="282">
        <v>495</v>
      </c>
      <c r="U6" s="282">
        <v>0</v>
      </c>
      <c r="V6" s="281">
        <v>709955</v>
      </c>
      <c r="W6">
        <v>15</v>
      </c>
      <c r="X6">
        <v>15</v>
      </c>
      <c r="Y6" s="281">
        <v>709940</v>
      </c>
      <c r="Z6">
        <v>15</v>
      </c>
      <c r="AA6" s="281">
        <v>687893</v>
      </c>
    </row>
    <row r="7" spans="1:27" x14ac:dyDescent="0.3">
      <c r="A7" t="s">
        <v>286</v>
      </c>
      <c r="B7">
        <v>10020002</v>
      </c>
      <c r="C7" t="s">
        <v>48</v>
      </c>
      <c r="D7">
        <v>1</v>
      </c>
      <c r="E7">
        <v>0</v>
      </c>
      <c r="G7" t="s">
        <v>575</v>
      </c>
      <c r="H7" t="s">
        <v>488</v>
      </c>
      <c r="I7" s="281">
        <v>151059</v>
      </c>
      <c r="J7" s="281">
        <v>151162</v>
      </c>
      <c r="K7" s="281">
        <v>461150</v>
      </c>
      <c r="L7">
        <v>0</v>
      </c>
      <c r="M7">
        <v>0</v>
      </c>
      <c r="N7">
        <v>228</v>
      </c>
      <c r="O7" s="281">
        <v>5600</v>
      </c>
      <c r="P7">
        <v>258</v>
      </c>
      <c r="Q7" s="282">
        <v>0</v>
      </c>
      <c r="R7" s="282">
        <v>0</v>
      </c>
      <c r="S7" s="282">
        <v>80</v>
      </c>
      <c r="T7" s="282">
        <v>495</v>
      </c>
      <c r="U7" s="282">
        <v>401</v>
      </c>
      <c r="V7" s="281">
        <v>467236</v>
      </c>
      <c r="W7">
        <v>103</v>
      </c>
      <c r="X7">
        <v>103</v>
      </c>
      <c r="Y7" s="281">
        <v>467133</v>
      </c>
      <c r="Z7">
        <v>103</v>
      </c>
      <c r="AA7" s="281">
        <v>461047</v>
      </c>
    </row>
    <row r="8" spans="1:27" x14ac:dyDescent="0.3">
      <c r="A8" t="s">
        <v>287</v>
      </c>
      <c r="B8">
        <v>10020003</v>
      </c>
      <c r="C8" t="s">
        <v>48</v>
      </c>
      <c r="D8">
        <v>0</v>
      </c>
      <c r="E8">
        <v>0</v>
      </c>
      <c r="G8" t="s">
        <v>575</v>
      </c>
      <c r="H8" t="s">
        <v>577</v>
      </c>
      <c r="I8" s="281">
        <v>26172</v>
      </c>
      <c r="J8" s="281">
        <v>26187</v>
      </c>
      <c r="K8" s="281">
        <v>501878</v>
      </c>
      <c r="L8" s="281">
        <v>4255</v>
      </c>
      <c r="M8" s="281">
        <v>4255</v>
      </c>
      <c r="N8" s="281">
        <v>10160</v>
      </c>
      <c r="O8" s="281">
        <v>29855</v>
      </c>
      <c r="P8">
        <v>0</v>
      </c>
      <c r="Q8" s="282">
        <v>80</v>
      </c>
      <c r="R8" s="282">
        <v>80</v>
      </c>
      <c r="S8" s="282">
        <v>80</v>
      </c>
      <c r="T8" s="282">
        <v>939</v>
      </c>
      <c r="U8" s="282">
        <v>0</v>
      </c>
      <c r="V8" s="281">
        <v>550403</v>
      </c>
      <c r="W8">
        <v>14</v>
      </c>
      <c r="X8">
        <v>14</v>
      </c>
      <c r="Y8" s="281">
        <v>550389</v>
      </c>
      <c r="Z8">
        <v>14</v>
      </c>
      <c r="AA8" s="281">
        <v>510374</v>
      </c>
    </row>
    <row r="9" spans="1:27" x14ac:dyDescent="0.3">
      <c r="A9" t="s">
        <v>288</v>
      </c>
      <c r="B9">
        <v>10020004</v>
      </c>
      <c r="C9" t="s">
        <v>48</v>
      </c>
      <c r="D9">
        <v>1</v>
      </c>
      <c r="E9">
        <v>0</v>
      </c>
      <c r="G9" t="s">
        <v>575</v>
      </c>
      <c r="H9" t="s">
        <v>578</v>
      </c>
      <c r="I9" s="281">
        <v>97156</v>
      </c>
      <c r="J9" s="281">
        <v>97188</v>
      </c>
      <c r="K9" s="281">
        <v>2835841</v>
      </c>
      <c r="L9">
        <v>0</v>
      </c>
      <c r="M9">
        <v>0</v>
      </c>
      <c r="N9" s="281">
        <v>5182</v>
      </c>
      <c r="O9" s="281">
        <v>40996</v>
      </c>
      <c r="P9">
        <v>0</v>
      </c>
      <c r="Q9" s="282">
        <v>0</v>
      </c>
      <c r="R9" s="282">
        <v>0</v>
      </c>
      <c r="S9" s="282">
        <v>80</v>
      </c>
      <c r="T9" s="282">
        <v>855</v>
      </c>
      <c r="U9" s="282">
        <v>0</v>
      </c>
      <c r="V9" s="281">
        <v>2882019</v>
      </c>
      <c r="W9">
        <v>32</v>
      </c>
      <c r="X9">
        <v>32</v>
      </c>
      <c r="Y9" s="281">
        <v>2881987</v>
      </c>
      <c r="Z9">
        <v>32</v>
      </c>
      <c r="AA9" s="281">
        <v>2835809</v>
      </c>
    </row>
    <row r="10" spans="1:27" x14ac:dyDescent="0.3">
      <c r="A10" t="s">
        <v>289</v>
      </c>
      <c r="B10">
        <v>10020005</v>
      </c>
      <c r="C10" t="s">
        <v>48</v>
      </c>
      <c r="D10">
        <v>0</v>
      </c>
      <c r="E10">
        <v>0</v>
      </c>
      <c r="G10" t="s">
        <v>575</v>
      </c>
      <c r="H10" t="s">
        <v>453</v>
      </c>
      <c r="I10" s="281">
        <v>60804</v>
      </c>
      <c r="J10" s="281">
        <v>60846</v>
      </c>
      <c r="K10" s="281">
        <v>3308873</v>
      </c>
      <c r="L10" s="281">
        <v>2130</v>
      </c>
      <c r="M10" s="281">
        <v>2130</v>
      </c>
      <c r="N10" s="281">
        <v>5030</v>
      </c>
      <c r="O10" s="281">
        <v>28192</v>
      </c>
      <c r="P10">
        <v>371</v>
      </c>
      <c r="Q10" s="282">
        <v>143</v>
      </c>
      <c r="R10" s="282">
        <v>143</v>
      </c>
      <c r="S10" s="282">
        <v>80</v>
      </c>
      <c r="T10" s="282">
        <v>734</v>
      </c>
      <c r="U10" s="282">
        <v>1073</v>
      </c>
      <c r="V10" s="281">
        <v>3346726</v>
      </c>
      <c r="W10">
        <v>43</v>
      </c>
      <c r="X10">
        <v>43</v>
      </c>
      <c r="Y10" s="281">
        <v>3346684</v>
      </c>
      <c r="Z10">
        <v>43</v>
      </c>
      <c r="AA10" s="281">
        <v>3313090</v>
      </c>
    </row>
    <row r="11" spans="1:27" x14ac:dyDescent="0.3">
      <c r="A11" t="s">
        <v>290</v>
      </c>
      <c r="B11">
        <v>10020006</v>
      </c>
      <c r="C11" t="s">
        <v>48</v>
      </c>
      <c r="D11">
        <v>0</v>
      </c>
      <c r="E11">
        <v>0</v>
      </c>
      <c r="G11" t="s">
        <v>575</v>
      </c>
      <c r="H11" t="s">
        <v>579</v>
      </c>
      <c r="I11" s="281">
        <v>14782</v>
      </c>
      <c r="J11" s="281">
        <v>14800</v>
      </c>
      <c r="K11" s="281">
        <v>212901</v>
      </c>
      <c r="L11">
        <v>0</v>
      </c>
      <c r="M11">
        <v>0</v>
      </c>
      <c r="N11">
        <v>657</v>
      </c>
      <c r="O11" s="281">
        <v>3805</v>
      </c>
      <c r="P11">
        <v>0</v>
      </c>
      <c r="Q11" s="282">
        <v>0</v>
      </c>
      <c r="R11" s="282">
        <v>0</v>
      </c>
      <c r="S11" s="282">
        <v>80</v>
      </c>
      <c r="T11" s="282">
        <v>876</v>
      </c>
      <c r="U11" s="282">
        <v>0</v>
      </c>
      <c r="V11" s="281">
        <v>217362</v>
      </c>
      <c r="W11">
        <v>19</v>
      </c>
      <c r="X11">
        <v>19</v>
      </c>
      <c r="Y11" s="281">
        <v>217344</v>
      </c>
      <c r="Z11">
        <v>19</v>
      </c>
      <c r="AA11" s="281">
        <v>212882</v>
      </c>
    </row>
    <row r="12" spans="1:27" x14ac:dyDescent="0.3">
      <c r="A12" t="s">
        <v>291</v>
      </c>
      <c r="B12">
        <v>10020007</v>
      </c>
      <c r="C12" t="s">
        <v>48</v>
      </c>
      <c r="D12">
        <v>0</v>
      </c>
      <c r="E12">
        <v>0</v>
      </c>
      <c r="G12" t="s">
        <v>575</v>
      </c>
      <c r="H12" t="s">
        <v>460</v>
      </c>
      <c r="I12" s="281">
        <v>24984</v>
      </c>
      <c r="J12" s="281">
        <v>25022</v>
      </c>
      <c r="K12" s="281">
        <v>3712907</v>
      </c>
      <c r="L12">
        <v>0</v>
      </c>
      <c r="M12">
        <v>0</v>
      </c>
      <c r="N12" s="281">
        <v>5689</v>
      </c>
      <c r="O12" s="281">
        <v>57400</v>
      </c>
      <c r="P12">
        <v>840</v>
      </c>
      <c r="Q12" s="282">
        <v>0</v>
      </c>
      <c r="R12" s="282">
        <v>0</v>
      </c>
      <c r="S12" s="282">
        <v>80</v>
      </c>
      <c r="T12" s="282">
        <v>825</v>
      </c>
      <c r="U12" s="282">
        <v>459</v>
      </c>
      <c r="V12" s="281">
        <v>3776836</v>
      </c>
      <c r="W12">
        <v>38</v>
      </c>
      <c r="X12">
        <v>38</v>
      </c>
      <c r="Y12" s="281">
        <v>3776798</v>
      </c>
      <c r="Z12">
        <v>38</v>
      </c>
      <c r="AA12" s="281">
        <v>3712869</v>
      </c>
    </row>
    <row r="13" spans="1:27" x14ac:dyDescent="0.3">
      <c r="A13" t="s">
        <v>292</v>
      </c>
      <c r="B13">
        <v>10020008</v>
      </c>
      <c r="C13" t="s">
        <v>48</v>
      </c>
      <c r="D13">
        <v>0</v>
      </c>
      <c r="E13">
        <v>0</v>
      </c>
      <c r="G13" t="s">
        <v>575</v>
      </c>
      <c r="H13" t="s">
        <v>447</v>
      </c>
      <c r="I13" s="281">
        <v>112605</v>
      </c>
      <c r="J13" s="281">
        <v>113382</v>
      </c>
      <c r="K13" s="281">
        <v>1984416</v>
      </c>
      <c r="L13">
        <v>503</v>
      </c>
      <c r="M13">
        <v>503</v>
      </c>
      <c r="N13">
        <v>143</v>
      </c>
      <c r="O13">
        <v>0</v>
      </c>
      <c r="P13">
        <v>0</v>
      </c>
      <c r="Q13" s="282">
        <v>134</v>
      </c>
      <c r="R13" s="282">
        <v>134</v>
      </c>
      <c r="S13" s="282">
        <v>80</v>
      </c>
      <c r="T13" s="282">
        <v>0</v>
      </c>
      <c r="U13" s="282">
        <v>0</v>
      </c>
      <c r="V13" s="281">
        <v>1985565</v>
      </c>
      <c r="W13">
        <v>777</v>
      </c>
      <c r="X13">
        <v>777</v>
      </c>
      <c r="Y13" s="281">
        <v>1984787</v>
      </c>
      <c r="Z13">
        <v>777</v>
      </c>
      <c r="AA13" s="281">
        <v>1984645</v>
      </c>
    </row>
    <row r="14" spans="1:27" x14ac:dyDescent="0.3">
      <c r="A14" t="s">
        <v>293</v>
      </c>
      <c r="B14">
        <v>10030101</v>
      </c>
      <c r="C14" t="s">
        <v>48</v>
      </c>
      <c r="D14">
        <v>1</v>
      </c>
      <c r="E14">
        <v>0</v>
      </c>
      <c r="G14" t="s">
        <v>580</v>
      </c>
      <c r="H14" t="s">
        <v>580</v>
      </c>
      <c r="I14" s="281">
        <v>96877</v>
      </c>
      <c r="J14" s="281">
        <v>97430</v>
      </c>
      <c r="K14" s="281">
        <v>10679174</v>
      </c>
      <c r="L14">
        <v>0</v>
      </c>
      <c r="M14">
        <v>0</v>
      </c>
      <c r="N14" s="281">
        <v>1224</v>
      </c>
      <c r="O14" s="281">
        <v>6552</v>
      </c>
      <c r="P14">
        <v>0</v>
      </c>
      <c r="Q14" s="282">
        <v>0</v>
      </c>
      <c r="R14" s="282">
        <v>0</v>
      </c>
      <c r="S14" s="282">
        <v>80</v>
      </c>
      <c r="T14" s="282">
        <v>495</v>
      </c>
      <c r="U14" s="282">
        <v>0</v>
      </c>
      <c r="V14" s="281">
        <v>10686950</v>
      </c>
      <c r="W14">
        <v>553</v>
      </c>
      <c r="X14">
        <v>553</v>
      </c>
      <c r="Y14" s="281">
        <v>10686396</v>
      </c>
      <c r="Z14">
        <v>553</v>
      </c>
      <c r="AA14" s="281">
        <v>10678620</v>
      </c>
    </row>
    <row r="15" spans="1:27" x14ac:dyDescent="0.3">
      <c r="A15" t="s">
        <v>294</v>
      </c>
      <c r="B15">
        <v>10030102</v>
      </c>
      <c r="C15" t="s">
        <v>48</v>
      </c>
      <c r="D15">
        <v>0</v>
      </c>
      <c r="E15">
        <v>0</v>
      </c>
      <c r="G15" t="s">
        <v>580</v>
      </c>
      <c r="H15" t="s">
        <v>581</v>
      </c>
      <c r="I15" s="281">
        <v>33854</v>
      </c>
      <c r="J15" s="281">
        <v>34596</v>
      </c>
      <c r="K15" s="281">
        <v>12111009</v>
      </c>
      <c r="L15" s="281">
        <v>5108</v>
      </c>
      <c r="M15" s="281">
        <v>5108</v>
      </c>
      <c r="N15">
        <v>287</v>
      </c>
      <c r="O15" s="281">
        <v>681141</v>
      </c>
      <c r="P15">
        <v>0</v>
      </c>
      <c r="Q15" s="282">
        <v>92</v>
      </c>
      <c r="R15" s="282">
        <v>92</v>
      </c>
      <c r="S15" s="282">
        <v>80</v>
      </c>
      <c r="T15" s="282">
        <v>728</v>
      </c>
      <c r="U15" s="282">
        <v>0</v>
      </c>
      <c r="V15" s="281">
        <v>12802653</v>
      </c>
      <c r="W15">
        <v>742</v>
      </c>
      <c r="X15">
        <v>742</v>
      </c>
      <c r="Y15" s="281">
        <v>12801911</v>
      </c>
      <c r="Z15">
        <v>742</v>
      </c>
      <c r="AA15" s="281">
        <v>12120484</v>
      </c>
    </row>
    <row r="16" spans="1:27" x14ac:dyDescent="0.3">
      <c r="A16" t="s">
        <v>295</v>
      </c>
      <c r="B16">
        <v>10030103</v>
      </c>
      <c r="C16" t="s">
        <v>48</v>
      </c>
      <c r="D16">
        <v>1</v>
      </c>
      <c r="E16">
        <v>0</v>
      </c>
      <c r="G16" t="s">
        <v>580</v>
      </c>
      <c r="H16" t="s">
        <v>582</v>
      </c>
      <c r="I16" s="281">
        <v>42979</v>
      </c>
      <c r="J16" s="281">
        <v>43004</v>
      </c>
      <c r="K16" s="281">
        <v>403470</v>
      </c>
      <c r="L16">
        <v>0</v>
      </c>
      <c r="M16">
        <v>0</v>
      </c>
      <c r="N16">
        <v>20</v>
      </c>
      <c r="O16" s="281">
        <v>3707</v>
      </c>
      <c r="P16">
        <v>0</v>
      </c>
      <c r="Q16" s="282">
        <v>0</v>
      </c>
      <c r="R16" s="282">
        <v>0</v>
      </c>
      <c r="S16" s="282">
        <v>80</v>
      </c>
      <c r="T16" s="282">
        <v>728</v>
      </c>
      <c r="U16" s="282">
        <v>0</v>
      </c>
      <c r="V16" s="281">
        <v>407197</v>
      </c>
      <c r="W16">
        <v>26</v>
      </c>
      <c r="X16">
        <v>26</v>
      </c>
      <c r="Y16" s="281">
        <v>407172</v>
      </c>
      <c r="Z16">
        <v>26</v>
      </c>
      <c r="AA16" s="281">
        <v>403444</v>
      </c>
    </row>
    <row r="17" spans="1:27" x14ac:dyDescent="0.3">
      <c r="A17" t="s">
        <v>296</v>
      </c>
      <c r="B17">
        <v>10030104</v>
      </c>
      <c r="C17" t="s">
        <v>48</v>
      </c>
      <c r="D17">
        <v>0</v>
      </c>
      <c r="E17">
        <v>0</v>
      </c>
      <c r="G17" t="s">
        <v>580</v>
      </c>
      <c r="H17" t="s">
        <v>583</v>
      </c>
      <c r="I17" s="281">
        <v>131141</v>
      </c>
      <c r="J17" s="281">
        <v>131275</v>
      </c>
      <c r="K17" s="281">
        <v>2358765</v>
      </c>
      <c r="L17" s="281">
        <v>1537</v>
      </c>
      <c r="M17" s="281">
        <v>1537</v>
      </c>
      <c r="N17">
        <v>460</v>
      </c>
      <c r="O17" s="281">
        <v>542773</v>
      </c>
      <c r="P17">
        <v>0</v>
      </c>
      <c r="Q17" s="282">
        <v>89</v>
      </c>
      <c r="R17" s="282">
        <v>89</v>
      </c>
      <c r="S17" s="282">
        <v>80</v>
      </c>
      <c r="T17" s="282">
        <v>728</v>
      </c>
      <c r="U17" s="282">
        <v>0</v>
      </c>
      <c r="V17" s="281">
        <v>2905071</v>
      </c>
      <c r="W17">
        <v>134</v>
      </c>
      <c r="X17">
        <v>134</v>
      </c>
      <c r="Y17" s="281">
        <v>2904937</v>
      </c>
      <c r="Z17">
        <v>134</v>
      </c>
      <c r="AA17" s="281">
        <v>2361704</v>
      </c>
    </row>
    <row r="18" spans="1:27" x14ac:dyDescent="0.3">
      <c r="A18" t="s">
        <v>297</v>
      </c>
      <c r="B18">
        <v>10030105</v>
      </c>
      <c r="C18" t="s">
        <v>48</v>
      </c>
      <c r="D18">
        <v>1</v>
      </c>
      <c r="E18">
        <v>0</v>
      </c>
      <c r="G18" t="s">
        <v>580</v>
      </c>
      <c r="H18" t="s">
        <v>584</v>
      </c>
      <c r="I18">
        <v>214</v>
      </c>
      <c r="J18">
        <v>226</v>
      </c>
      <c r="K18" s="281">
        <v>199854</v>
      </c>
      <c r="L18">
        <v>0</v>
      </c>
      <c r="M18">
        <v>0</v>
      </c>
      <c r="N18" s="281">
        <v>2210</v>
      </c>
      <c r="O18" s="281">
        <v>237914</v>
      </c>
      <c r="P18">
        <v>0</v>
      </c>
      <c r="Q18" s="282">
        <v>0</v>
      </c>
      <c r="R18" s="282">
        <v>0</v>
      </c>
      <c r="S18" s="282">
        <v>80</v>
      </c>
      <c r="T18" s="282">
        <v>915</v>
      </c>
      <c r="U18" s="282">
        <v>0</v>
      </c>
      <c r="V18" s="281">
        <v>439977</v>
      </c>
      <c r="W18">
        <v>12</v>
      </c>
      <c r="X18">
        <v>12</v>
      </c>
      <c r="Y18" s="281">
        <v>439965</v>
      </c>
      <c r="Z18">
        <v>12</v>
      </c>
      <c r="AA18" s="281">
        <v>199842</v>
      </c>
    </row>
    <row r="19" spans="1:27" x14ac:dyDescent="0.3">
      <c r="A19" t="s">
        <v>298</v>
      </c>
      <c r="B19">
        <v>10030201</v>
      </c>
      <c r="C19" t="s">
        <v>48</v>
      </c>
      <c r="D19">
        <v>1</v>
      </c>
      <c r="E19">
        <v>0</v>
      </c>
      <c r="G19" t="s">
        <v>585</v>
      </c>
      <c r="H19" t="s">
        <v>586</v>
      </c>
      <c r="I19" s="281">
        <v>27780</v>
      </c>
      <c r="J19" s="281">
        <v>27815</v>
      </c>
      <c r="K19" s="281">
        <v>845199</v>
      </c>
      <c r="L19">
        <v>0</v>
      </c>
      <c r="M19">
        <v>0</v>
      </c>
      <c r="N19" s="281">
        <v>2356</v>
      </c>
      <c r="O19" s="281">
        <v>8517</v>
      </c>
      <c r="P19">
        <v>0</v>
      </c>
      <c r="Q19" s="282">
        <v>0</v>
      </c>
      <c r="R19" s="282">
        <v>0</v>
      </c>
      <c r="S19" s="282">
        <v>80</v>
      </c>
      <c r="T19" s="282">
        <v>944</v>
      </c>
      <c r="U19" s="282">
        <v>0</v>
      </c>
      <c r="V19" s="281">
        <v>856071</v>
      </c>
      <c r="W19">
        <v>35</v>
      </c>
      <c r="X19">
        <v>35</v>
      </c>
      <c r="Y19" s="281">
        <v>856036</v>
      </c>
      <c r="Z19">
        <v>35</v>
      </c>
      <c r="AA19" s="281">
        <v>845164</v>
      </c>
    </row>
    <row r="20" spans="1:27" x14ac:dyDescent="0.3">
      <c r="A20" t="s">
        <v>299</v>
      </c>
      <c r="B20">
        <v>10030202</v>
      </c>
      <c r="C20" t="s">
        <v>48</v>
      </c>
      <c r="D20">
        <v>0</v>
      </c>
      <c r="E20">
        <v>0</v>
      </c>
      <c r="G20" t="s">
        <v>585</v>
      </c>
      <c r="H20" t="s">
        <v>587</v>
      </c>
      <c r="I20" s="281">
        <v>18600</v>
      </c>
      <c r="J20" s="281">
        <v>18723</v>
      </c>
      <c r="K20" s="281">
        <v>103654</v>
      </c>
      <c r="L20">
        <v>349</v>
      </c>
      <c r="M20">
        <v>349</v>
      </c>
      <c r="N20">
        <v>569</v>
      </c>
      <c r="O20">
        <v>0</v>
      </c>
      <c r="P20">
        <v>0</v>
      </c>
      <c r="Q20" s="282">
        <v>128</v>
      </c>
      <c r="R20" s="282">
        <v>128</v>
      </c>
      <c r="S20" s="282">
        <v>80</v>
      </c>
      <c r="T20" s="282">
        <v>0</v>
      </c>
      <c r="U20" s="282">
        <v>0</v>
      </c>
      <c r="V20" s="281">
        <v>104921</v>
      </c>
      <c r="W20">
        <v>123</v>
      </c>
      <c r="X20">
        <v>123</v>
      </c>
      <c r="Y20" s="281">
        <v>104798</v>
      </c>
      <c r="Z20">
        <v>123</v>
      </c>
      <c r="AA20" s="281">
        <v>104229</v>
      </c>
    </row>
    <row r="21" spans="1:27" x14ac:dyDescent="0.3">
      <c r="A21" t="s">
        <v>300</v>
      </c>
      <c r="B21">
        <v>10030203</v>
      </c>
      <c r="C21" t="s">
        <v>48</v>
      </c>
      <c r="D21">
        <v>1</v>
      </c>
      <c r="E21">
        <v>1</v>
      </c>
      <c r="G21" t="s">
        <v>585</v>
      </c>
      <c r="H21" t="s">
        <v>585</v>
      </c>
      <c r="I21" s="281">
        <v>67206</v>
      </c>
      <c r="J21" s="281">
        <v>67315</v>
      </c>
      <c r="K21" s="281">
        <v>1259187</v>
      </c>
      <c r="L21">
        <v>0</v>
      </c>
      <c r="M21">
        <v>0</v>
      </c>
      <c r="N21" s="281">
        <v>15889</v>
      </c>
      <c r="O21" s="281">
        <v>125440</v>
      </c>
      <c r="P21" s="281">
        <v>5412</v>
      </c>
      <c r="Q21" s="282">
        <v>0</v>
      </c>
      <c r="R21" s="282">
        <v>0</v>
      </c>
      <c r="S21" s="282">
        <v>80</v>
      </c>
      <c r="T21" s="282">
        <v>955</v>
      </c>
      <c r="U21" s="282">
        <v>94</v>
      </c>
      <c r="V21" s="281">
        <v>1405928</v>
      </c>
      <c r="W21">
        <v>108</v>
      </c>
      <c r="X21">
        <v>108</v>
      </c>
      <c r="Y21" s="281">
        <v>1405820</v>
      </c>
      <c r="Z21">
        <v>108</v>
      </c>
      <c r="AA21" s="281">
        <v>1259079</v>
      </c>
    </row>
    <row r="22" spans="1:27" x14ac:dyDescent="0.3">
      <c r="A22" t="s">
        <v>301</v>
      </c>
      <c r="B22">
        <v>10030204</v>
      </c>
      <c r="C22" t="s">
        <v>48</v>
      </c>
      <c r="D22">
        <v>1</v>
      </c>
      <c r="E22">
        <v>1</v>
      </c>
      <c r="G22" t="s">
        <v>585</v>
      </c>
      <c r="H22" t="s">
        <v>588</v>
      </c>
      <c r="I22" s="281">
        <v>2890</v>
      </c>
      <c r="J22" s="281">
        <v>2903</v>
      </c>
      <c r="K22" s="281">
        <v>6125</v>
      </c>
      <c r="L22">
        <v>0</v>
      </c>
      <c r="M22">
        <v>0</v>
      </c>
      <c r="N22" s="281">
        <v>2040</v>
      </c>
      <c r="O22" s="281">
        <v>3360</v>
      </c>
      <c r="P22">
        <v>0</v>
      </c>
      <c r="Q22" s="282">
        <v>0</v>
      </c>
      <c r="R22" s="282">
        <v>0</v>
      </c>
      <c r="S22" s="282">
        <v>80</v>
      </c>
      <c r="T22" s="282">
        <v>790</v>
      </c>
      <c r="U22" s="282">
        <v>0</v>
      </c>
      <c r="V22" s="281">
        <v>11525</v>
      </c>
      <c r="W22">
        <v>13</v>
      </c>
      <c r="X22">
        <v>13</v>
      </c>
      <c r="Y22" s="281">
        <v>11512</v>
      </c>
      <c r="Z22">
        <v>13</v>
      </c>
      <c r="AA22" s="281">
        <v>6112</v>
      </c>
    </row>
    <row r="23" spans="1:27" x14ac:dyDescent="0.3">
      <c r="A23" t="s">
        <v>302</v>
      </c>
      <c r="B23">
        <v>10030205</v>
      </c>
      <c r="C23" t="s">
        <v>48</v>
      </c>
      <c r="D23">
        <v>1</v>
      </c>
      <c r="E23">
        <v>1</v>
      </c>
      <c r="G23" t="s">
        <v>585</v>
      </c>
      <c r="H23" t="s">
        <v>481</v>
      </c>
      <c r="I23" s="281">
        <v>59343</v>
      </c>
      <c r="J23" s="281">
        <v>59387</v>
      </c>
      <c r="K23" s="281">
        <v>250571</v>
      </c>
      <c r="L23">
        <v>0</v>
      </c>
      <c r="M23">
        <v>0</v>
      </c>
      <c r="N23" s="281">
        <v>2223</v>
      </c>
      <c r="O23" s="281">
        <v>11200</v>
      </c>
      <c r="P23">
        <v>280</v>
      </c>
      <c r="Q23" s="282">
        <v>0</v>
      </c>
      <c r="R23" s="282">
        <v>0</v>
      </c>
      <c r="S23" s="282">
        <v>80</v>
      </c>
      <c r="T23" s="282">
        <v>808</v>
      </c>
      <c r="U23" s="282">
        <v>581</v>
      </c>
      <c r="V23" s="281">
        <v>264274</v>
      </c>
      <c r="W23">
        <v>44</v>
      </c>
      <c r="X23">
        <v>44</v>
      </c>
      <c r="Y23" s="281">
        <v>264230</v>
      </c>
      <c r="Z23">
        <v>44</v>
      </c>
      <c r="AA23" s="281">
        <v>250528</v>
      </c>
    </row>
    <row r="24" spans="1:27" x14ac:dyDescent="0.3">
      <c r="A24" t="s">
        <v>303</v>
      </c>
      <c r="B24">
        <v>10040101</v>
      </c>
      <c r="C24" t="s">
        <v>48</v>
      </c>
      <c r="D24">
        <v>1</v>
      </c>
      <c r="E24">
        <v>1</v>
      </c>
      <c r="G24" t="s">
        <v>589</v>
      </c>
      <c r="H24" t="s">
        <v>590</v>
      </c>
      <c r="I24" s="281">
        <v>9413</v>
      </c>
      <c r="J24" s="281">
        <v>9438</v>
      </c>
      <c r="K24" s="281">
        <v>5715560</v>
      </c>
      <c r="L24">
        <v>0</v>
      </c>
      <c r="M24">
        <v>0</v>
      </c>
      <c r="N24" s="281">
        <v>5389</v>
      </c>
      <c r="O24" s="281">
        <v>3360</v>
      </c>
      <c r="P24">
        <v>0</v>
      </c>
      <c r="Q24" s="282">
        <v>0</v>
      </c>
      <c r="R24" s="282">
        <v>0</v>
      </c>
      <c r="S24" s="282">
        <v>80</v>
      </c>
      <c r="T24" s="282">
        <v>848</v>
      </c>
      <c r="U24" s="282">
        <v>0</v>
      </c>
      <c r="V24" s="281">
        <v>5724309</v>
      </c>
      <c r="W24">
        <v>25</v>
      </c>
      <c r="X24">
        <v>25</v>
      </c>
      <c r="Y24" s="281">
        <v>5724284</v>
      </c>
      <c r="Z24">
        <v>25</v>
      </c>
      <c r="AA24" s="281">
        <v>5715535</v>
      </c>
    </row>
    <row r="25" spans="1:27" x14ac:dyDescent="0.3">
      <c r="A25" t="s">
        <v>304</v>
      </c>
      <c r="B25">
        <v>10040102</v>
      </c>
      <c r="C25" t="s">
        <v>48</v>
      </c>
      <c r="D25">
        <v>1</v>
      </c>
      <c r="E25">
        <v>1</v>
      </c>
      <c r="G25" t="s">
        <v>589</v>
      </c>
      <c r="H25" t="s">
        <v>591</v>
      </c>
      <c r="I25" s="281">
        <v>1441</v>
      </c>
      <c r="J25" s="281">
        <v>1453</v>
      </c>
      <c r="K25" s="281">
        <v>5723532</v>
      </c>
      <c r="L25">
        <v>0</v>
      </c>
      <c r="M25">
        <v>0</v>
      </c>
      <c r="N25" s="281">
        <v>1375</v>
      </c>
      <c r="O25" s="281">
        <v>10080</v>
      </c>
      <c r="P25" s="281">
        <v>36926</v>
      </c>
      <c r="Q25" s="282">
        <v>0</v>
      </c>
      <c r="R25" s="282">
        <v>0</v>
      </c>
      <c r="S25" s="282">
        <v>80</v>
      </c>
      <c r="T25" s="282">
        <v>839</v>
      </c>
      <c r="U25" s="282">
        <v>142</v>
      </c>
      <c r="V25" s="281">
        <v>5771913</v>
      </c>
      <c r="W25">
        <v>12</v>
      </c>
      <c r="X25">
        <v>12</v>
      </c>
      <c r="Y25" s="281">
        <v>5771901</v>
      </c>
      <c r="Z25">
        <v>12</v>
      </c>
      <c r="AA25" s="281">
        <v>5723520</v>
      </c>
    </row>
    <row r="26" spans="1:27" x14ac:dyDescent="0.3">
      <c r="A26" t="s">
        <v>305</v>
      </c>
      <c r="B26">
        <v>10040103</v>
      </c>
      <c r="C26" t="s">
        <v>48</v>
      </c>
      <c r="D26">
        <v>1</v>
      </c>
      <c r="E26">
        <v>1</v>
      </c>
      <c r="G26" t="s">
        <v>589</v>
      </c>
      <c r="H26" t="s">
        <v>592</v>
      </c>
      <c r="I26" s="281">
        <v>24908</v>
      </c>
      <c r="J26" s="281">
        <v>24992</v>
      </c>
      <c r="K26" s="281">
        <v>469610</v>
      </c>
      <c r="L26">
        <v>0</v>
      </c>
      <c r="M26">
        <v>0</v>
      </c>
      <c r="N26">
        <v>462</v>
      </c>
      <c r="O26" s="281">
        <v>4480</v>
      </c>
      <c r="P26">
        <v>0</v>
      </c>
      <c r="Q26" s="282">
        <v>0</v>
      </c>
      <c r="R26" s="282">
        <v>0</v>
      </c>
      <c r="S26" s="282">
        <v>80</v>
      </c>
      <c r="T26" s="282">
        <v>828</v>
      </c>
      <c r="U26" s="282">
        <v>0</v>
      </c>
      <c r="V26" s="281">
        <v>474552</v>
      </c>
      <c r="W26">
        <v>84</v>
      </c>
      <c r="X26">
        <v>84</v>
      </c>
      <c r="Y26" s="281">
        <v>474468</v>
      </c>
      <c r="Z26">
        <v>84</v>
      </c>
      <c r="AA26" s="281">
        <v>469526</v>
      </c>
    </row>
    <row r="27" spans="1:27" x14ac:dyDescent="0.3">
      <c r="A27" t="s">
        <v>306</v>
      </c>
      <c r="B27">
        <v>10040104</v>
      </c>
      <c r="C27" t="s">
        <v>48</v>
      </c>
      <c r="D27">
        <v>1</v>
      </c>
      <c r="E27">
        <v>1</v>
      </c>
      <c r="G27" t="s">
        <v>589</v>
      </c>
      <c r="H27" t="s">
        <v>593</v>
      </c>
      <c r="I27">
        <v>683</v>
      </c>
      <c r="J27">
        <v>688</v>
      </c>
      <c r="K27" s="281">
        <v>6463760</v>
      </c>
      <c r="L27">
        <v>0</v>
      </c>
      <c r="M27">
        <v>0</v>
      </c>
      <c r="N27" s="281">
        <v>7984</v>
      </c>
      <c r="O27" s="281">
        <v>40320</v>
      </c>
      <c r="P27" s="281">
        <v>2240</v>
      </c>
      <c r="Q27" s="282">
        <v>0</v>
      </c>
      <c r="R27" s="282">
        <v>0</v>
      </c>
      <c r="S27" s="282">
        <v>80</v>
      </c>
      <c r="T27" s="282">
        <v>1031</v>
      </c>
      <c r="U27" s="282">
        <v>37</v>
      </c>
      <c r="V27" s="281">
        <v>6514304</v>
      </c>
      <c r="W27">
        <v>4</v>
      </c>
      <c r="X27">
        <v>4</v>
      </c>
      <c r="Y27" s="281">
        <v>6514300</v>
      </c>
      <c r="Z27">
        <v>4</v>
      </c>
      <c r="AA27" s="281">
        <v>6463755</v>
      </c>
    </row>
    <row r="28" spans="1:27" x14ac:dyDescent="0.3">
      <c r="A28" t="s">
        <v>307</v>
      </c>
      <c r="B28">
        <v>10040105</v>
      </c>
      <c r="C28" t="s">
        <v>48</v>
      </c>
      <c r="D28">
        <v>1</v>
      </c>
      <c r="E28">
        <v>1</v>
      </c>
      <c r="G28" t="s">
        <v>589</v>
      </c>
      <c r="H28" t="s">
        <v>594</v>
      </c>
      <c r="I28">
        <v>75</v>
      </c>
      <c r="J28">
        <v>79</v>
      </c>
      <c r="K28" s="281">
        <v>19585</v>
      </c>
      <c r="L28">
        <v>0</v>
      </c>
      <c r="M28">
        <v>0</v>
      </c>
      <c r="N28">
        <v>744</v>
      </c>
      <c r="O28" s="281">
        <v>4480</v>
      </c>
      <c r="P28">
        <v>0</v>
      </c>
      <c r="Q28" s="282">
        <v>0</v>
      </c>
      <c r="R28" s="282">
        <v>0</v>
      </c>
      <c r="S28" s="282">
        <v>80</v>
      </c>
      <c r="T28" s="282">
        <v>814</v>
      </c>
      <c r="U28" s="282">
        <v>0</v>
      </c>
      <c r="V28" s="281">
        <v>24808</v>
      </c>
      <c r="W28">
        <v>4</v>
      </c>
      <c r="X28">
        <v>4</v>
      </c>
      <c r="Y28" s="281">
        <v>24804</v>
      </c>
      <c r="Z28">
        <v>4</v>
      </c>
      <c r="AA28" s="281">
        <v>19581</v>
      </c>
    </row>
    <row r="29" spans="1:27" x14ac:dyDescent="0.3">
      <c r="A29" t="s">
        <v>308</v>
      </c>
      <c r="B29">
        <v>10040106</v>
      </c>
      <c r="C29" t="s">
        <v>48</v>
      </c>
      <c r="D29">
        <v>1</v>
      </c>
      <c r="E29">
        <v>0</v>
      </c>
      <c r="G29" t="s">
        <v>589</v>
      </c>
      <c r="H29" t="s">
        <v>595</v>
      </c>
      <c r="I29">
        <v>15</v>
      </c>
      <c r="J29">
        <v>16</v>
      </c>
      <c r="K29" s="281">
        <v>1049</v>
      </c>
      <c r="L29">
        <v>0</v>
      </c>
      <c r="M29">
        <v>0</v>
      </c>
      <c r="N29">
        <v>794</v>
      </c>
      <c r="O29" s="281">
        <v>2240</v>
      </c>
      <c r="P29">
        <v>0</v>
      </c>
      <c r="Q29" s="282">
        <v>0</v>
      </c>
      <c r="R29" s="282">
        <v>0</v>
      </c>
      <c r="S29" s="282">
        <v>80</v>
      </c>
      <c r="T29" s="282">
        <v>889</v>
      </c>
      <c r="U29" s="282">
        <v>0</v>
      </c>
      <c r="V29" s="281">
        <v>4084</v>
      </c>
      <c r="W29">
        <v>1</v>
      </c>
      <c r="X29">
        <v>1</v>
      </c>
      <c r="Y29" s="281">
        <v>4083</v>
      </c>
      <c r="Z29">
        <v>1</v>
      </c>
      <c r="AA29" s="281">
        <v>1048</v>
      </c>
    </row>
    <row r="30" spans="1:27" x14ac:dyDescent="0.3">
      <c r="A30" t="s">
        <v>309</v>
      </c>
      <c r="B30">
        <v>10040201</v>
      </c>
      <c r="C30" t="s">
        <v>48</v>
      </c>
      <c r="D30">
        <v>1</v>
      </c>
      <c r="E30">
        <v>1</v>
      </c>
      <c r="G30" t="s">
        <v>464</v>
      </c>
      <c r="H30" t="s">
        <v>596</v>
      </c>
      <c r="I30" s="281">
        <v>51723</v>
      </c>
      <c r="J30" s="281">
        <v>51748</v>
      </c>
      <c r="K30" s="281">
        <v>461885</v>
      </c>
      <c r="L30">
        <v>0</v>
      </c>
      <c r="M30">
        <v>0</v>
      </c>
      <c r="N30" s="281">
        <v>2913</v>
      </c>
      <c r="O30" s="281">
        <v>3360</v>
      </c>
      <c r="P30">
        <v>0</v>
      </c>
      <c r="Q30" s="282">
        <v>0</v>
      </c>
      <c r="R30" s="282">
        <v>0</v>
      </c>
      <c r="S30" s="282">
        <v>80</v>
      </c>
      <c r="T30" s="282">
        <v>894</v>
      </c>
      <c r="U30" s="282">
        <v>0</v>
      </c>
      <c r="V30" s="281">
        <v>468158</v>
      </c>
      <c r="W30">
        <v>25</v>
      </c>
      <c r="X30">
        <v>25</v>
      </c>
      <c r="Y30" s="281">
        <v>468133</v>
      </c>
      <c r="Z30">
        <v>25</v>
      </c>
      <c r="AA30" s="281">
        <v>461860</v>
      </c>
    </row>
    <row r="31" spans="1:27" x14ac:dyDescent="0.3">
      <c r="A31" t="s">
        <v>310</v>
      </c>
      <c r="B31">
        <v>10040202</v>
      </c>
      <c r="C31" t="s">
        <v>48</v>
      </c>
      <c r="D31">
        <v>0</v>
      </c>
      <c r="E31">
        <v>0</v>
      </c>
      <c r="G31" t="s">
        <v>464</v>
      </c>
      <c r="H31" t="s">
        <v>597</v>
      </c>
      <c r="I31" s="281">
        <v>18306</v>
      </c>
      <c r="J31" s="281">
        <v>18346</v>
      </c>
      <c r="K31" s="281">
        <v>190127</v>
      </c>
      <c r="L31" s="281">
        <v>1511</v>
      </c>
      <c r="M31" s="281">
        <v>1511</v>
      </c>
      <c r="N31">
        <v>549</v>
      </c>
      <c r="O31" s="281">
        <v>95347</v>
      </c>
      <c r="P31">
        <v>0</v>
      </c>
      <c r="Q31" s="282">
        <v>169</v>
      </c>
      <c r="R31" s="282">
        <v>169</v>
      </c>
      <c r="S31" s="282">
        <v>80</v>
      </c>
      <c r="T31" s="282">
        <v>508</v>
      </c>
      <c r="U31" s="282">
        <v>0</v>
      </c>
      <c r="V31" s="281">
        <v>289045</v>
      </c>
      <c r="W31">
        <v>41</v>
      </c>
      <c r="X31">
        <v>41</v>
      </c>
      <c r="Y31" s="281">
        <v>289005</v>
      </c>
      <c r="Z31">
        <v>41</v>
      </c>
      <c r="AA31" s="281">
        <v>193108</v>
      </c>
    </row>
    <row r="32" spans="1:27" x14ac:dyDescent="0.3">
      <c r="A32" t="s">
        <v>311</v>
      </c>
      <c r="B32">
        <v>10040203</v>
      </c>
      <c r="C32" t="s">
        <v>48</v>
      </c>
      <c r="D32">
        <v>0</v>
      </c>
      <c r="E32">
        <v>0</v>
      </c>
      <c r="G32" t="s">
        <v>464</v>
      </c>
      <c r="H32" t="s">
        <v>598</v>
      </c>
      <c r="I32" s="281">
        <v>7955</v>
      </c>
      <c r="J32" s="281">
        <v>7957</v>
      </c>
      <c r="K32" s="281">
        <v>60731</v>
      </c>
      <c r="L32" s="281">
        <v>2026</v>
      </c>
      <c r="M32" s="281">
        <v>2026</v>
      </c>
      <c r="N32">
        <v>84</v>
      </c>
      <c r="O32" s="281">
        <v>1120</v>
      </c>
      <c r="P32">
        <v>0</v>
      </c>
      <c r="Q32" s="282">
        <v>124</v>
      </c>
      <c r="R32" s="282">
        <v>124</v>
      </c>
      <c r="S32" s="282">
        <v>80</v>
      </c>
      <c r="T32" s="282">
        <v>508</v>
      </c>
      <c r="U32" s="282">
        <v>0</v>
      </c>
      <c r="V32" s="281">
        <v>65986</v>
      </c>
      <c r="W32">
        <v>1</v>
      </c>
      <c r="X32">
        <v>1</v>
      </c>
      <c r="Y32" s="281">
        <v>65985</v>
      </c>
      <c r="Z32">
        <v>1</v>
      </c>
      <c r="AA32" s="281">
        <v>64781</v>
      </c>
    </row>
    <row r="33" spans="1:27" x14ac:dyDescent="0.3">
      <c r="A33" t="s">
        <v>312</v>
      </c>
      <c r="B33">
        <v>10040204</v>
      </c>
      <c r="C33" t="s">
        <v>48</v>
      </c>
      <c r="D33">
        <v>1</v>
      </c>
      <c r="E33">
        <v>0</v>
      </c>
      <c r="G33" t="s">
        <v>464</v>
      </c>
      <c r="H33" t="s">
        <v>599</v>
      </c>
      <c r="I33" s="281">
        <v>5490</v>
      </c>
      <c r="J33" s="281">
        <v>5496</v>
      </c>
      <c r="K33" s="281">
        <v>7681</v>
      </c>
      <c r="L33">
        <v>0</v>
      </c>
      <c r="M33">
        <v>0</v>
      </c>
      <c r="N33">
        <v>455</v>
      </c>
      <c r="O33" s="281">
        <v>38080</v>
      </c>
      <c r="P33">
        <v>504</v>
      </c>
      <c r="Q33" s="282">
        <v>0</v>
      </c>
      <c r="R33" s="282">
        <v>0</v>
      </c>
      <c r="S33" s="282">
        <v>80</v>
      </c>
      <c r="T33" s="282">
        <v>1096</v>
      </c>
      <c r="U33" s="282">
        <v>312</v>
      </c>
      <c r="V33" s="281">
        <v>46720</v>
      </c>
      <c r="W33">
        <v>6</v>
      </c>
      <c r="X33">
        <v>6</v>
      </c>
      <c r="Y33" s="281">
        <v>46714</v>
      </c>
      <c r="Z33">
        <v>6</v>
      </c>
      <c r="AA33" s="281">
        <v>7675</v>
      </c>
    </row>
    <row r="34" spans="1:27" x14ac:dyDescent="0.3">
      <c r="A34" t="s">
        <v>313</v>
      </c>
      <c r="B34">
        <v>10040205</v>
      </c>
      <c r="C34" t="s">
        <v>48</v>
      </c>
      <c r="D34">
        <v>0</v>
      </c>
      <c r="E34">
        <v>0</v>
      </c>
      <c r="G34" t="s">
        <v>464</v>
      </c>
      <c r="H34" t="s">
        <v>600</v>
      </c>
      <c r="I34" s="281">
        <v>9919</v>
      </c>
      <c r="J34" s="281">
        <v>9920</v>
      </c>
      <c r="K34" s="281">
        <v>83615</v>
      </c>
      <c r="L34">
        <v>0</v>
      </c>
      <c r="M34">
        <v>0</v>
      </c>
      <c r="N34">
        <v>88</v>
      </c>
      <c r="O34" s="281">
        <v>1120</v>
      </c>
      <c r="P34">
        <v>0</v>
      </c>
      <c r="Q34" s="282">
        <v>0</v>
      </c>
      <c r="R34" s="282">
        <v>0</v>
      </c>
      <c r="S34" s="282">
        <v>80</v>
      </c>
      <c r="T34" s="282">
        <v>508</v>
      </c>
      <c r="U34" s="282">
        <v>0</v>
      </c>
      <c r="V34" s="281">
        <v>84823</v>
      </c>
      <c r="W34">
        <v>1</v>
      </c>
      <c r="X34">
        <v>1</v>
      </c>
      <c r="Y34" s="281">
        <v>84822</v>
      </c>
      <c r="Z34">
        <v>1</v>
      </c>
      <c r="AA34" s="281">
        <v>83614</v>
      </c>
    </row>
    <row r="35" spans="1:27" x14ac:dyDescent="0.3">
      <c r="A35" t="s">
        <v>314</v>
      </c>
      <c r="B35">
        <v>10050001</v>
      </c>
      <c r="C35" t="s">
        <v>48</v>
      </c>
      <c r="D35">
        <v>0</v>
      </c>
      <c r="E35">
        <v>0</v>
      </c>
      <c r="G35" t="s">
        <v>601</v>
      </c>
      <c r="H35" t="s">
        <v>602</v>
      </c>
      <c r="I35">
        <v>552</v>
      </c>
      <c r="J35">
        <v>553</v>
      </c>
      <c r="K35" s="281">
        <v>187808</v>
      </c>
      <c r="L35" s="281">
        <v>14968</v>
      </c>
      <c r="M35" s="281">
        <v>14968</v>
      </c>
      <c r="N35">
        <v>60</v>
      </c>
      <c r="O35" s="281">
        <v>1120</v>
      </c>
      <c r="P35">
        <v>0</v>
      </c>
      <c r="Q35" s="282">
        <v>67</v>
      </c>
      <c r="R35" s="282">
        <v>67</v>
      </c>
      <c r="S35" s="282">
        <v>80</v>
      </c>
      <c r="T35" s="282">
        <v>944</v>
      </c>
      <c r="U35" s="282">
        <v>0</v>
      </c>
      <c r="V35" s="281">
        <v>218924</v>
      </c>
      <c r="W35">
        <v>1</v>
      </c>
      <c r="X35">
        <v>1</v>
      </c>
      <c r="Y35" s="281">
        <v>218923</v>
      </c>
      <c r="Z35">
        <v>1</v>
      </c>
      <c r="AA35" s="281">
        <v>217744</v>
      </c>
    </row>
    <row r="36" spans="1:27" x14ac:dyDescent="0.3">
      <c r="A36" t="s">
        <v>315</v>
      </c>
      <c r="B36">
        <v>10050002</v>
      </c>
      <c r="C36" t="s">
        <v>48</v>
      </c>
      <c r="D36">
        <v>1</v>
      </c>
      <c r="E36">
        <v>1</v>
      </c>
      <c r="G36" t="s">
        <v>601</v>
      </c>
      <c r="H36" t="s">
        <v>603</v>
      </c>
      <c r="I36" s="281">
        <v>1111</v>
      </c>
      <c r="J36" s="281">
        <v>1121</v>
      </c>
      <c r="K36" s="281">
        <v>172409</v>
      </c>
      <c r="L36">
        <v>0</v>
      </c>
      <c r="M36">
        <v>0</v>
      </c>
      <c r="N36" s="281">
        <v>3047</v>
      </c>
      <c r="O36" s="281">
        <v>181440</v>
      </c>
      <c r="P36">
        <v>0</v>
      </c>
      <c r="Q36" s="282">
        <v>0</v>
      </c>
      <c r="R36" s="282">
        <v>0</v>
      </c>
      <c r="S36" s="282">
        <v>80</v>
      </c>
      <c r="T36" s="282">
        <v>809</v>
      </c>
      <c r="U36" s="282">
        <v>0</v>
      </c>
      <c r="V36" s="281">
        <v>356896</v>
      </c>
      <c r="W36">
        <v>10</v>
      </c>
      <c r="X36">
        <v>10</v>
      </c>
      <c r="Y36" s="281">
        <v>356886</v>
      </c>
      <c r="Z36">
        <v>10</v>
      </c>
      <c r="AA36" s="281">
        <v>172399</v>
      </c>
    </row>
    <row r="37" spans="1:27" x14ac:dyDescent="0.3">
      <c r="A37" t="s">
        <v>316</v>
      </c>
      <c r="B37">
        <v>10050003</v>
      </c>
      <c r="C37" t="s">
        <v>48</v>
      </c>
      <c r="D37">
        <v>1</v>
      </c>
      <c r="E37">
        <v>0</v>
      </c>
      <c r="G37" t="s">
        <v>601</v>
      </c>
      <c r="H37" t="s">
        <v>604</v>
      </c>
      <c r="I37">
        <v>0</v>
      </c>
      <c r="J37">
        <v>1</v>
      </c>
      <c r="K37" s="281">
        <v>173519</v>
      </c>
      <c r="L37">
        <v>0</v>
      </c>
      <c r="M37">
        <v>0</v>
      </c>
      <c r="N37">
        <v>87</v>
      </c>
      <c r="O37">
        <v>0</v>
      </c>
      <c r="P37">
        <v>0</v>
      </c>
      <c r="Q37" s="282">
        <v>0</v>
      </c>
      <c r="R37" s="282">
        <v>0</v>
      </c>
      <c r="S37" s="282">
        <v>80</v>
      </c>
      <c r="T37" s="282">
        <v>0</v>
      </c>
      <c r="U37" s="282">
        <v>0</v>
      </c>
      <c r="V37" s="281">
        <v>173606</v>
      </c>
      <c r="W37">
        <v>0</v>
      </c>
      <c r="X37">
        <v>0</v>
      </c>
      <c r="Y37" s="281">
        <v>173606</v>
      </c>
      <c r="Z37">
        <v>0</v>
      </c>
      <c r="AA37" s="281">
        <v>173519</v>
      </c>
    </row>
    <row r="38" spans="1:27" x14ac:dyDescent="0.3">
      <c r="A38" t="s">
        <v>317</v>
      </c>
      <c r="B38">
        <v>10050004</v>
      </c>
      <c r="C38" t="s">
        <v>48</v>
      </c>
      <c r="D38">
        <v>1</v>
      </c>
      <c r="E38">
        <v>0</v>
      </c>
      <c r="G38" t="s">
        <v>601</v>
      </c>
      <c r="H38" t="s">
        <v>605</v>
      </c>
      <c r="I38" s="281">
        <v>82467</v>
      </c>
      <c r="J38" s="281">
        <v>82620</v>
      </c>
      <c r="K38" s="281">
        <v>1154678</v>
      </c>
      <c r="L38">
        <v>0</v>
      </c>
      <c r="M38">
        <v>0</v>
      </c>
      <c r="N38">
        <v>99</v>
      </c>
      <c r="O38" s="281">
        <v>4480</v>
      </c>
      <c r="P38" s="281">
        <v>4130</v>
      </c>
      <c r="Q38" s="282">
        <v>0</v>
      </c>
      <c r="R38" s="282">
        <v>0</v>
      </c>
      <c r="S38" s="282">
        <v>80</v>
      </c>
      <c r="T38" s="282">
        <v>881</v>
      </c>
      <c r="U38" s="282">
        <v>47</v>
      </c>
      <c r="V38" s="281">
        <v>1163387</v>
      </c>
      <c r="W38">
        <v>153</v>
      </c>
      <c r="X38">
        <v>153</v>
      </c>
      <c r="Y38" s="281">
        <v>1163235</v>
      </c>
      <c r="Z38">
        <v>153</v>
      </c>
      <c r="AA38" s="281">
        <v>1154525</v>
      </c>
    </row>
    <row r="39" spans="1:27" x14ac:dyDescent="0.3">
      <c r="A39" t="s">
        <v>318</v>
      </c>
      <c r="B39">
        <v>10050005</v>
      </c>
      <c r="C39" t="s">
        <v>48</v>
      </c>
      <c r="D39">
        <v>1</v>
      </c>
      <c r="E39">
        <v>1</v>
      </c>
      <c r="G39" t="s">
        <v>601</v>
      </c>
      <c r="H39" t="s">
        <v>606</v>
      </c>
      <c r="I39" s="281">
        <v>4026</v>
      </c>
      <c r="J39" s="281">
        <v>4088</v>
      </c>
      <c r="K39" s="281">
        <v>28173</v>
      </c>
      <c r="L39">
        <v>0</v>
      </c>
      <c r="M39">
        <v>0</v>
      </c>
      <c r="N39" s="281">
        <v>1914</v>
      </c>
      <c r="O39" s="281">
        <v>11760</v>
      </c>
      <c r="P39">
        <v>812</v>
      </c>
      <c r="Q39" s="282">
        <v>0</v>
      </c>
      <c r="R39" s="282">
        <v>0</v>
      </c>
      <c r="S39" s="282">
        <v>80</v>
      </c>
      <c r="T39" s="282">
        <v>839</v>
      </c>
      <c r="U39" s="282">
        <v>104</v>
      </c>
      <c r="V39" s="281">
        <v>42660</v>
      </c>
      <c r="W39">
        <v>62</v>
      </c>
      <c r="X39">
        <v>62</v>
      </c>
      <c r="Y39" s="281">
        <v>42598</v>
      </c>
      <c r="Z39">
        <v>62</v>
      </c>
      <c r="AA39" s="281">
        <v>28112</v>
      </c>
    </row>
    <row r="40" spans="1:27" x14ac:dyDescent="0.3">
      <c r="A40" t="s">
        <v>319</v>
      </c>
      <c r="B40">
        <v>10050006</v>
      </c>
      <c r="C40" t="s">
        <v>48</v>
      </c>
      <c r="D40">
        <v>1</v>
      </c>
      <c r="E40">
        <v>1</v>
      </c>
      <c r="G40" t="s">
        <v>601</v>
      </c>
      <c r="H40" t="s">
        <v>607</v>
      </c>
      <c r="I40" s="281">
        <v>1516</v>
      </c>
      <c r="J40" s="281">
        <v>1522</v>
      </c>
      <c r="K40">
        <v>136</v>
      </c>
      <c r="L40">
        <v>0</v>
      </c>
      <c r="M40">
        <v>0</v>
      </c>
      <c r="N40" s="281">
        <v>5964</v>
      </c>
      <c r="O40" s="281">
        <v>286720</v>
      </c>
      <c r="P40">
        <v>392</v>
      </c>
      <c r="Q40" s="282">
        <v>0</v>
      </c>
      <c r="R40" s="282">
        <v>0</v>
      </c>
      <c r="S40" s="282">
        <v>80</v>
      </c>
      <c r="T40" s="282">
        <v>1161</v>
      </c>
      <c r="U40" s="282">
        <v>43</v>
      </c>
      <c r="V40" s="281">
        <v>293213</v>
      </c>
      <c r="W40">
        <v>6</v>
      </c>
      <c r="X40">
        <v>6</v>
      </c>
      <c r="Y40" s="281">
        <v>293207</v>
      </c>
      <c r="Z40">
        <v>6</v>
      </c>
      <c r="AA40">
        <v>131</v>
      </c>
    </row>
    <row r="41" spans="1:27" x14ac:dyDescent="0.3">
      <c r="A41" t="s">
        <v>320</v>
      </c>
      <c r="B41">
        <v>10050007</v>
      </c>
      <c r="C41" t="s">
        <v>48</v>
      </c>
      <c r="D41">
        <v>1</v>
      </c>
      <c r="E41">
        <v>1</v>
      </c>
      <c r="G41" t="s">
        <v>601</v>
      </c>
      <c r="H41" t="s">
        <v>608</v>
      </c>
      <c r="I41" s="281">
        <v>4641</v>
      </c>
      <c r="J41" s="281">
        <v>4643</v>
      </c>
      <c r="K41" s="281">
        <v>18284</v>
      </c>
      <c r="L41">
        <v>0</v>
      </c>
      <c r="M41">
        <v>0</v>
      </c>
      <c r="N41" s="281">
        <v>4075</v>
      </c>
      <c r="O41" s="281">
        <v>101920</v>
      </c>
      <c r="P41" s="281">
        <v>10108</v>
      </c>
      <c r="Q41" s="282">
        <v>0</v>
      </c>
      <c r="R41" s="282">
        <v>0</v>
      </c>
      <c r="S41" s="282">
        <v>80</v>
      </c>
      <c r="T41" s="282">
        <v>935</v>
      </c>
      <c r="U41" s="282">
        <v>51</v>
      </c>
      <c r="V41" s="281">
        <v>134387</v>
      </c>
      <c r="W41">
        <v>2</v>
      </c>
      <c r="X41">
        <v>2</v>
      </c>
      <c r="Y41" s="281">
        <v>134385</v>
      </c>
      <c r="Z41">
        <v>2</v>
      </c>
      <c r="AA41" s="281">
        <v>18282</v>
      </c>
    </row>
    <row r="42" spans="1:27" x14ac:dyDescent="0.3">
      <c r="A42" t="s">
        <v>321</v>
      </c>
      <c r="B42">
        <v>10050008</v>
      </c>
      <c r="C42" t="s">
        <v>48</v>
      </c>
      <c r="D42">
        <v>1</v>
      </c>
      <c r="E42">
        <v>1</v>
      </c>
      <c r="G42" t="s">
        <v>601</v>
      </c>
      <c r="H42" t="s">
        <v>609</v>
      </c>
      <c r="I42" s="281">
        <v>3457</v>
      </c>
      <c r="J42" s="281">
        <v>3458</v>
      </c>
      <c r="K42" s="281">
        <v>28679</v>
      </c>
      <c r="L42">
        <v>0</v>
      </c>
      <c r="M42">
        <v>0</v>
      </c>
      <c r="N42" s="281">
        <v>2323</v>
      </c>
      <c r="O42" s="281">
        <v>48160</v>
      </c>
      <c r="P42">
        <v>0</v>
      </c>
      <c r="Q42" s="282">
        <v>0</v>
      </c>
      <c r="R42" s="282">
        <v>0</v>
      </c>
      <c r="S42" s="282">
        <v>80</v>
      </c>
      <c r="T42" s="282">
        <v>902</v>
      </c>
      <c r="U42" s="282">
        <v>0</v>
      </c>
      <c r="V42" s="281">
        <v>79163</v>
      </c>
      <c r="W42">
        <v>1</v>
      </c>
      <c r="X42">
        <v>1</v>
      </c>
      <c r="Y42" s="281">
        <v>79162</v>
      </c>
      <c r="Z42">
        <v>1</v>
      </c>
      <c r="AA42" s="281">
        <v>28679</v>
      </c>
    </row>
    <row r="43" spans="1:27" x14ac:dyDescent="0.3">
      <c r="A43" t="s">
        <v>322</v>
      </c>
      <c r="B43">
        <v>10050009</v>
      </c>
      <c r="C43" t="s">
        <v>48</v>
      </c>
      <c r="D43">
        <v>1</v>
      </c>
      <c r="E43">
        <v>0</v>
      </c>
      <c r="G43" t="s">
        <v>601</v>
      </c>
      <c r="H43" t="s">
        <v>610</v>
      </c>
      <c r="I43" s="281">
        <v>2851</v>
      </c>
      <c r="J43" s="281">
        <v>2858</v>
      </c>
      <c r="K43" s="281">
        <v>25017</v>
      </c>
      <c r="L43">
        <v>0</v>
      </c>
      <c r="M43">
        <v>0</v>
      </c>
      <c r="N43" s="281">
        <v>5359</v>
      </c>
      <c r="O43" s="281">
        <v>23924</v>
      </c>
      <c r="P43">
        <v>0</v>
      </c>
      <c r="Q43" s="282">
        <v>0</v>
      </c>
      <c r="R43" s="282">
        <v>0</v>
      </c>
      <c r="S43" s="282">
        <v>80</v>
      </c>
      <c r="T43" s="282">
        <v>866</v>
      </c>
      <c r="U43" s="282">
        <v>0</v>
      </c>
      <c r="V43" s="281">
        <v>54299</v>
      </c>
      <c r="W43">
        <v>6</v>
      </c>
      <c r="X43">
        <v>6</v>
      </c>
      <c r="Y43" s="281">
        <v>54293</v>
      </c>
      <c r="Z43">
        <v>6</v>
      </c>
      <c r="AA43" s="281">
        <v>25010</v>
      </c>
    </row>
    <row r="44" spans="1:27" x14ac:dyDescent="0.3">
      <c r="A44" t="s">
        <v>323</v>
      </c>
      <c r="B44">
        <v>10050010</v>
      </c>
      <c r="C44" t="s">
        <v>48</v>
      </c>
      <c r="D44">
        <v>1</v>
      </c>
      <c r="E44">
        <v>0</v>
      </c>
      <c r="G44" t="s">
        <v>601</v>
      </c>
      <c r="H44" t="s">
        <v>611</v>
      </c>
      <c r="I44" s="281">
        <v>8088</v>
      </c>
      <c r="J44" s="281">
        <v>8090</v>
      </c>
      <c r="K44" s="281">
        <v>19779</v>
      </c>
      <c r="L44">
        <v>0</v>
      </c>
      <c r="M44">
        <v>0</v>
      </c>
      <c r="N44" s="281">
        <v>17869</v>
      </c>
      <c r="O44" s="281">
        <v>112890</v>
      </c>
      <c r="P44">
        <v>291</v>
      </c>
      <c r="Q44" s="282">
        <v>0</v>
      </c>
      <c r="R44" s="282">
        <v>0</v>
      </c>
      <c r="S44" s="282">
        <v>80</v>
      </c>
      <c r="T44" s="282">
        <v>956</v>
      </c>
      <c r="U44" s="282">
        <v>240</v>
      </c>
      <c r="V44" s="281">
        <v>150829</v>
      </c>
      <c r="W44">
        <v>2</v>
      </c>
      <c r="X44">
        <v>2</v>
      </c>
      <c r="Y44" s="281">
        <v>150827</v>
      </c>
      <c r="Z44">
        <v>2</v>
      </c>
      <c r="AA44" s="281">
        <v>19777</v>
      </c>
    </row>
    <row r="45" spans="1:27" x14ac:dyDescent="0.3">
      <c r="A45" t="s">
        <v>324</v>
      </c>
      <c r="B45">
        <v>10050011</v>
      </c>
      <c r="C45" t="s">
        <v>48</v>
      </c>
      <c r="D45">
        <v>0</v>
      </c>
      <c r="E45">
        <v>0</v>
      </c>
      <c r="G45" t="s">
        <v>601</v>
      </c>
      <c r="H45" t="s">
        <v>612</v>
      </c>
      <c r="I45">
        <v>110</v>
      </c>
      <c r="J45">
        <v>111</v>
      </c>
      <c r="K45" s="281">
        <v>2362</v>
      </c>
      <c r="L45">
        <v>0</v>
      </c>
      <c r="M45">
        <v>0</v>
      </c>
      <c r="N45" s="281">
        <v>4954</v>
      </c>
      <c r="O45" s="281">
        <v>3127</v>
      </c>
      <c r="P45">
        <v>0</v>
      </c>
      <c r="Q45" s="282">
        <v>0</v>
      </c>
      <c r="R45" s="282">
        <v>0</v>
      </c>
      <c r="S45" s="282">
        <v>80</v>
      </c>
      <c r="T45" s="282">
        <v>1181</v>
      </c>
      <c r="U45" s="282">
        <v>0</v>
      </c>
      <c r="V45" s="281">
        <v>10444</v>
      </c>
      <c r="W45">
        <v>1</v>
      </c>
      <c r="X45">
        <v>1</v>
      </c>
      <c r="Y45" s="281">
        <v>10443</v>
      </c>
      <c r="Z45">
        <v>1</v>
      </c>
      <c r="AA45" s="281">
        <v>2362</v>
      </c>
    </row>
    <row r="46" spans="1:27" x14ac:dyDescent="0.3">
      <c r="A46" t="s">
        <v>325</v>
      </c>
      <c r="B46">
        <v>10050012</v>
      </c>
      <c r="C46" t="s">
        <v>48</v>
      </c>
      <c r="D46">
        <v>0</v>
      </c>
      <c r="E46">
        <v>0</v>
      </c>
      <c r="G46" t="s">
        <v>601</v>
      </c>
      <c r="H46" t="s">
        <v>613</v>
      </c>
      <c r="I46" s="281">
        <v>38077</v>
      </c>
      <c r="J46" s="281">
        <v>38179</v>
      </c>
      <c r="K46" s="281">
        <v>1060402</v>
      </c>
      <c r="L46">
        <v>0</v>
      </c>
      <c r="M46">
        <v>0</v>
      </c>
      <c r="N46" s="281">
        <v>7109</v>
      </c>
      <c r="O46">
        <v>0</v>
      </c>
      <c r="P46">
        <v>0</v>
      </c>
      <c r="Q46" s="282">
        <v>0</v>
      </c>
      <c r="R46" s="282">
        <v>0</v>
      </c>
      <c r="S46" s="282">
        <v>80</v>
      </c>
      <c r="T46" s="282">
        <v>0</v>
      </c>
      <c r="U46" s="282">
        <v>0</v>
      </c>
      <c r="V46" s="281">
        <v>1067511</v>
      </c>
      <c r="W46">
        <v>102</v>
      </c>
      <c r="X46">
        <v>102</v>
      </c>
      <c r="Y46" s="281">
        <v>1067410</v>
      </c>
      <c r="Z46">
        <v>102</v>
      </c>
      <c r="AA46" s="281">
        <v>1060300</v>
      </c>
    </row>
    <row r="47" spans="1:27" x14ac:dyDescent="0.3">
      <c r="A47" t="s">
        <v>326</v>
      </c>
      <c r="B47">
        <v>10050013</v>
      </c>
      <c r="C47" t="s">
        <v>48</v>
      </c>
      <c r="D47">
        <v>1</v>
      </c>
      <c r="E47">
        <v>0</v>
      </c>
      <c r="G47" t="s">
        <v>601</v>
      </c>
      <c r="H47" t="s">
        <v>614</v>
      </c>
      <c r="I47" s="281">
        <v>2633</v>
      </c>
      <c r="J47" s="281">
        <v>2633</v>
      </c>
      <c r="K47">
        <v>48</v>
      </c>
      <c r="L47">
        <v>0</v>
      </c>
      <c r="M47">
        <v>0</v>
      </c>
      <c r="N47" s="281">
        <v>1129</v>
      </c>
      <c r="O47" s="281">
        <v>17920</v>
      </c>
      <c r="P47">
        <v>0</v>
      </c>
      <c r="Q47" s="282">
        <v>0</v>
      </c>
      <c r="R47" s="282">
        <v>0</v>
      </c>
      <c r="S47" s="282">
        <v>80</v>
      </c>
      <c r="T47" s="282">
        <v>902</v>
      </c>
      <c r="U47" s="282">
        <v>0</v>
      </c>
      <c r="V47" s="281">
        <v>19097</v>
      </c>
      <c r="W47">
        <v>0</v>
      </c>
      <c r="X47">
        <v>0</v>
      </c>
      <c r="Y47" s="281">
        <v>19097</v>
      </c>
      <c r="Z47">
        <v>0</v>
      </c>
      <c r="AA47">
        <v>48</v>
      </c>
    </row>
    <row r="48" spans="1:27" x14ac:dyDescent="0.3">
      <c r="A48" t="s">
        <v>327</v>
      </c>
      <c r="B48">
        <v>10050014</v>
      </c>
      <c r="C48" t="s">
        <v>48</v>
      </c>
      <c r="D48">
        <v>0</v>
      </c>
      <c r="E48">
        <v>0</v>
      </c>
      <c r="G48" t="s">
        <v>601</v>
      </c>
      <c r="H48" t="s">
        <v>615</v>
      </c>
      <c r="I48" s="281">
        <v>24498</v>
      </c>
      <c r="J48" s="281">
        <v>24502</v>
      </c>
      <c r="K48" s="281">
        <v>114582</v>
      </c>
      <c r="L48">
        <v>0</v>
      </c>
      <c r="M48">
        <v>0</v>
      </c>
      <c r="N48">
        <v>484</v>
      </c>
      <c r="O48" s="281">
        <v>1680</v>
      </c>
      <c r="P48">
        <v>0</v>
      </c>
      <c r="Q48" s="282">
        <v>0</v>
      </c>
      <c r="R48" s="282">
        <v>0</v>
      </c>
      <c r="S48" s="282">
        <v>80</v>
      </c>
      <c r="T48" s="282">
        <v>880</v>
      </c>
      <c r="U48" s="282">
        <v>0</v>
      </c>
      <c r="V48" s="281">
        <v>116746</v>
      </c>
      <c r="W48">
        <v>4</v>
      </c>
      <c r="X48">
        <v>4</v>
      </c>
      <c r="Y48" s="281">
        <v>116742</v>
      </c>
      <c r="Z48">
        <v>4</v>
      </c>
      <c r="AA48" s="281">
        <v>114578</v>
      </c>
    </row>
    <row r="49" spans="1:27" x14ac:dyDescent="0.3">
      <c r="A49" t="s">
        <v>328</v>
      </c>
      <c r="B49">
        <v>10050015</v>
      </c>
      <c r="C49" t="s">
        <v>48</v>
      </c>
      <c r="D49">
        <v>0</v>
      </c>
      <c r="E49">
        <v>0</v>
      </c>
      <c r="G49" t="s">
        <v>601</v>
      </c>
      <c r="H49" t="s">
        <v>616</v>
      </c>
      <c r="I49" s="281">
        <v>1099</v>
      </c>
      <c r="J49" s="281">
        <v>1099</v>
      </c>
      <c r="K49" s="281">
        <v>110192</v>
      </c>
      <c r="L49">
        <v>0</v>
      </c>
      <c r="M49">
        <v>0</v>
      </c>
      <c r="N49" s="281">
        <v>3012</v>
      </c>
      <c r="O49">
        <v>0</v>
      </c>
      <c r="P49">
        <v>0</v>
      </c>
      <c r="Q49" s="282">
        <v>0</v>
      </c>
      <c r="R49" s="282">
        <v>0</v>
      </c>
      <c r="S49" s="282">
        <v>80</v>
      </c>
      <c r="T49" s="282">
        <v>0</v>
      </c>
      <c r="U49" s="282">
        <v>0</v>
      </c>
      <c r="V49" s="281">
        <v>113205</v>
      </c>
      <c r="W49">
        <v>1</v>
      </c>
      <c r="X49">
        <v>1</v>
      </c>
      <c r="Y49" s="281">
        <v>113204</v>
      </c>
      <c r="Z49">
        <v>1</v>
      </c>
      <c r="AA49" s="281">
        <v>110192</v>
      </c>
    </row>
    <row r="50" spans="1:27" x14ac:dyDescent="0.3">
      <c r="A50" t="s">
        <v>329</v>
      </c>
      <c r="B50">
        <v>10050016</v>
      </c>
      <c r="C50" t="s">
        <v>48</v>
      </c>
      <c r="D50">
        <v>1</v>
      </c>
      <c r="E50">
        <v>0</v>
      </c>
      <c r="G50" t="s">
        <v>601</v>
      </c>
      <c r="H50" t="s">
        <v>617</v>
      </c>
      <c r="I50" s="281">
        <v>5816</v>
      </c>
      <c r="J50" s="281">
        <v>5819</v>
      </c>
      <c r="K50" s="281">
        <v>2947</v>
      </c>
      <c r="L50">
        <v>0</v>
      </c>
      <c r="M50">
        <v>0</v>
      </c>
      <c r="N50">
        <v>33</v>
      </c>
      <c r="O50">
        <v>0</v>
      </c>
      <c r="P50">
        <v>0</v>
      </c>
      <c r="Q50" s="282">
        <v>0</v>
      </c>
      <c r="R50" s="282">
        <v>0</v>
      </c>
      <c r="S50" s="282">
        <v>80</v>
      </c>
      <c r="T50" s="282">
        <v>0</v>
      </c>
      <c r="U50" s="282">
        <v>0</v>
      </c>
      <c r="V50" s="281">
        <v>2980</v>
      </c>
      <c r="W50">
        <v>3</v>
      </c>
      <c r="X50">
        <v>3</v>
      </c>
      <c r="Y50" s="281">
        <v>2976</v>
      </c>
      <c r="Z50">
        <v>3</v>
      </c>
      <c r="AA50" s="281">
        <v>2944</v>
      </c>
    </row>
    <row r="51" spans="1:27" x14ac:dyDescent="0.3">
      <c r="A51" t="s">
        <v>330</v>
      </c>
      <c r="B51">
        <v>10060001</v>
      </c>
      <c r="C51" t="s">
        <v>48</v>
      </c>
      <c r="D51">
        <v>1</v>
      </c>
      <c r="E51">
        <v>1</v>
      </c>
      <c r="G51" t="s">
        <v>618</v>
      </c>
      <c r="H51" t="s">
        <v>619</v>
      </c>
      <c r="I51" s="281">
        <v>45142</v>
      </c>
      <c r="J51" s="281">
        <v>45173</v>
      </c>
      <c r="K51" s="281">
        <v>6604076</v>
      </c>
      <c r="L51">
        <v>0</v>
      </c>
      <c r="M51">
        <v>0</v>
      </c>
      <c r="N51" s="281">
        <v>1632</v>
      </c>
      <c r="O51">
        <v>0</v>
      </c>
      <c r="P51" s="281">
        <v>2016</v>
      </c>
      <c r="Q51" s="282">
        <v>0</v>
      </c>
      <c r="R51" s="282">
        <v>0</v>
      </c>
      <c r="S51" s="282">
        <v>80</v>
      </c>
      <c r="T51" s="282">
        <v>0</v>
      </c>
      <c r="U51" s="282">
        <v>679</v>
      </c>
      <c r="V51" s="281">
        <v>6607723</v>
      </c>
      <c r="W51">
        <v>31</v>
      </c>
      <c r="X51">
        <v>31</v>
      </c>
      <c r="Y51" s="281">
        <v>6607693</v>
      </c>
      <c r="Z51">
        <v>31</v>
      </c>
      <c r="AA51" s="281">
        <v>6604045</v>
      </c>
    </row>
    <row r="52" spans="1:27" x14ac:dyDescent="0.3">
      <c r="A52" t="s">
        <v>331</v>
      </c>
      <c r="B52">
        <v>10060002</v>
      </c>
      <c r="C52" t="s">
        <v>48</v>
      </c>
      <c r="D52">
        <v>0</v>
      </c>
      <c r="E52">
        <v>0</v>
      </c>
      <c r="G52" t="s">
        <v>618</v>
      </c>
      <c r="H52" t="s">
        <v>620</v>
      </c>
      <c r="I52">
        <v>939</v>
      </c>
      <c r="J52">
        <v>949</v>
      </c>
      <c r="K52" s="281">
        <v>19641</v>
      </c>
      <c r="L52" s="281">
        <v>1022</v>
      </c>
      <c r="M52" s="281">
        <v>1022</v>
      </c>
      <c r="N52" s="281">
        <v>1069</v>
      </c>
      <c r="O52" s="281">
        <v>1120</v>
      </c>
      <c r="P52">
        <v>0</v>
      </c>
      <c r="Q52" s="282">
        <v>142</v>
      </c>
      <c r="R52" s="282">
        <v>142</v>
      </c>
      <c r="S52" s="282">
        <v>80</v>
      </c>
      <c r="T52" s="282">
        <v>816</v>
      </c>
      <c r="U52" s="282">
        <v>0</v>
      </c>
      <c r="V52" s="281">
        <v>23874</v>
      </c>
      <c r="W52">
        <v>10</v>
      </c>
      <c r="X52">
        <v>10</v>
      </c>
      <c r="Y52" s="281">
        <v>23864</v>
      </c>
      <c r="Z52">
        <v>10</v>
      </c>
      <c r="AA52" s="281">
        <v>21675</v>
      </c>
    </row>
    <row r="53" spans="1:27" x14ac:dyDescent="0.3">
      <c r="A53" t="s">
        <v>332</v>
      </c>
      <c r="B53">
        <v>10060003</v>
      </c>
      <c r="C53" t="s">
        <v>48</v>
      </c>
      <c r="D53">
        <v>1</v>
      </c>
      <c r="E53">
        <v>0</v>
      </c>
      <c r="G53" t="s">
        <v>618</v>
      </c>
      <c r="H53" t="s">
        <v>621</v>
      </c>
      <c r="I53" s="281">
        <v>2026</v>
      </c>
      <c r="J53" s="281">
        <v>2054</v>
      </c>
      <c r="K53" s="281">
        <v>100743</v>
      </c>
      <c r="L53">
        <v>0</v>
      </c>
      <c r="M53">
        <v>0</v>
      </c>
      <c r="N53">
        <v>116</v>
      </c>
      <c r="O53" s="281">
        <v>2123</v>
      </c>
      <c r="P53">
        <v>0</v>
      </c>
      <c r="Q53" s="282">
        <v>0</v>
      </c>
      <c r="R53" s="282">
        <v>0</v>
      </c>
      <c r="S53" s="282">
        <v>15</v>
      </c>
      <c r="T53" s="282">
        <v>495</v>
      </c>
      <c r="U53" s="282">
        <v>0</v>
      </c>
      <c r="V53" s="281">
        <v>102982</v>
      </c>
      <c r="W53">
        <v>28</v>
      </c>
      <c r="X53">
        <v>28</v>
      </c>
      <c r="Y53" s="281">
        <v>102955</v>
      </c>
      <c r="Z53">
        <v>28</v>
      </c>
      <c r="AA53" s="281">
        <v>100715</v>
      </c>
    </row>
    <row r="54" spans="1:27" x14ac:dyDescent="0.3">
      <c r="A54" t="s">
        <v>333</v>
      </c>
      <c r="B54">
        <v>10060004</v>
      </c>
      <c r="C54" t="s">
        <v>48</v>
      </c>
      <c r="D54">
        <v>1</v>
      </c>
      <c r="E54">
        <v>0</v>
      </c>
      <c r="G54" t="s">
        <v>618</v>
      </c>
      <c r="H54" t="s">
        <v>622</v>
      </c>
      <c r="I54">
        <v>771</v>
      </c>
      <c r="J54">
        <v>773</v>
      </c>
      <c r="K54" s="281">
        <v>6367</v>
      </c>
      <c r="L54">
        <v>0</v>
      </c>
      <c r="M54">
        <v>0</v>
      </c>
      <c r="N54">
        <v>79</v>
      </c>
      <c r="O54">
        <v>0</v>
      </c>
      <c r="P54">
        <v>0</v>
      </c>
      <c r="Q54" s="282">
        <v>0</v>
      </c>
      <c r="R54" s="282">
        <v>0</v>
      </c>
      <c r="S54" s="282">
        <v>15</v>
      </c>
      <c r="T54" s="282">
        <v>0</v>
      </c>
      <c r="U54" s="282">
        <v>0</v>
      </c>
      <c r="V54" s="281">
        <v>6446</v>
      </c>
      <c r="W54">
        <v>2</v>
      </c>
      <c r="X54">
        <v>2</v>
      </c>
      <c r="Y54" s="281">
        <v>6444</v>
      </c>
      <c r="Z54">
        <v>2</v>
      </c>
      <c r="AA54" s="281">
        <v>6365</v>
      </c>
    </row>
    <row r="55" spans="1:27" x14ac:dyDescent="0.3">
      <c r="A55" t="s">
        <v>334</v>
      </c>
      <c r="B55">
        <v>10060005</v>
      </c>
      <c r="C55" t="s">
        <v>48</v>
      </c>
      <c r="D55">
        <v>0</v>
      </c>
      <c r="E55">
        <v>0</v>
      </c>
      <c r="G55" t="s">
        <v>618</v>
      </c>
      <c r="H55" t="s">
        <v>623</v>
      </c>
      <c r="I55" s="281">
        <v>27109</v>
      </c>
      <c r="J55" s="281">
        <v>27128</v>
      </c>
      <c r="K55" s="281">
        <v>3350804</v>
      </c>
      <c r="L55">
        <v>0</v>
      </c>
      <c r="M55">
        <v>0</v>
      </c>
      <c r="N55" s="281">
        <v>13461</v>
      </c>
      <c r="O55" s="281">
        <v>1120</v>
      </c>
      <c r="P55" s="281">
        <v>1680</v>
      </c>
      <c r="Q55" s="282">
        <v>0</v>
      </c>
      <c r="R55" s="282">
        <v>0</v>
      </c>
      <c r="S55" s="282">
        <v>15</v>
      </c>
      <c r="T55" s="282">
        <v>1039</v>
      </c>
      <c r="U55" s="282">
        <v>142</v>
      </c>
      <c r="V55" s="281">
        <v>3367066</v>
      </c>
      <c r="W55">
        <v>19</v>
      </c>
      <c r="X55">
        <v>19</v>
      </c>
      <c r="Y55" s="281">
        <v>3367047</v>
      </c>
      <c r="Z55">
        <v>19</v>
      </c>
      <c r="AA55" s="281">
        <v>3350786</v>
      </c>
    </row>
    <row r="56" spans="1:27" x14ac:dyDescent="0.3">
      <c r="A56" t="s">
        <v>335</v>
      </c>
      <c r="B56">
        <v>10060006</v>
      </c>
      <c r="C56" t="s">
        <v>48</v>
      </c>
      <c r="D56">
        <v>0</v>
      </c>
      <c r="E56">
        <v>0</v>
      </c>
      <c r="G56" t="s">
        <v>618</v>
      </c>
      <c r="H56" t="s">
        <v>624</v>
      </c>
      <c r="I56" s="281">
        <v>10514</v>
      </c>
      <c r="J56" s="281">
        <v>10544</v>
      </c>
      <c r="K56">
        <v>0</v>
      </c>
      <c r="L56">
        <v>760</v>
      </c>
      <c r="M56">
        <v>760</v>
      </c>
      <c r="N56">
        <v>198</v>
      </c>
      <c r="O56" s="281">
        <v>1120</v>
      </c>
      <c r="P56">
        <v>0</v>
      </c>
      <c r="Q56" s="282">
        <v>109</v>
      </c>
      <c r="R56" s="282">
        <v>109</v>
      </c>
      <c r="S56" s="282">
        <v>15</v>
      </c>
      <c r="T56" s="282">
        <v>156</v>
      </c>
      <c r="U56" s="282">
        <v>0</v>
      </c>
      <c r="V56" s="281">
        <v>2839</v>
      </c>
      <c r="W56">
        <v>30</v>
      </c>
      <c r="X56">
        <v>30</v>
      </c>
      <c r="Y56" s="281">
        <v>2809</v>
      </c>
      <c r="Z56">
        <v>30</v>
      </c>
      <c r="AA56" s="281">
        <v>1490</v>
      </c>
    </row>
    <row r="57" spans="1:27" x14ac:dyDescent="0.3">
      <c r="A57" t="s">
        <v>336</v>
      </c>
      <c r="B57">
        <v>10060007</v>
      </c>
      <c r="C57" t="s">
        <v>48</v>
      </c>
      <c r="D57">
        <v>1</v>
      </c>
      <c r="E57">
        <v>0</v>
      </c>
      <c r="G57" t="s">
        <v>618</v>
      </c>
      <c r="H57" t="s">
        <v>625</v>
      </c>
      <c r="I57">
        <v>663</v>
      </c>
      <c r="J57">
        <v>667</v>
      </c>
      <c r="K57">
        <v>0</v>
      </c>
      <c r="L57">
        <v>0</v>
      </c>
      <c r="M57">
        <v>0</v>
      </c>
      <c r="N57">
        <v>175</v>
      </c>
      <c r="O57" s="281">
        <v>1120</v>
      </c>
      <c r="P57">
        <v>0</v>
      </c>
      <c r="Q57" s="282">
        <v>0</v>
      </c>
      <c r="R57" s="282">
        <v>0</v>
      </c>
      <c r="S57" s="282">
        <v>15</v>
      </c>
      <c r="T57" s="282">
        <v>250</v>
      </c>
      <c r="U57" s="282">
        <v>0</v>
      </c>
      <c r="V57" s="281">
        <v>1295</v>
      </c>
      <c r="W57">
        <v>4</v>
      </c>
      <c r="X57">
        <v>4</v>
      </c>
      <c r="Y57" s="281">
        <v>1292</v>
      </c>
      <c r="Z57">
        <v>4</v>
      </c>
      <c r="AA57">
        <v>-4</v>
      </c>
    </row>
    <row r="58" spans="1:27" x14ac:dyDescent="0.3">
      <c r="A58" t="s">
        <v>337</v>
      </c>
      <c r="B58">
        <v>10070001</v>
      </c>
      <c r="C58" t="s">
        <v>48</v>
      </c>
      <c r="D58">
        <v>1</v>
      </c>
      <c r="E58">
        <v>0</v>
      </c>
      <c r="G58" t="s">
        <v>626</v>
      </c>
      <c r="H58" t="s">
        <v>627</v>
      </c>
      <c r="I58">
        <v>169</v>
      </c>
      <c r="J58">
        <v>175</v>
      </c>
      <c r="K58" s="281">
        <v>495881</v>
      </c>
      <c r="L58">
        <v>0</v>
      </c>
      <c r="M58">
        <v>0</v>
      </c>
      <c r="N58">
        <v>0</v>
      </c>
      <c r="O58">
        <v>0</v>
      </c>
      <c r="P58">
        <v>0</v>
      </c>
      <c r="Q58" s="282">
        <v>0</v>
      </c>
      <c r="R58" s="282">
        <v>0</v>
      </c>
      <c r="S58" s="282">
        <v>15</v>
      </c>
      <c r="T58" s="282">
        <v>0</v>
      </c>
      <c r="U58" s="282">
        <v>0</v>
      </c>
      <c r="V58" s="281">
        <v>495881</v>
      </c>
      <c r="W58">
        <v>7</v>
      </c>
      <c r="X58">
        <v>7</v>
      </c>
      <c r="Y58" s="281">
        <v>495874</v>
      </c>
      <c r="Z58">
        <v>7</v>
      </c>
      <c r="AA58" s="281">
        <v>495874</v>
      </c>
    </row>
    <row r="59" spans="1:27" x14ac:dyDescent="0.3">
      <c r="A59" t="s">
        <v>338</v>
      </c>
      <c r="B59">
        <v>10070002</v>
      </c>
      <c r="C59" t="s">
        <v>48</v>
      </c>
      <c r="D59">
        <v>1</v>
      </c>
      <c r="E59">
        <v>0</v>
      </c>
      <c r="G59" t="s">
        <v>626</v>
      </c>
      <c r="H59" t="s">
        <v>626</v>
      </c>
      <c r="I59" s="281">
        <v>95177</v>
      </c>
      <c r="J59" s="281">
        <v>95365</v>
      </c>
      <c r="K59" s="281">
        <v>3675465</v>
      </c>
      <c r="L59">
        <v>0</v>
      </c>
      <c r="M59">
        <v>0</v>
      </c>
      <c r="N59">
        <v>92</v>
      </c>
      <c r="O59" s="281">
        <v>1120</v>
      </c>
      <c r="P59">
        <v>0</v>
      </c>
      <c r="Q59" s="282">
        <v>0</v>
      </c>
      <c r="R59" s="282">
        <v>0</v>
      </c>
      <c r="S59" s="282">
        <v>15</v>
      </c>
      <c r="T59" s="282">
        <v>250</v>
      </c>
      <c r="U59" s="282">
        <v>0</v>
      </c>
      <c r="V59" s="281">
        <v>3676677</v>
      </c>
      <c r="W59">
        <v>188</v>
      </c>
      <c r="X59">
        <v>188</v>
      </c>
      <c r="Y59" s="281">
        <v>3676489</v>
      </c>
      <c r="Z59">
        <v>188</v>
      </c>
      <c r="AA59" s="281">
        <v>3675277</v>
      </c>
    </row>
    <row r="60" spans="1:27" x14ac:dyDescent="0.3">
      <c r="A60" t="s">
        <v>339</v>
      </c>
      <c r="B60">
        <v>10070003</v>
      </c>
      <c r="C60" t="s">
        <v>48</v>
      </c>
      <c r="D60">
        <v>1</v>
      </c>
      <c r="E60">
        <v>0</v>
      </c>
      <c r="G60" t="s">
        <v>626</v>
      </c>
      <c r="H60" t="s">
        <v>628</v>
      </c>
      <c r="I60" s="281">
        <v>49011</v>
      </c>
      <c r="J60" s="281">
        <v>49042</v>
      </c>
      <c r="K60" s="281">
        <v>150109</v>
      </c>
      <c r="L60">
        <v>0</v>
      </c>
      <c r="M60">
        <v>0</v>
      </c>
      <c r="N60">
        <v>78</v>
      </c>
      <c r="O60" s="281">
        <v>1269</v>
      </c>
      <c r="P60">
        <v>0</v>
      </c>
      <c r="Q60" s="282">
        <v>0</v>
      </c>
      <c r="R60" s="282">
        <v>0</v>
      </c>
      <c r="S60" s="282">
        <v>15</v>
      </c>
      <c r="T60" s="282">
        <v>900</v>
      </c>
      <c r="U60" s="282">
        <v>0</v>
      </c>
      <c r="V60" s="281">
        <v>151457</v>
      </c>
      <c r="W60">
        <v>31</v>
      </c>
      <c r="X60">
        <v>31</v>
      </c>
      <c r="Y60" s="281">
        <v>151426</v>
      </c>
      <c r="Z60">
        <v>31</v>
      </c>
      <c r="AA60" s="281">
        <v>150079</v>
      </c>
    </row>
    <row r="61" spans="1:27" x14ac:dyDescent="0.3">
      <c r="A61" t="s">
        <v>340</v>
      </c>
      <c r="B61">
        <v>10070004</v>
      </c>
      <c r="C61" t="s">
        <v>48</v>
      </c>
      <c r="D61">
        <v>0</v>
      </c>
      <c r="E61">
        <v>0</v>
      </c>
      <c r="G61" t="s">
        <v>626</v>
      </c>
      <c r="H61" t="s">
        <v>629</v>
      </c>
      <c r="I61" s="281">
        <v>50085</v>
      </c>
      <c r="J61" s="281">
        <v>50858</v>
      </c>
      <c r="K61" s="281">
        <v>2466084</v>
      </c>
      <c r="L61">
        <v>0</v>
      </c>
      <c r="M61">
        <v>0</v>
      </c>
      <c r="N61">
        <v>223</v>
      </c>
      <c r="O61" s="281">
        <v>1120</v>
      </c>
      <c r="P61">
        <v>0</v>
      </c>
      <c r="Q61" s="282">
        <v>0</v>
      </c>
      <c r="R61" s="282">
        <v>0</v>
      </c>
      <c r="S61" s="282">
        <v>15</v>
      </c>
      <c r="T61" s="282">
        <v>195</v>
      </c>
      <c r="U61" s="282">
        <v>0</v>
      </c>
      <c r="V61" s="281">
        <v>2467427</v>
      </c>
      <c r="W61">
        <v>773</v>
      </c>
      <c r="X61">
        <v>773</v>
      </c>
      <c r="Y61" s="281">
        <v>2466654</v>
      </c>
      <c r="Z61">
        <v>773</v>
      </c>
      <c r="AA61" s="281">
        <v>2465311</v>
      </c>
    </row>
    <row r="62" spans="1:27" x14ac:dyDescent="0.3">
      <c r="A62" t="s">
        <v>341</v>
      </c>
      <c r="B62">
        <v>10070005</v>
      </c>
      <c r="C62" t="s">
        <v>48</v>
      </c>
      <c r="D62">
        <v>0</v>
      </c>
      <c r="E62">
        <v>0</v>
      </c>
      <c r="G62" t="s">
        <v>626</v>
      </c>
      <c r="H62" t="s">
        <v>479</v>
      </c>
      <c r="I62" s="281">
        <v>15253</v>
      </c>
      <c r="J62" s="281">
        <v>15270</v>
      </c>
      <c r="K62" s="281">
        <v>1819630</v>
      </c>
      <c r="L62">
        <v>0</v>
      </c>
      <c r="M62">
        <v>0</v>
      </c>
      <c r="N62">
        <v>23</v>
      </c>
      <c r="O62" s="281">
        <v>1120</v>
      </c>
      <c r="P62">
        <v>0</v>
      </c>
      <c r="Q62" s="282">
        <v>0</v>
      </c>
      <c r="R62" s="282">
        <v>0</v>
      </c>
      <c r="S62" s="282">
        <v>15</v>
      </c>
      <c r="T62" s="282">
        <v>195</v>
      </c>
      <c r="U62" s="282">
        <v>0</v>
      </c>
      <c r="V62" s="281">
        <v>1820774</v>
      </c>
      <c r="W62">
        <v>18</v>
      </c>
      <c r="X62">
        <v>18</v>
      </c>
      <c r="Y62" s="281">
        <v>1820756</v>
      </c>
      <c r="Z62">
        <v>18</v>
      </c>
      <c r="AA62" s="281">
        <v>1819613</v>
      </c>
    </row>
    <row r="63" spans="1:27" x14ac:dyDescent="0.3">
      <c r="A63" t="s">
        <v>342</v>
      </c>
      <c r="B63">
        <v>10070006</v>
      </c>
      <c r="C63" t="s">
        <v>48</v>
      </c>
      <c r="D63">
        <v>0</v>
      </c>
      <c r="E63">
        <v>0</v>
      </c>
      <c r="G63" t="s">
        <v>626</v>
      </c>
      <c r="H63" t="s">
        <v>630</v>
      </c>
      <c r="I63" s="281">
        <v>72904</v>
      </c>
      <c r="J63" s="281">
        <v>73023</v>
      </c>
      <c r="K63" s="281">
        <v>1554760</v>
      </c>
      <c r="L63" s="281">
        <v>1007</v>
      </c>
      <c r="M63" s="281">
        <v>1007</v>
      </c>
      <c r="N63">
        <v>7</v>
      </c>
      <c r="O63" s="281">
        <v>1120</v>
      </c>
      <c r="P63">
        <v>0</v>
      </c>
      <c r="Q63" s="282">
        <v>78</v>
      </c>
      <c r="R63" s="282">
        <v>78</v>
      </c>
      <c r="S63" s="282">
        <v>15</v>
      </c>
      <c r="T63" s="282">
        <v>195</v>
      </c>
      <c r="U63" s="282">
        <v>0</v>
      </c>
      <c r="V63" s="281">
        <v>1557902</v>
      </c>
      <c r="W63">
        <v>120</v>
      </c>
      <c r="X63">
        <v>120</v>
      </c>
      <c r="Y63" s="281">
        <v>1557782</v>
      </c>
      <c r="Z63">
        <v>120</v>
      </c>
      <c r="AA63" s="281">
        <v>1556655</v>
      </c>
    </row>
    <row r="64" spans="1:27" x14ac:dyDescent="0.3">
      <c r="A64" t="s">
        <v>343</v>
      </c>
      <c r="B64">
        <v>10070007</v>
      </c>
      <c r="C64" t="s">
        <v>48</v>
      </c>
      <c r="D64">
        <v>0</v>
      </c>
      <c r="E64">
        <v>0</v>
      </c>
      <c r="G64" t="s">
        <v>626</v>
      </c>
      <c r="H64" t="s">
        <v>631</v>
      </c>
      <c r="I64" s="281">
        <v>47770</v>
      </c>
      <c r="J64" s="281">
        <v>48104</v>
      </c>
      <c r="K64" s="281">
        <v>6912227</v>
      </c>
      <c r="L64" s="281">
        <v>115920</v>
      </c>
      <c r="M64" s="281">
        <v>115920</v>
      </c>
      <c r="N64">
        <v>283</v>
      </c>
      <c r="O64" s="281">
        <v>1120</v>
      </c>
      <c r="P64" s="281">
        <v>5443</v>
      </c>
      <c r="Q64" s="282">
        <v>56</v>
      </c>
      <c r="R64" s="282">
        <v>56</v>
      </c>
      <c r="S64" s="282">
        <v>15</v>
      </c>
      <c r="T64" s="282">
        <v>250</v>
      </c>
      <c r="U64" s="282">
        <v>293</v>
      </c>
      <c r="V64" s="281">
        <v>7150912</v>
      </c>
      <c r="W64">
        <v>335</v>
      </c>
      <c r="X64">
        <v>335</v>
      </c>
      <c r="Y64" s="281">
        <v>7150577</v>
      </c>
      <c r="Z64">
        <v>335</v>
      </c>
      <c r="AA64" s="281">
        <v>7143731</v>
      </c>
    </row>
    <row r="65" spans="1:27" x14ac:dyDescent="0.3">
      <c r="A65" t="s">
        <v>344</v>
      </c>
      <c r="B65">
        <v>10070008</v>
      </c>
      <c r="C65" t="s">
        <v>48</v>
      </c>
      <c r="D65">
        <v>0</v>
      </c>
      <c r="E65">
        <v>0</v>
      </c>
      <c r="G65" t="s">
        <v>626</v>
      </c>
      <c r="H65" t="s">
        <v>632</v>
      </c>
      <c r="I65" s="281">
        <v>2767</v>
      </c>
      <c r="J65" s="281">
        <v>2776</v>
      </c>
      <c r="K65" s="281">
        <v>78307</v>
      </c>
      <c r="L65" s="281">
        <v>97370</v>
      </c>
      <c r="M65" s="281">
        <v>97370</v>
      </c>
      <c r="N65">
        <v>319</v>
      </c>
      <c r="O65" s="281">
        <v>1120</v>
      </c>
      <c r="P65" s="281">
        <v>1210</v>
      </c>
      <c r="Q65" s="282">
        <v>88</v>
      </c>
      <c r="R65" s="282">
        <v>88</v>
      </c>
      <c r="S65" s="282">
        <v>15</v>
      </c>
      <c r="T65" s="282">
        <v>250</v>
      </c>
      <c r="U65" s="282">
        <v>63</v>
      </c>
      <c r="V65" s="281">
        <v>275695</v>
      </c>
      <c r="W65">
        <v>8</v>
      </c>
      <c r="X65">
        <v>8</v>
      </c>
      <c r="Y65" s="281">
        <v>275687</v>
      </c>
      <c r="Z65">
        <v>8</v>
      </c>
      <c r="AA65" s="281">
        <v>273038</v>
      </c>
    </row>
    <row r="66" spans="1:27" x14ac:dyDescent="0.3">
      <c r="A66" t="s">
        <v>345</v>
      </c>
      <c r="B66">
        <v>10080010</v>
      </c>
      <c r="C66" t="s">
        <v>48</v>
      </c>
      <c r="D66">
        <v>0</v>
      </c>
      <c r="E66">
        <v>0</v>
      </c>
      <c r="G66" t="s">
        <v>489</v>
      </c>
      <c r="H66" t="s">
        <v>633</v>
      </c>
      <c r="I66">
        <v>176</v>
      </c>
      <c r="J66">
        <v>177</v>
      </c>
      <c r="K66" s="281">
        <v>713473</v>
      </c>
      <c r="L66" s="281">
        <v>122548</v>
      </c>
      <c r="M66" s="281">
        <v>122548</v>
      </c>
      <c r="N66" s="281">
        <v>1467</v>
      </c>
      <c r="O66">
        <v>0</v>
      </c>
      <c r="P66">
        <v>0</v>
      </c>
      <c r="Q66" s="282">
        <v>77</v>
      </c>
      <c r="R66" s="282">
        <v>77</v>
      </c>
      <c r="S66" s="282">
        <v>15</v>
      </c>
      <c r="T66" s="282">
        <v>0</v>
      </c>
      <c r="U66" s="282">
        <v>0</v>
      </c>
      <c r="V66" s="281">
        <v>960035</v>
      </c>
      <c r="W66">
        <v>0</v>
      </c>
      <c r="X66">
        <v>0</v>
      </c>
      <c r="Y66" s="281">
        <v>960034</v>
      </c>
      <c r="Z66">
        <v>0</v>
      </c>
      <c r="AA66" s="281">
        <v>958568</v>
      </c>
    </row>
    <row r="67" spans="1:27" x14ac:dyDescent="0.3">
      <c r="A67" t="s">
        <v>346</v>
      </c>
      <c r="B67">
        <v>10080014</v>
      </c>
      <c r="C67" t="s">
        <v>48</v>
      </c>
      <c r="D67">
        <v>0</v>
      </c>
      <c r="E67">
        <v>0</v>
      </c>
      <c r="G67" t="s">
        <v>489</v>
      </c>
      <c r="H67" t="s">
        <v>634</v>
      </c>
      <c r="I67" s="281">
        <v>1344</v>
      </c>
      <c r="J67" s="281">
        <v>1344</v>
      </c>
      <c r="K67" s="281">
        <v>863465</v>
      </c>
      <c r="L67">
        <v>0</v>
      </c>
      <c r="M67">
        <v>0</v>
      </c>
      <c r="N67" s="281">
        <v>1848</v>
      </c>
      <c r="O67">
        <v>0</v>
      </c>
      <c r="P67">
        <v>0</v>
      </c>
      <c r="Q67" s="282">
        <v>0</v>
      </c>
      <c r="R67" s="282">
        <v>0</v>
      </c>
      <c r="S67" s="282">
        <v>15</v>
      </c>
      <c r="T67" s="282">
        <v>0</v>
      </c>
      <c r="U67" s="282">
        <v>0</v>
      </c>
      <c r="V67" s="281">
        <v>865313</v>
      </c>
      <c r="W67">
        <v>0</v>
      </c>
      <c r="X67">
        <v>0</v>
      </c>
      <c r="Y67" s="281">
        <v>865313</v>
      </c>
      <c r="Z67">
        <v>0</v>
      </c>
      <c r="AA67" s="281">
        <v>863464</v>
      </c>
    </row>
    <row r="68" spans="1:27" x14ac:dyDescent="0.3">
      <c r="A68" t="s">
        <v>347</v>
      </c>
      <c r="B68">
        <v>10080015</v>
      </c>
      <c r="C68" t="s">
        <v>48</v>
      </c>
      <c r="D68">
        <v>0</v>
      </c>
      <c r="E68">
        <v>0</v>
      </c>
      <c r="G68" t="s">
        <v>489</v>
      </c>
      <c r="H68" t="s">
        <v>635</v>
      </c>
      <c r="I68" s="281">
        <v>53559</v>
      </c>
      <c r="J68" s="281">
        <v>53598</v>
      </c>
      <c r="K68" s="281">
        <v>5913396</v>
      </c>
      <c r="L68" s="281">
        <v>11676</v>
      </c>
      <c r="M68" s="281">
        <v>11676</v>
      </c>
      <c r="N68">
        <v>67</v>
      </c>
      <c r="O68">
        <v>0</v>
      </c>
      <c r="P68">
        <v>0</v>
      </c>
      <c r="Q68" s="282">
        <v>106</v>
      </c>
      <c r="R68" s="282">
        <v>106</v>
      </c>
      <c r="S68" s="282">
        <v>15</v>
      </c>
      <c r="T68" s="282">
        <v>0</v>
      </c>
      <c r="U68" s="282">
        <v>0</v>
      </c>
      <c r="V68" s="281">
        <v>5936816</v>
      </c>
      <c r="W68">
        <v>40</v>
      </c>
      <c r="X68">
        <v>40</v>
      </c>
      <c r="Y68" s="281">
        <v>5936776</v>
      </c>
      <c r="Z68">
        <v>40</v>
      </c>
      <c r="AA68" s="281">
        <v>5936709</v>
      </c>
    </row>
    <row r="69" spans="1:27" x14ac:dyDescent="0.3">
      <c r="A69" t="s">
        <v>348</v>
      </c>
      <c r="B69">
        <v>10080016</v>
      </c>
      <c r="C69" t="s">
        <v>48</v>
      </c>
      <c r="D69">
        <v>0</v>
      </c>
      <c r="E69">
        <v>0</v>
      </c>
      <c r="G69" t="s">
        <v>489</v>
      </c>
      <c r="H69" t="s">
        <v>636</v>
      </c>
      <c r="I69" s="281">
        <v>15597</v>
      </c>
      <c r="J69" s="281">
        <v>15635</v>
      </c>
      <c r="K69" s="281">
        <v>511865</v>
      </c>
      <c r="L69" s="281">
        <v>65325</v>
      </c>
      <c r="M69" s="281">
        <v>65325</v>
      </c>
      <c r="N69" s="281">
        <v>1421</v>
      </c>
      <c r="O69">
        <v>0</v>
      </c>
      <c r="P69">
        <v>0</v>
      </c>
      <c r="Q69" s="282">
        <v>99</v>
      </c>
      <c r="R69" s="282">
        <v>99</v>
      </c>
      <c r="S69" s="282">
        <v>15</v>
      </c>
      <c r="T69" s="282">
        <v>0</v>
      </c>
      <c r="U69" s="282">
        <v>0</v>
      </c>
      <c r="V69" s="281">
        <v>643937</v>
      </c>
      <c r="W69">
        <v>38</v>
      </c>
      <c r="X69">
        <v>38</v>
      </c>
      <c r="Y69" s="281">
        <v>643899</v>
      </c>
      <c r="Z69">
        <v>38</v>
      </c>
      <c r="AA69" s="281">
        <v>642478</v>
      </c>
    </row>
    <row r="70" spans="1:27" x14ac:dyDescent="0.3">
      <c r="A70" t="s">
        <v>349</v>
      </c>
      <c r="B70">
        <v>10090101</v>
      </c>
      <c r="C70" t="s">
        <v>48</v>
      </c>
      <c r="D70">
        <v>0</v>
      </c>
      <c r="E70">
        <v>0</v>
      </c>
      <c r="G70" t="s">
        <v>637</v>
      </c>
      <c r="H70" t="s">
        <v>638</v>
      </c>
      <c r="I70" s="281">
        <v>3739</v>
      </c>
      <c r="J70" s="281">
        <v>3740</v>
      </c>
      <c r="K70" s="281">
        <v>542756</v>
      </c>
      <c r="L70" s="281">
        <v>542239</v>
      </c>
      <c r="M70" s="281">
        <v>542239</v>
      </c>
      <c r="N70" s="281">
        <v>3426</v>
      </c>
      <c r="O70">
        <v>0</v>
      </c>
      <c r="P70">
        <v>0</v>
      </c>
      <c r="Q70" s="282">
        <v>95</v>
      </c>
      <c r="R70" s="282">
        <v>95</v>
      </c>
      <c r="S70" s="282">
        <v>15</v>
      </c>
      <c r="T70" s="282">
        <v>0</v>
      </c>
      <c r="U70" s="282">
        <v>0</v>
      </c>
      <c r="V70" s="281">
        <v>1630661</v>
      </c>
      <c r="W70">
        <v>1</v>
      </c>
      <c r="X70">
        <v>1</v>
      </c>
      <c r="Y70" s="281">
        <v>1630660</v>
      </c>
      <c r="Z70">
        <v>1</v>
      </c>
      <c r="AA70" s="281">
        <v>1627234</v>
      </c>
    </row>
    <row r="71" spans="1:27" x14ac:dyDescent="0.3">
      <c r="A71" t="s">
        <v>350</v>
      </c>
      <c r="B71">
        <v>10090102</v>
      </c>
      <c r="C71" t="s">
        <v>48</v>
      </c>
      <c r="D71">
        <v>0</v>
      </c>
      <c r="E71">
        <v>0</v>
      </c>
      <c r="G71" t="s">
        <v>637</v>
      </c>
      <c r="H71" t="s">
        <v>639</v>
      </c>
      <c r="I71" s="281">
        <v>23712</v>
      </c>
      <c r="J71" s="281">
        <v>23752</v>
      </c>
      <c r="K71" s="281">
        <v>810243</v>
      </c>
      <c r="L71" s="281">
        <v>55226</v>
      </c>
      <c r="M71" s="281">
        <v>55226</v>
      </c>
      <c r="N71">
        <v>820</v>
      </c>
      <c r="O71">
        <v>0</v>
      </c>
      <c r="P71">
        <v>0</v>
      </c>
      <c r="Q71" s="282">
        <v>86</v>
      </c>
      <c r="R71" s="282">
        <v>86</v>
      </c>
      <c r="S71" s="282">
        <v>15</v>
      </c>
      <c r="T71" s="282">
        <v>0</v>
      </c>
      <c r="U71" s="282">
        <v>0</v>
      </c>
      <c r="V71" s="281">
        <v>921514</v>
      </c>
      <c r="W71">
        <v>40</v>
      </c>
      <c r="X71">
        <v>40</v>
      </c>
      <c r="Y71" s="281">
        <v>921474</v>
      </c>
      <c r="Z71">
        <v>40</v>
      </c>
      <c r="AA71" s="281">
        <v>920655</v>
      </c>
    </row>
    <row r="72" spans="1:27" x14ac:dyDescent="0.3">
      <c r="A72" t="s">
        <v>351</v>
      </c>
      <c r="B72">
        <v>10090207</v>
      </c>
      <c r="C72" t="s">
        <v>48</v>
      </c>
      <c r="D72">
        <v>0</v>
      </c>
      <c r="E72">
        <v>0</v>
      </c>
      <c r="G72" t="s">
        <v>640</v>
      </c>
      <c r="H72" t="s">
        <v>641</v>
      </c>
      <c r="I72" s="281">
        <v>11544</v>
      </c>
      <c r="J72" s="281">
        <v>11553</v>
      </c>
      <c r="K72" s="281">
        <v>215826</v>
      </c>
      <c r="L72" s="281">
        <v>236406</v>
      </c>
      <c r="M72" s="281">
        <v>236406</v>
      </c>
      <c r="N72" s="281">
        <v>1868</v>
      </c>
      <c r="O72">
        <v>0</v>
      </c>
      <c r="P72">
        <v>0</v>
      </c>
      <c r="Q72" s="282">
        <v>54</v>
      </c>
      <c r="R72" s="282">
        <v>54</v>
      </c>
      <c r="S72" s="282">
        <v>15</v>
      </c>
      <c r="T72" s="282">
        <v>0</v>
      </c>
      <c r="U72" s="282">
        <v>0</v>
      </c>
      <c r="V72" s="281">
        <v>690505</v>
      </c>
      <c r="W72">
        <v>9</v>
      </c>
      <c r="X72">
        <v>9</v>
      </c>
      <c r="Y72" s="281">
        <v>690496</v>
      </c>
      <c r="Z72">
        <v>9</v>
      </c>
      <c r="AA72" s="281">
        <v>688628</v>
      </c>
    </row>
    <row r="73" spans="1:27" x14ac:dyDescent="0.3">
      <c r="A73" t="s">
        <v>352</v>
      </c>
      <c r="B73">
        <v>10090208</v>
      </c>
      <c r="C73" t="s">
        <v>48</v>
      </c>
      <c r="D73">
        <v>1</v>
      </c>
      <c r="E73">
        <v>1</v>
      </c>
      <c r="G73" t="s">
        <v>640</v>
      </c>
      <c r="H73" t="s">
        <v>642</v>
      </c>
      <c r="I73" s="281">
        <v>2907</v>
      </c>
      <c r="J73" s="281">
        <v>2909</v>
      </c>
      <c r="K73" s="281">
        <v>10311</v>
      </c>
      <c r="L73">
        <v>0</v>
      </c>
      <c r="M73">
        <v>0</v>
      </c>
      <c r="N73">
        <v>738</v>
      </c>
      <c r="O73" s="281">
        <v>1299</v>
      </c>
      <c r="P73" s="281">
        <v>2643</v>
      </c>
      <c r="Q73" s="282">
        <v>0</v>
      </c>
      <c r="R73" s="282">
        <v>0</v>
      </c>
      <c r="S73" s="282">
        <v>15</v>
      </c>
      <c r="T73" s="282">
        <v>825</v>
      </c>
      <c r="U73" s="282">
        <v>226</v>
      </c>
      <c r="V73" s="281">
        <v>14991</v>
      </c>
      <c r="W73">
        <v>2</v>
      </c>
      <c r="X73">
        <v>2</v>
      </c>
      <c r="Y73" s="281">
        <v>14990</v>
      </c>
      <c r="Z73">
        <v>2</v>
      </c>
      <c r="AA73" s="281">
        <v>10309</v>
      </c>
    </row>
    <row r="74" spans="1:27" x14ac:dyDescent="0.3">
      <c r="A74" t="s">
        <v>353</v>
      </c>
      <c r="B74">
        <v>10090209</v>
      </c>
      <c r="C74" t="s">
        <v>48</v>
      </c>
      <c r="D74">
        <v>0</v>
      </c>
      <c r="E74">
        <v>0</v>
      </c>
      <c r="G74" t="s">
        <v>640</v>
      </c>
      <c r="H74" t="s">
        <v>643</v>
      </c>
      <c r="I74" s="281">
        <v>11278</v>
      </c>
      <c r="J74" s="281">
        <v>11280</v>
      </c>
      <c r="K74" s="281">
        <v>458251</v>
      </c>
      <c r="L74">
        <v>0</v>
      </c>
      <c r="M74">
        <v>0</v>
      </c>
      <c r="N74">
        <v>422</v>
      </c>
      <c r="O74" s="281">
        <v>1120</v>
      </c>
      <c r="P74">
        <v>0</v>
      </c>
      <c r="Q74" s="282">
        <v>0</v>
      </c>
      <c r="R74" s="282">
        <v>0</v>
      </c>
      <c r="S74" s="282">
        <v>15</v>
      </c>
      <c r="T74" s="282">
        <v>171</v>
      </c>
      <c r="U74" s="282">
        <v>0</v>
      </c>
      <c r="V74" s="281">
        <v>459793</v>
      </c>
      <c r="W74">
        <v>2</v>
      </c>
      <c r="X74">
        <v>2</v>
      </c>
      <c r="Y74" s="281">
        <v>459791</v>
      </c>
      <c r="Z74">
        <v>2</v>
      </c>
      <c r="AA74" s="281">
        <v>458249</v>
      </c>
    </row>
    <row r="75" spans="1:27" x14ac:dyDescent="0.3">
      <c r="A75" t="s">
        <v>354</v>
      </c>
      <c r="B75">
        <v>10090210</v>
      </c>
      <c r="C75" t="s">
        <v>48</v>
      </c>
      <c r="D75">
        <v>0</v>
      </c>
      <c r="E75">
        <v>0</v>
      </c>
      <c r="G75" t="s">
        <v>640</v>
      </c>
      <c r="H75" t="s">
        <v>644</v>
      </c>
      <c r="I75">
        <v>262</v>
      </c>
      <c r="J75">
        <v>263</v>
      </c>
      <c r="K75" s="281">
        <v>5645</v>
      </c>
      <c r="L75" s="281">
        <v>48897</v>
      </c>
      <c r="M75" s="281">
        <v>48897</v>
      </c>
      <c r="N75">
        <v>351</v>
      </c>
      <c r="O75" s="281">
        <v>1120</v>
      </c>
      <c r="P75">
        <v>0</v>
      </c>
      <c r="Q75" s="282">
        <v>89</v>
      </c>
      <c r="R75" s="282">
        <v>89</v>
      </c>
      <c r="S75" s="282">
        <v>15</v>
      </c>
      <c r="T75" s="282">
        <v>171</v>
      </c>
      <c r="U75" s="282">
        <v>0</v>
      </c>
      <c r="V75" s="281">
        <v>104910</v>
      </c>
      <c r="W75">
        <v>1</v>
      </c>
      <c r="X75">
        <v>1</v>
      </c>
      <c r="Y75" s="281">
        <v>104908</v>
      </c>
      <c r="Z75">
        <v>1</v>
      </c>
      <c r="AA75" s="281">
        <v>103437</v>
      </c>
    </row>
    <row r="76" spans="1:27" x14ac:dyDescent="0.3">
      <c r="A76" t="s">
        <v>355</v>
      </c>
      <c r="B76">
        <v>10100001</v>
      </c>
      <c r="C76" t="s">
        <v>48</v>
      </c>
      <c r="D76">
        <v>1</v>
      </c>
      <c r="E76">
        <v>0</v>
      </c>
      <c r="G76" t="s">
        <v>645</v>
      </c>
      <c r="H76" t="s">
        <v>646</v>
      </c>
      <c r="I76" s="281">
        <v>126515</v>
      </c>
      <c r="J76" s="281">
        <v>126663</v>
      </c>
      <c r="K76" s="281">
        <v>12349793</v>
      </c>
      <c r="L76">
        <v>0</v>
      </c>
      <c r="M76">
        <v>0</v>
      </c>
      <c r="N76" s="281">
        <v>1011</v>
      </c>
      <c r="O76" s="281">
        <v>1120</v>
      </c>
      <c r="P76">
        <v>0</v>
      </c>
      <c r="Q76" s="282">
        <v>0</v>
      </c>
      <c r="R76" s="282">
        <v>0</v>
      </c>
      <c r="S76" s="282">
        <v>15</v>
      </c>
      <c r="T76" s="282">
        <v>171</v>
      </c>
      <c r="U76" s="282">
        <v>0</v>
      </c>
      <c r="V76" s="281">
        <v>12351924</v>
      </c>
      <c r="W76">
        <v>148</v>
      </c>
      <c r="X76">
        <v>148</v>
      </c>
      <c r="Y76" s="281">
        <v>12351776</v>
      </c>
      <c r="Z76">
        <v>148</v>
      </c>
      <c r="AA76" s="281">
        <v>12349645</v>
      </c>
    </row>
    <row r="77" spans="1:27" x14ac:dyDescent="0.3">
      <c r="A77" t="s">
        <v>356</v>
      </c>
      <c r="B77">
        <v>10100002</v>
      </c>
      <c r="C77" t="s">
        <v>48</v>
      </c>
      <c r="D77">
        <v>0</v>
      </c>
      <c r="E77">
        <v>0</v>
      </c>
      <c r="G77" t="s">
        <v>645</v>
      </c>
      <c r="H77" t="s">
        <v>647</v>
      </c>
      <c r="I77" s="281">
        <v>1826</v>
      </c>
      <c r="J77" s="281">
        <v>1827</v>
      </c>
      <c r="K77" s="281">
        <v>12474482</v>
      </c>
      <c r="L77" s="281">
        <v>210882</v>
      </c>
      <c r="M77" s="281">
        <v>210882</v>
      </c>
      <c r="N77">
        <v>700</v>
      </c>
      <c r="O77" s="281">
        <v>1120</v>
      </c>
      <c r="P77">
        <v>0</v>
      </c>
      <c r="Q77" s="282">
        <v>111</v>
      </c>
      <c r="R77" s="282">
        <v>111</v>
      </c>
      <c r="S77" s="282">
        <v>15</v>
      </c>
      <c r="T77" s="282">
        <v>171</v>
      </c>
      <c r="U77" s="282">
        <v>0</v>
      </c>
      <c r="V77" s="281">
        <v>12898066</v>
      </c>
      <c r="W77">
        <v>1</v>
      </c>
      <c r="X77">
        <v>1</v>
      </c>
      <c r="Y77" s="281">
        <v>12898065</v>
      </c>
      <c r="Z77">
        <v>1</v>
      </c>
      <c r="AA77" s="281">
        <v>12896245</v>
      </c>
    </row>
    <row r="78" spans="1:27" x14ac:dyDescent="0.3">
      <c r="A78" t="s">
        <v>357</v>
      </c>
      <c r="B78">
        <v>10100003</v>
      </c>
      <c r="C78" t="s">
        <v>48</v>
      </c>
      <c r="D78">
        <v>0</v>
      </c>
      <c r="E78">
        <v>0</v>
      </c>
      <c r="G78" t="s">
        <v>645</v>
      </c>
      <c r="H78" t="s">
        <v>475</v>
      </c>
      <c r="I78" s="281">
        <v>1046</v>
      </c>
      <c r="J78" s="281">
        <v>1071</v>
      </c>
      <c r="K78" s="281">
        <v>35329</v>
      </c>
      <c r="L78" s="281">
        <v>138608</v>
      </c>
      <c r="M78" s="281">
        <v>138608</v>
      </c>
      <c r="N78">
        <v>567</v>
      </c>
      <c r="O78" s="281">
        <v>1120</v>
      </c>
      <c r="P78">
        <v>448</v>
      </c>
      <c r="Q78" s="282">
        <v>89</v>
      </c>
      <c r="R78" s="282">
        <v>89</v>
      </c>
      <c r="S78" s="282">
        <v>15</v>
      </c>
      <c r="T78" s="282">
        <v>171</v>
      </c>
      <c r="U78" s="282">
        <v>231</v>
      </c>
      <c r="V78" s="281">
        <v>314681</v>
      </c>
      <c r="W78">
        <v>25</v>
      </c>
      <c r="X78">
        <v>25</v>
      </c>
      <c r="Y78" s="281">
        <v>314656</v>
      </c>
      <c r="Z78">
        <v>25</v>
      </c>
      <c r="AA78" s="281">
        <v>312521</v>
      </c>
    </row>
    <row r="79" spans="1:27" x14ac:dyDescent="0.3">
      <c r="A79" t="s">
        <v>358</v>
      </c>
      <c r="B79">
        <v>10100004</v>
      </c>
      <c r="C79" t="s">
        <v>48</v>
      </c>
      <c r="D79">
        <v>0</v>
      </c>
      <c r="E79">
        <v>0</v>
      </c>
      <c r="G79" t="s">
        <v>645</v>
      </c>
      <c r="H79" t="s">
        <v>645</v>
      </c>
      <c r="I79" s="281">
        <v>83967</v>
      </c>
      <c r="J79" s="281">
        <v>84159</v>
      </c>
      <c r="K79" s="281">
        <v>7963546</v>
      </c>
      <c r="L79" s="281">
        <v>29981</v>
      </c>
      <c r="M79" s="281">
        <v>29981</v>
      </c>
      <c r="N79" s="281">
        <v>1273</v>
      </c>
      <c r="O79" s="281">
        <v>1120</v>
      </c>
      <c r="P79">
        <v>0</v>
      </c>
      <c r="Q79" s="282">
        <v>115</v>
      </c>
      <c r="R79" s="282">
        <v>115</v>
      </c>
      <c r="S79" s="282">
        <v>15</v>
      </c>
      <c r="T79" s="282">
        <v>171</v>
      </c>
      <c r="U79" s="282">
        <v>0</v>
      </c>
      <c r="V79" s="281">
        <v>8025901</v>
      </c>
      <c r="W79">
        <v>192</v>
      </c>
      <c r="X79">
        <v>192</v>
      </c>
      <c r="Y79" s="281">
        <v>8025709</v>
      </c>
      <c r="Z79">
        <v>192</v>
      </c>
      <c r="AA79" s="281">
        <v>8023316</v>
      </c>
    </row>
    <row r="80" spans="1:27" x14ac:dyDescent="0.3">
      <c r="A80" t="s">
        <v>359</v>
      </c>
      <c r="B80">
        <v>10100005</v>
      </c>
      <c r="C80" t="s">
        <v>48</v>
      </c>
      <c r="D80">
        <v>0</v>
      </c>
      <c r="E80">
        <v>0</v>
      </c>
      <c r="G80" t="s">
        <v>645</v>
      </c>
      <c r="H80" t="s">
        <v>648</v>
      </c>
      <c r="I80">
        <v>933</v>
      </c>
      <c r="J80">
        <v>972</v>
      </c>
      <c r="K80" s="281">
        <v>22599</v>
      </c>
      <c r="L80" s="281">
        <v>200923</v>
      </c>
      <c r="M80" s="281">
        <v>200923</v>
      </c>
      <c r="N80" s="281">
        <v>4726</v>
      </c>
      <c r="O80" s="281">
        <v>1120</v>
      </c>
      <c r="P80">
        <v>0</v>
      </c>
      <c r="Q80" s="282">
        <v>96</v>
      </c>
      <c r="R80" s="282">
        <v>96</v>
      </c>
      <c r="S80" s="282">
        <v>15</v>
      </c>
      <c r="T80" s="282">
        <v>171</v>
      </c>
      <c r="U80" s="282">
        <v>0</v>
      </c>
      <c r="V80" s="281">
        <v>430291</v>
      </c>
      <c r="W80">
        <v>40</v>
      </c>
      <c r="X80">
        <v>40</v>
      </c>
      <c r="Y80" s="281">
        <v>430251</v>
      </c>
      <c r="Z80">
        <v>40</v>
      </c>
      <c r="AA80" s="281">
        <v>424405</v>
      </c>
    </row>
    <row r="81" spans="1:27" x14ac:dyDescent="0.3">
      <c r="A81" t="s">
        <v>360</v>
      </c>
      <c r="B81">
        <v>10110201</v>
      </c>
      <c r="C81" t="s">
        <v>48</v>
      </c>
      <c r="D81">
        <v>1</v>
      </c>
      <c r="E81">
        <v>1</v>
      </c>
      <c r="G81" t="s">
        <v>649</v>
      </c>
      <c r="H81" t="s">
        <v>650</v>
      </c>
      <c r="I81">
        <v>134</v>
      </c>
      <c r="J81">
        <v>141</v>
      </c>
      <c r="K81" s="281">
        <v>60409</v>
      </c>
      <c r="L81">
        <v>0</v>
      </c>
      <c r="M81">
        <v>0</v>
      </c>
      <c r="N81" s="281">
        <v>3122</v>
      </c>
      <c r="O81" s="281">
        <v>1120</v>
      </c>
      <c r="P81" s="281">
        <v>9688</v>
      </c>
      <c r="Q81" s="282">
        <v>0</v>
      </c>
      <c r="R81" s="282">
        <v>0</v>
      </c>
      <c r="S81" s="282">
        <v>15</v>
      </c>
      <c r="T81" s="282">
        <v>787</v>
      </c>
      <c r="U81" s="282">
        <v>176</v>
      </c>
      <c r="V81" s="281">
        <v>74339</v>
      </c>
      <c r="W81">
        <v>7</v>
      </c>
      <c r="X81">
        <v>7</v>
      </c>
      <c r="Y81" s="281">
        <v>74332</v>
      </c>
      <c r="Z81">
        <v>7</v>
      </c>
      <c r="AA81" s="281">
        <v>60401</v>
      </c>
    </row>
    <row r="82" spans="1:27" x14ac:dyDescent="0.3">
      <c r="A82" t="s">
        <v>361</v>
      </c>
      <c r="B82">
        <v>10110202</v>
      </c>
      <c r="C82" t="s">
        <v>48</v>
      </c>
      <c r="D82">
        <v>0</v>
      </c>
      <c r="E82">
        <v>0</v>
      </c>
      <c r="G82" t="s">
        <v>649</v>
      </c>
      <c r="H82" t="s">
        <v>599</v>
      </c>
      <c r="I82" s="281">
        <v>6086</v>
      </c>
      <c r="J82" s="281">
        <v>6087</v>
      </c>
      <c r="K82" s="281">
        <v>25293</v>
      </c>
      <c r="L82">
        <v>0</v>
      </c>
      <c r="M82">
        <v>0</v>
      </c>
      <c r="N82" s="281">
        <v>17580</v>
      </c>
      <c r="O82" s="281">
        <v>9927</v>
      </c>
      <c r="P82">
        <v>0</v>
      </c>
      <c r="Q82" s="282">
        <v>0</v>
      </c>
      <c r="R82" s="282">
        <v>0</v>
      </c>
      <c r="S82" s="282">
        <v>15</v>
      </c>
      <c r="T82" s="282">
        <v>830</v>
      </c>
      <c r="U82" s="282">
        <v>0</v>
      </c>
      <c r="V82" s="281">
        <v>52800</v>
      </c>
      <c r="W82">
        <v>2</v>
      </c>
      <c r="X82">
        <v>2</v>
      </c>
      <c r="Y82" s="281">
        <v>52798</v>
      </c>
      <c r="Z82">
        <v>2</v>
      </c>
      <c r="AA82" s="281">
        <v>25291</v>
      </c>
    </row>
    <row r="83" spans="1:27" x14ac:dyDescent="0.3">
      <c r="A83" t="s">
        <v>362</v>
      </c>
      <c r="B83">
        <v>10110203</v>
      </c>
      <c r="C83" t="s">
        <v>48</v>
      </c>
      <c r="D83">
        <v>1</v>
      </c>
      <c r="E83">
        <v>1</v>
      </c>
      <c r="G83" t="s">
        <v>649</v>
      </c>
      <c r="H83" t="s">
        <v>651</v>
      </c>
      <c r="I83">
        <v>8</v>
      </c>
      <c r="J83">
        <v>9</v>
      </c>
      <c r="K83" s="281">
        <v>9115</v>
      </c>
      <c r="L83">
        <v>0</v>
      </c>
      <c r="M83">
        <v>0</v>
      </c>
      <c r="N83" s="281">
        <v>11093</v>
      </c>
      <c r="O83" s="281">
        <v>11200</v>
      </c>
      <c r="P83" s="281">
        <v>1613</v>
      </c>
      <c r="Q83" s="282">
        <v>0</v>
      </c>
      <c r="R83" s="282">
        <v>0</v>
      </c>
      <c r="S83" s="282">
        <v>15</v>
      </c>
      <c r="T83" s="282">
        <v>1007</v>
      </c>
      <c r="U83" s="282">
        <v>591</v>
      </c>
      <c r="V83" s="281">
        <v>33021</v>
      </c>
      <c r="W83">
        <v>0</v>
      </c>
      <c r="X83">
        <v>0</v>
      </c>
      <c r="Y83" s="281">
        <v>33020</v>
      </c>
      <c r="Z83">
        <v>0</v>
      </c>
      <c r="AA83" s="281">
        <v>9114</v>
      </c>
    </row>
    <row r="84" spans="1:27" x14ac:dyDescent="0.3">
      <c r="A84" t="s">
        <v>363</v>
      </c>
      <c r="B84">
        <v>10110204</v>
      </c>
      <c r="C84" t="s">
        <v>48</v>
      </c>
      <c r="D84">
        <v>1</v>
      </c>
      <c r="E84">
        <v>1</v>
      </c>
      <c r="G84" t="s">
        <v>649</v>
      </c>
      <c r="H84" t="s">
        <v>615</v>
      </c>
      <c r="I84">
        <v>77</v>
      </c>
      <c r="J84">
        <v>82</v>
      </c>
      <c r="K84" s="281">
        <v>11203</v>
      </c>
      <c r="L84">
        <v>0</v>
      </c>
      <c r="M84">
        <v>0</v>
      </c>
      <c r="N84" s="281">
        <v>17192</v>
      </c>
      <c r="O84" s="281">
        <v>1120</v>
      </c>
      <c r="P84" s="281">
        <v>13776</v>
      </c>
      <c r="Q84" s="282">
        <v>0</v>
      </c>
      <c r="R84" s="282">
        <v>0</v>
      </c>
      <c r="S84" s="282">
        <v>15</v>
      </c>
      <c r="T84" s="282">
        <v>1011</v>
      </c>
      <c r="U84" s="282">
        <v>152</v>
      </c>
      <c r="V84" s="281">
        <v>43291</v>
      </c>
      <c r="W84">
        <v>4</v>
      </c>
      <c r="X84">
        <v>4</v>
      </c>
      <c r="Y84" s="281">
        <v>43286</v>
      </c>
      <c r="Z84">
        <v>4</v>
      </c>
      <c r="AA84" s="281">
        <v>11198</v>
      </c>
    </row>
    <row r="85" spans="1:27" x14ac:dyDescent="0.3">
      <c r="A85" t="s">
        <v>364</v>
      </c>
      <c r="B85">
        <v>10120202</v>
      </c>
      <c r="C85" t="s">
        <v>48</v>
      </c>
      <c r="D85">
        <v>1</v>
      </c>
      <c r="E85">
        <v>0</v>
      </c>
      <c r="G85" t="s">
        <v>652</v>
      </c>
      <c r="H85" t="s">
        <v>653</v>
      </c>
      <c r="I85">
        <v>0</v>
      </c>
      <c r="J85">
        <v>0</v>
      </c>
      <c r="K85" s="281">
        <v>13819</v>
      </c>
      <c r="L85">
        <v>0</v>
      </c>
      <c r="M85">
        <v>0</v>
      </c>
      <c r="N85" s="281">
        <v>2267</v>
      </c>
      <c r="O85" s="281">
        <v>1120</v>
      </c>
      <c r="P85">
        <v>224</v>
      </c>
      <c r="Q85" s="282">
        <v>0</v>
      </c>
      <c r="R85" s="282">
        <v>0</v>
      </c>
      <c r="S85" s="282">
        <v>15</v>
      </c>
      <c r="T85" s="282">
        <v>527</v>
      </c>
      <c r="U85" s="282">
        <v>186</v>
      </c>
      <c r="V85" s="281">
        <v>17430</v>
      </c>
      <c r="W85">
        <v>0</v>
      </c>
      <c r="X85">
        <v>0</v>
      </c>
      <c r="Y85" s="281">
        <v>17430</v>
      </c>
      <c r="Z85">
        <v>0</v>
      </c>
      <c r="AA85" s="281">
        <v>13819</v>
      </c>
    </row>
    <row r="86" spans="1:27" x14ac:dyDescent="0.3">
      <c r="A86" t="s">
        <v>365</v>
      </c>
      <c r="B86">
        <v>17010101</v>
      </c>
      <c r="C86" t="s">
        <v>48</v>
      </c>
      <c r="D86">
        <v>1</v>
      </c>
      <c r="E86">
        <v>1</v>
      </c>
      <c r="G86" t="s">
        <v>654</v>
      </c>
      <c r="H86" t="s">
        <v>655</v>
      </c>
      <c r="I86" s="281">
        <v>9355</v>
      </c>
      <c r="J86" s="281">
        <v>9568</v>
      </c>
      <c r="K86" s="281">
        <v>17148039</v>
      </c>
      <c r="L86">
        <v>0</v>
      </c>
      <c r="M86">
        <v>0</v>
      </c>
      <c r="N86" s="281">
        <v>1906</v>
      </c>
      <c r="O86" s="281">
        <v>8429</v>
      </c>
      <c r="P86">
        <v>0</v>
      </c>
      <c r="Q86" s="282">
        <v>0</v>
      </c>
      <c r="R86" s="282">
        <v>0</v>
      </c>
      <c r="S86" s="282">
        <v>109</v>
      </c>
      <c r="T86" s="282">
        <v>215</v>
      </c>
      <c r="U86" s="282">
        <v>0</v>
      </c>
      <c r="V86" s="281">
        <v>17158374</v>
      </c>
      <c r="W86">
        <v>213</v>
      </c>
      <c r="X86">
        <v>213</v>
      </c>
      <c r="Y86" s="281">
        <v>17158161</v>
      </c>
      <c r="Z86">
        <v>213</v>
      </c>
      <c r="AA86" s="281">
        <v>17147826</v>
      </c>
    </row>
    <row r="87" spans="1:27" x14ac:dyDescent="0.3">
      <c r="A87" t="s">
        <v>366</v>
      </c>
      <c r="B87">
        <v>17010102</v>
      </c>
      <c r="C87" t="s">
        <v>48</v>
      </c>
      <c r="D87">
        <v>1</v>
      </c>
      <c r="E87">
        <v>1</v>
      </c>
      <c r="G87" t="s">
        <v>654</v>
      </c>
      <c r="H87" t="s">
        <v>656</v>
      </c>
      <c r="I87">
        <v>406</v>
      </c>
      <c r="J87">
        <v>408</v>
      </c>
      <c r="K87" s="281">
        <v>393922</v>
      </c>
      <c r="L87">
        <v>0</v>
      </c>
      <c r="M87">
        <v>0</v>
      </c>
      <c r="N87" s="281">
        <v>1176</v>
      </c>
      <c r="O87" s="281">
        <v>9739</v>
      </c>
      <c r="P87" s="281">
        <v>2611</v>
      </c>
      <c r="Q87" s="282">
        <v>0</v>
      </c>
      <c r="R87" s="282">
        <v>0</v>
      </c>
      <c r="S87" s="282">
        <v>109</v>
      </c>
      <c r="T87" s="282">
        <v>215</v>
      </c>
      <c r="U87" s="282">
        <v>128</v>
      </c>
      <c r="V87" s="281">
        <v>407448</v>
      </c>
      <c r="W87">
        <v>2</v>
      </c>
      <c r="X87">
        <v>2</v>
      </c>
      <c r="Y87" s="281">
        <v>407445</v>
      </c>
      <c r="Z87">
        <v>2</v>
      </c>
      <c r="AA87" s="281">
        <v>393920</v>
      </c>
    </row>
    <row r="88" spans="1:27" x14ac:dyDescent="0.3">
      <c r="A88" t="s">
        <v>367</v>
      </c>
      <c r="B88">
        <v>17010103</v>
      </c>
      <c r="C88" t="s">
        <v>48</v>
      </c>
      <c r="D88">
        <v>1</v>
      </c>
      <c r="E88">
        <v>1</v>
      </c>
      <c r="G88" t="s">
        <v>654</v>
      </c>
      <c r="H88" t="s">
        <v>657</v>
      </c>
      <c r="I88">
        <v>33</v>
      </c>
      <c r="J88">
        <v>35</v>
      </c>
      <c r="K88" s="281">
        <v>525397</v>
      </c>
      <c r="L88">
        <v>0</v>
      </c>
      <c r="M88">
        <v>0</v>
      </c>
      <c r="N88" s="281">
        <v>4306</v>
      </c>
      <c r="O88" s="281">
        <v>14304</v>
      </c>
      <c r="P88">
        <v>0</v>
      </c>
      <c r="Q88" s="282">
        <v>0</v>
      </c>
      <c r="R88" s="282">
        <v>0</v>
      </c>
      <c r="S88" s="282">
        <v>109</v>
      </c>
      <c r="T88" s="282">
        <v>215</v>
      </c>
      <c r="U88" s="282">
        <v>0</v>
      </c>
      <c r="V88" s="281">
        <v>544007</v>
      </c>
      <c r="W88">
        <v>2</v>
      </c>
      <c r="X88">
        <v>2</v>
      </c>
      <c r="Y88" s="281">
        <v>544005</v>
      </c>
      <c r="Z88">
        <v>2</v>
      </c>
      <c r="AA88" s="281">
        <v>525395</v>
      </c>
    </row>
    <row r="89" spans="1:27" x14ac:dyDescent="0.3">
      <c r="A89" t="s">
        <v>368</v>
      </c>
      <c r="B89">
        <v>17010104</v>
      </c>
      <c r="C89" t="s">
        <v>48</v>
      </c>
      <c r="D89">
        <v>1</v>
      </c>
      <c r="E89">
        <v>1</v>
      </c>
      <c r="G89" t="s">
        <v>654</v>
      </c>
      <c r="H89" t="s">
        <v>658</v>
      </c>
      <c r="I89">
        <v>130</v>
      </c>
      <c r="J89">
        <v>132</v>
      </c>
      <c r="K89" s="281">
        <v>2375414</v>
      </c>
      <c r="L89">
        <v>0</v>
      </c>
      <c r="M89">
        <v>0</v>
      </c>
      <c r="N89">
        <v>360</v>
      </c>
      <c r="O89" s="281">
        <v>1700</v>
      </c>
      <c r="P89">
        <v>224</v>
      </c>
      <c r="Q89" s="282">
        <v>0</v>
      </c>
      <c r="R89" s="282">
        <v>0</v>
      </c>
      <c r="S89" s="282">
        <v>109</v>
      </c>
      <c r="T89" s="282">
        <v>215</v>
      </c>
      <c r="U89" s="282">
        <v>1677</v>
      </c>
      <c r="V89" s="281">
        <v>2377697</v>
      </c>
      <c r="W89">
        <v>2</v>
      </c>
      <c r="X89">
        <v>2</v>
      </c>
      <c r="Y89" s="281">
        <v>2377696</v>
      </c>
      <c r="Z89">
        <v>2</v>
      </c>
      <c r="AA89" s="281">
        <v>2375412</v>
      </c>
    </row>
    <row r="90" spans="1:27" x14ac:dyDescent="0.3">
      <c r="A90" t="s">
        <v>369</v>
      </c>
      <c r="B90">
        <v>17010105</v>
      </c>
      <c r="C90" t="s">
        <v>48</v>
      </c>
      <c r="D90">
        <v>1</v>
      </c>
      <c r="E90">
        <v>1</v>
      </c>
      <c r="G90" t="s">
        <v>654</v>
      </c>
      <c r="H90" t="s">
        <v>659</v>
      </c>
      <c r="I90">
        <v>0</v>
      </c>
      <c r="J90">
        <v>0</v>
      </c>
      <c r="K90" s="281">
        <v>168780</v>
      </c>
      <c r="L90">
        <v>0</v>
      </c>
      <c r="M90">
        <v>0</v>
      </c>
      <c r="N90" s="281">
        <v>1202</v>
      </c>
      <c r="O90" s="281">
        <v>2705</v>
      </c>
      <c r="P90">
        <v>123</v>
      </c>
      <c r="Q90" s="282">
        <v>0</v>
      </c>
      <c r="R90" s="282">
        <v>0</v>
      </c>
      <c r="S90" s="282">
        <v>109</v>
      </c>
      <c r="T90" s="282">
        <v>215</v>
      </c>
      <c r="U90" s="282">
        <v>578</v>
      </c>
      <c r="V90" s="281">
        <v>172810</v>
      </c>
      <c r="W90">
        <v>0</v>
      </c>
      <c r="X90">
        <v>0</v>
      </c>
      <c r="Y90" s="281">
        <v>172810</v>
      </c>
      <c r="Z90">
        <v>0</v>
      </c>
      <c r="AA90" s="281">
        <v>168780</v>
      </c>
    </row>
    <row r="91" spans="1:27" x14ac:dyDescent="0.3">
      <c r="A91" t="s">
        <v>370</v>
      </c>
      <c r="B91">
        <v>17010106</v>
      </c>
      <c r="C91" t="s">
        <v>48</v>
      </c>
      <c r="D91">
        <v>0</v>
      </c>
      <c r="E91">
        <v>0</v>
      </c>
      <c r="G91" t="s">
        <v>654</v>
      </c>
      <c r="H91" t="s">
        <v>659</v>
      </c>
      <c r="I91">
        <v>0</v>
      </c>
      <c r="J91">
        <v>0</v>
      </c>
      <c r="K91" s="281">
        <v>168780</v>
      </c>
      <c r="L91">
        <v>0</v>
      </c>
      <c r="M91">
        <v>0</v>
      </c>
      <c r="N91">
        <v>616</v>
      </c>
      <c r="O91" s="281">
        <v>1811</v>
      </c>
      <c r="P91">
        <v>0</v>
      </c>
      <c r="Q91" s="282">
        <v>0</v>
      </c>
      <c r="R91" s="282">
        <v>0</v>
      </c>
      <c r="S91" s="282">
        <v>109</v>
      </c>
      <c r="T91" s="282">
        <v>215</v>
      </c>
      <c r="U91" s="282">
        <v>0</v>
      </c>
      <c r="V91" s="281">
        <v>171206</v>
      </c>
      <c r="W91">
        <v>0</v>
      </c>
      <c r="X91">
        <v>0</v>
      </c>
      <c r="Y91" s="281">
        <v>171206</v>
      </c>
      <c r="Z91">
        <v>0</v>
      </c>
      <c r="AA91" s="281">
        <v>168780</v>
      </c>
    </row>
    <row r="92" spans="1:27" x14ac:dyDescent="0.3">
      <c r="A92" t="s">
        <v>371</v>
      </c>
      <c r="B92">
        <v>17010201</v>
      </c>
      <c r="C92" t="s">
        <v>48</v>
      </c>
      <c r="D92">
        <v>0</v>
      </c>
      <c r="E92">
        <v>0</v>
      </c>
      <c r="G92" t="s">
        <v>660</v>
      </c>
      <c r="H92" t="s">
        <v>661</v>
      </c>
      <c r="I92" s="281">
        <v>69991</v>
      </c>
      <c r="J92" s="281">
        <v>70700</v>
      </c>
      <c r="K92" s="281">
        <v>1890655</v>
      </c>
      <c r="L92">
        <v>0</v>
      </c>
      <c r="M92">
        <v>0</v>
      </c>
      <c r="N92">
        <v>558</v>
      </c>
      <c r="O92" s="281">
        <v>1120</v>
      </c>
      <c r="P92">
        <v>123</v>
      </c>
      <c r="Q92" s="282">
        <v>0</v>
      </c>
      <c r="R92" s="282">
        <v>0</v>
      </c>
      <c r="S92" s="282">
        <v>109</v>
      </c>
      <c r="T92" s="282">
        <v>215</v>
      </c>
      <c r="U92" s="282">
        <v>2461</v>
      </c>
      <c r="V92" s="281">
        <v>1892457</v>
      </c>
      <c r="W92">
        <v>709</v>
      </c>
      <c r="X92">
        <v>709</v>
      </c>
      <c r="Y92" s="281">
        <v>1891747</v>
      </c>
      <c r="Z92">
        <v>709</v>
      </c>
      <c r="AA92" s="281">
        <v>1889946</v>
      </c>
    </row>
    <row r="93" spans="1:27" x14ac:dyDescent="0.3">
      <c r="A93" t="s">
        <v>372</v>
      </c>
      <c r="B93">
        <v>17010202</v>
      </c>
      <c r="C93" t="s">
        <v>48</v>
      </c>
      <c r="D93">
        <v>1</v>
      </c>
      <c r="E93">
        <v>0</v>
      </c>
      <c r="G93" t="s">
        <v>660</v>
      </c>
      <c r="H93" t="s">
        <v>662</v>
      </c>
      <c r="I93" s="281">
        <v>36096</v>
      </c>
      <c r="J93" s="281">
        <v>36140</v>
      </c>
      <c r="K93" s="281">
        <v>1167525</v>
      </c>
      <c r="L93">
        <v>0</v>
      </c>
      <c r="M93">
        <v>0</v>
      </c>
      <c r="N93">
        <v>285</v>
      </c>
      <c r="O93" s="281">
        <v>2989</v>
      </c>
      <c r="P93">
        <v>669</v>
      </c>
      <c r="Q93" s="282">
        <v>0</v>
      </c>
      <c r="R93" s="282">
        <v>0</v>
      </c>
      <c r="S93" s="282">
        <v>109</v>
      </c>
      <c r="T93" s="282">
        <v>319</v>
      </c>
      <c r="U93" s="282">
        <v>781</v>
      </c>
      <c r="V93" s="281">
        <v>1171468</v>
      </c>
      <c r="W93">
        <v>43</v>
      </c>
      <c r="X93">
        <v>43</v>
      </c>
      <c r="Y93" s="281">
        <v>1171424</v>
      </c>
      <c r="Z93">
        <v>43</v>
      </c>
      <c r="AA93" s="281">
        <v>1167481</v>
      </c>
    </row>
    <row r="94" spans="1:27" x14ac:dyDescent="0.3">
      <c r="A94" t="s">
        <v>373</v>
      </c>
      <c r="B94">
        <v>17010203</v>
      </c>
      <c r="C94" t="s">
        <v>48</v>
      </c>
      <c r="D94">
        <v>0</v>
      </c>
      <c r="E94">
        <v>0</v>
      </c>
      <c r="G94" t="s">
        <v>660</v>
      </c>
      <c r="H94" t="s">
        <v>663</v>
      </c>
      <c r="I94" s="281">
        <v>26639</v>
      </c>
      <c r="J94" s="281">
        <v>26695</v>
      </c>
      <c r="K94" s="281">
        <v>4246529</v>
      </c>
      <c r="L94">
        <v>0</v>
      </c>
      <c r="M94">
        <v>0</v>
      </c>
      <c r="N94">
        <v>242</v>
      </c>
      <c r="O94" s="281">
        <v>1552</v>
      </c>
      <c r="P94" s="281">
        <v>1859</v>
      </c>
      <c r="Q94" s="282">
        <v>0</v>
      </c>
      <c r="R94" s="282">
        <v>0</v>
      </c>
      <c r="S94" s="282">
        <v>109</v>
      </c>
      <c r="T94" s="282">
        <v>319</v>
      </c>
      <c r="U94" s="282">
        <v>693</v>
      </c>
      <c r="V94" s="281">
        <v>4250182</v>
      </c>
      <c r="W94">
        <v>56</v>
      </c>
      <c r="X94">
        <v>56</v>
      </c>
      <c r="Y94" s="281">
        <v>4250125</v>
      </c>
      <c r="Z94">
        <v>56</v>
      </c>
      <c r="AA94" s="281">
        <v>4246473</v>
      </c>
    </row>
    <row r="95" spans="1:27" x14ac:dyDescent="0.3">
      <c r="A95" t="s">
        <v>374</v>
      </c>
      <c r="B95">
        <v>17010204</v>
      </c>
      <c r="C95" t="s">
        <v>48</v>
      </c>
      <c r="D95">
        <v>1</v>
      </c>
      <c r="E95">
        <v>1</v>
      </c>
      <c r="G95" t="s">
        <v>660</v>
      </c>
      <c r="H95" t="s">
        <v>664</v>
      </c>
      <c r="I95" s="281">
        <v>26967</v>
      </c>
      <c r="J95" s="281">
        <v>27865</v>
      </c>
      <c r="K95" s="281">
        <v>11111995</v>
      </c>
      <c r="L95">
        <v>0</v>
      </c>
      <c r="M95">
        <v>0</v>
      </c>
      <c r="N95" s="281">
        <v>1353</v>
      </c>
      <c r="O95" s="281">
        <v>12422</v>
      </c>
      <c r="P95">
        <v>0</v>
      </c>
      <c r="Q95" s="282">
        <v>0</v>
      </c>
      <c r="R95" s="282">
        <v>0</v>
      </c>
      <c r="S95" s="282">
        <v>109</v>
      </c>
      <c r="T95" s="282">
        <v>319</v>
      </c>
      <c r="U95" s="282">
        <v>0</v>
      </c>
      <c r="V95" s="281">
        <v>11125770</v>
      </c>
      <c r="W95">
        <v>898</v>
      </c>
      <c r="X95">
        <v>898</v>
      </c>
      <c r="Y95" s="281">
        <v>11124872</v>
      </c>
      <c r="Z95">
        <v>898</v>
      </c>
      <c r="AA95" s="281">
        <v>11111097</v>
      </c>
    </row>
    <row r="96" spans="1:27" x14ac:dyDescent="0.3">
      <c r="A96" t="s">
        <v>375</v>
      </c>
      <c r="B96">
        <v>17010205</v>
      </c>
      <c r="C96" t="s">
        <v>48</v>
      </c>
      <c r="D96">
        <v>1</v>
      </c>
      <c r="E96">
        <v>1</v>
      </c>
      <c r="G96" t="s">
        <v>660</v>
      </c>
      <c r="H96" t="s">
        <v>665</v>
      </c>
      <c r="I96" s="281">
        <v>116227</v>
      </c>
      <c r="J96" s="281">
        <v>117588</v>
      </c>
      <c r="K96" s="281">
        <v>4776293</v>
      </c>
      <c r="L96">
        <v>0</v>
      </c>
      <c r="M96">
        <v>0</v>
      </c>
      <c r="N96">
        <v>539</v>
      </c>
      <c r="O96" s="281">
        <v>13449</v>
      </c>
      <c r="P96">
        <v>0</v>
      </c>
      <c r="Q96" s="282">
        <v>0</v>
      </c>
      <c r="R96" s="282">
        <v>0</v>
      </c>
      <c r="S96" s="282">
        <v>109</v>
      </c>
      <c r="T96" s="282">
        <v>319</v>
      </c>
      <c r="U96" s="282">
        <v>0</v>
      </c>
      <c r="V96" s="281">
        <v>4790280</v>
      </c>
      <c r="W96" s="281">
        <v>1361</v>
      </c>
      <c r="X96" s="281">
        <v>1361</v>
      </c>
      <c r="Y96" s="281">
        <v>4788919</v>
      </c>
      <c r="Z96" s="281">
        <v>1361</v>
      </c>
      <c r="AA96" s="281">
        <v>4774932</v>
      </c>
    </row>
    <row r="97" spans="1:27" x14ac:dyDescent="0.3">
      <c r="A97" t="s">
        <v>376</v>
      </c>
      <c r="B97">
        <v>17010206</v>
      </c>
      <c r="C97" t="s">
        <v>48</v>
      </c>
      <c r="D97">
        <v>0</v>
      </c>
      <c r="E97">
        <v>0</v>
      </c>
      <c r="G97" t="s">
        <v>660</v>
      </c>
      <c r="H97" t="s">
        <v>666</v>
      </c>
      <c r="I97">
        <v>8</v>
      </c>
      <c r="J97">
        <v>8</v>
      </c>
      <c r="K97" s="281">
        <v>1464938</v>
      </c>
      <c r="L97">
        <v>0</v>
      </c>
      <c r="M97">
        <v>0</v>
      </c>
      <c r="N97">
        <v>415</v>
      </c>
      <c r="O97" s="281">
        <v>3326</v>
      </c>
      <c r="P97">
        <v>0</v>
      </c>
      <c r="Q97" s="282">
        <v>0</v>
      </c>
      <c r="R97" s="282">
        <v>0</v>
      </c>
      <c r="S97" s="282">
        <v>109</v>
      </c>
      <c r="T97" s="282">
        <v>319</v>
      </c>
      <c r="U97" s="282">
        <v>0</v>
      </c>
      <c r="V97" s="281">
        <v>1468680</v>
      </c>
      <c r="W97">
        <v>0</v>
      </c>
      <c r="X97">
        <v>0</v>
      </c>
      <c r="Y97" s="281">
        <v>1468679</v>
      </c>
      <c r="Z97">
        <v>0</v>
      </c>
      <c r="AA97" s="281">
        <v>1464938</v>
      </c>
    </row>
    <row r="98" spans="1:27" x14ac:dyDescent="0.3">
      <c r="A98" t="s">
        <v>377</v>
      </c>
      <c r="B98">
        <v>17010207</v>
      </c>
      <c r="C98" t="s">
        <v>48</v>
      </c>
      <c r="D98">
        <v>1</v>
      </c>
      <c r="E98">
        <v>0</v>
      </c>
      <c r="G98" t="s">
        <v>660</v>
      </c>
      <c r="H98" t="s">
        <v>667</v>
      </c>
      <c r="I98">
        <v>51</v>
      </c>
      <c r="J98">
        <v>54</v>
      </c>
      <c r="K98" s="281">
        <v>3093029</v>
      </c>
      <c r="L98">
        <v>0</v>
      </c>
      <c r="M98">
        <v>0</v>
      </c>
      <c r="N98">
        <v>16</v>
      </c>
      <c r="O98" s="281">
        <v>5478</v>
      </c>
      <c r="P98">
        <v>202</v>
      </c>
      <c r="Q98" s="282">
        <v>0</v>
      </c>
      <c r="R98" s="282">
        <v>0</v>
      </c>
      <c r="S98" s="282">
        <v>109</v>
      </c>
      <c r="T98" s="282">
        <v>319</v>
      </c>
      <c r="U98" s="282">
        <v>421</v>
      </c>
      <c r="V98" s="281">
        <v>3098724</v>
      </c>
      <c r="W98">
        <v>3</v>
      </c>
      <c r="X98">
        <v>3</v>
      </c>
      <c r="Y98" s="281">
        <v>3098722</v>
      </c>
      <c r="Z98">
        <v>3</v>
      </c>
      <c r="AA98" s="281">
        <v>3093026</v>
      </c>
    </row>
    <row r="99" spans="1:27" x14ac:dyDescent="0.3">
      <c r="A99" t="s">
        <v>378</v>
      </c>
      <c r="B99">
        <v>17010208</v>
      </c>
      <c r="C99" t="s">
        <v>48</v>
      </c>
      <c r="D99">
        <v>0</v>
      </c>
      <c r="E99">
        <v>0</v>
      </c>
      <c r="G99" t="s">
        <v>660</v>
      </c>
      <c r="H99" t="s">
        <v>668</v>
      </c>
      <c r="I99" s="281">
        <v>31177</v>
      </c>
      <c r="J99" s="281">
        <v>31726</v>
      </c>
      <c r="K99" s="281">
        <v>7547618</v>
      </c>
      <c r="L99">
        <v>811</v>
      </c>
      <c r="M99">
        <v>811</v>
      </c>
      <c r="N99">
        <v>259</v>
      </c>
      <c r="O99" s="281">
        <v>6917</v>
      </c>
      <c r="P99">
        <v>0</v>
      </c>
      <c r="Q99" s="282">
        <v>64</v>
      </c>
      <c r="R99" s="282">
        <v>64</v>
      </c>
      <c r="S99" s="282">
        <v>109</v>
      </c>
      <c r="T99" s="282">
        <v>1026</v>
      </c>
      <c r="U99" s="282">
        <v>0</v>
      </c>
      <c r="V99" s="281">
        <v>7556415</v>
      </c>
      <c r="W99">
        <v>549</v>
      </c>
      <c r="X99">
        <v>549</v>
      </c>
      <c r="Y99" s="281">
        <v>7555866</v>
      </c>
      <c r="Z99">
        <v>549</v>
      </c>
      <c r="AA99" s="281">
        <v>7548690</v>
      </c>
    </row>
    <row r="100" spans="1:27" x14ac:dyDescent="0.3">
      <c r="A100" t="s">
        <v>379</v>
      </c>
      <c r="B100">
        <v>17010209</v>
      </c>
      <c r="C100" t="s">
        <v>48</v>
      </c>
      <c r="D100">
        <v>0</v>
      </c>
      <c r="E100">
        <v>0</v>
      </c>
      <c r="G100" t="s">
        <v>660</v>
      </c>
      <c r="H100" t="s">
        <v>669</v>
      </c>
      <c r="I100">
        <v>36</v>
      </c>
      <c r="J100">
        <v>38</v>
      </c>
      <c r="K100" s="281">
        <v>3312106</v>
      </c>
      <c r="L100">
        <v>467</v>
      </c>
      <c r="M100">
        <v>467</v>
      </c>
      <c r="N100">
        <v>313</v>
      </c>
      <c r="O100" s="281">
        <v>6173</v>
      </c>
      <c r="P100">
        <v>0</v>
      </c>
      <c r="Q100" s="282">
        <v>56</v>
      </c>
      <c r="R100" s="282">
        <v>56</v>
      </c>
      <c r="S100" s="282">
        <v>109</v>
      </c>
      <c r="T100" s="282">
        <v>319</v>
      </c>
      <c r="U100" s="282">
        <v>0</v>
      </c>
      <c r="V100" s="281">
        <v>3319525</v>
      </c>
      <c r="W100">
        <v>2</v>
      </c>
      <c r="X100">
        <v>2</v>
      </c>
      <c r="Y100" s="281">
        <v>3319523</v>
      </c>
      <c r="Z100">
        <v>2</v>
      </c>
      <c r="AA100" s="281">
        <v>3313038</v>
      </c>
    </row>
    <row r="101" spans="1:27" x14ac:dyDescent="0.3">
      <c r="A101" t="s">
        <v>380</v>
      </c>
      <c r="B101">
        <v>17010210</v>
      </c>
      <c r="C101" t="s">
        <v>48</v>
      </c>
      <c r="D101">
        <v>0</v>
      </c>
      <c r="E101">
        <v>0</v>
      </c>
      <c r="G101" t="s">
        <v>660</v>
      </c>
      <c r="H101" t="s">
        <v>479</v>
      </c>
      <c r="I101" s="281">
        <v>17268</v>
      </c>
      <c r="J101" s="281">
        <v>17452</v>
      </c>
      <c r="K101" s="281">
        <v>444733</v>
      </c>
      <c r="L101">
        <v>0</v>
      </c>
      <c r="M101">
        <v>0</v>
      </c>
      <c r="N101">
        <v>212</v>
      </c>
      <c r="O101" s="281">
        <v>4468</v>
      </c>
      <c r="P101" s="281">
        <v>1445</v>
      </c>
      <c r="Q101" s="282">
        <v>0</v>
      </c>
      <c r="R101" s="282">
        <v>0</v>
      </c>
      <c r="S101" s="282">
        <v>109</v>
      </c>
      <c r="T101" s="282">
        <v>319</v>
      </c>
      <c r="U101" s="282">
        <v>706</v>
      </c>
      <c r="V101" s="281">
        <v>450858</v>
      </c>
      <c r="W101">
        <v>184</v>
      </c>
      <c r="X101">
        <v>184</v>
      </c>
      <c r="Y101" s="281">
        <v>450674</v>
      </c>
      <c r="Z101">
        <v>184</v>
      </c>
      <c r="AA101" s="281">
        <v>444549</v>
      </c>
    </row>
    <row r="102" spans="1:27" x14ac:dyDescent="0.3">
      <c r="A102" t="s">
        <v>381</v>
      </c>
      <c r="B102">
        <v>17010211</v>
      </c>
      <c r="C102" t="s">
        <v>48</v>
      </c>
      <c r="D102">
        <v>0</v>
      </c>
      <c r="E102">
        <v>0</v>
      </c>
      <c r="G102" t="s">
        <v>660</v>
      </c>
      <c r="H102" t="s">
        <v>670</v>
      </c>
      <c r="I102">
        <v>847</v>
      </c>
      <c r="J102">
        <v>868</v>
      </c>
      <c r="K102" s="281">
        <v>489058</v>
      </c>
      <c r="L102">
        <v>0</v>
      </c>
      <c r="M102">
        <v>0</v>
      </c>
      <c r="N102">
        <v>461</v>
      </c>
      <c r="O102" s="281">
        <v>2821</v>
      </c>
      <c r="P102">
        <v>0</v>
      </c>
      <c r="Q102" s="282">
        <v>0</v>
      </c>
      <c r="R102" s="282">
        <v>0</v>
      </c>
      <c r="S102" s="282">
        <v>109</v>
      </c>
      <c r="T102" s="282">
        <v>319</v>
      </c>
      <c r="U102" s="282">
        <v>0</v>
      </c>
      <c r="V102" s="281">
        <v>492341</v>
      </c>
      <c r="W102">
        <v>21</v>
      </c>
      <c r="X102">
        <v>21</v>
      </c>
      <c r="Y102" s="281">
        <v>492320</v>
      </c>
      <c r="Z102">
        <v>21</v>
      </c>
      <c r="AA102" s="281">
        <v>489037</v>
      </c>
    </row>
    <row r="103" spans="1:27" x14ac:dyDescent="0.3">
      <c r="A103" t="s">
        <v>382</v>
      </c>
      <c r="B103">
        <v>17010212</v>
      </c>
      <c r="C103" t="s">
        <v>48</v>
      </c>
      <c r="D103">
        <v>1</v>
      </c>
      <c r="E103">
        <v>0</v>
      </c>
      <c r="G103" t="s">
        <v>660</v>
      </c>
      <c r="H103" t="s">
        <v>671</v>
      </c>
      <c r="I103" s="281">
        <v>96882</v>
      </c>
      <c r="J103" s="281">
        <v>96976</v>
      </c>
      <c r="K103" s="281">
        <v>9339552</v>
      </c>
      <c r="L103">
        <v>0</v>
      </c>
      <c r="M103">
        <v>0</v>
      </c>
      <c r="N103">
        <v>39</v>
      </c>
      <c r="O103" s="281">
        <v>6154</v>
      </c>
      <c r="P103">
        <v>314</v>
      </c>
      <c r="Q103" s="282">
        <v>0</v>
      </c>
      <c r="R103" s="282">
        <v>0</v>
      </c>
      <c r="S103" s="282">
        <v>109</v>
      </c>
      <c r="T103" s="282">
        <v>319</v>
      </c>
      <c r="U103" s="282">
        <v>164</v>
      </c>
      <c r="V103" s="281">
        <v>9346059</v>
      </c>
      <c r="W103">
        <v>94</v>
      </c>
      <c r="X103">
        <v>94</v>
      </c>
      <c r="Y103" s="281">
        <v>9345965</v>
      </c>
      <c r="Z103">
        <v>94</v>
      </c>
      <c r="AA103" s="281">
        <v>9339458</v>
      </c>
    </row>
    <row r="104" spans="1:27" x14ac:dyDescent="0.3">
      <c r="A104" t="s">
        <v>383</v>
      </c>
      <c r="B104">
        <v>17010213</v>
      </c>
      <c r="C104" t="s">
        <v>48</v>
      </c>
      <c r="D104">
        <v>0</v>
      </c>
      <c r="E104">
        <v>0</v>
      </c>
      <c r="G104" t="s">
        <v>660</v>
      </c>
      <c r="H104" t="s">
        <v>672</v>
      </c>
      <c r="I104" s="281">
        <v>3447</v>
      </c>
      <c r="J104" s="281">
        <v>3523</v>
      </c>
      <c r="K104" s="281">
        <v>35266894</v>
      </c>
      <c r="L104">
        <v>0</v>
      </c>
      <c r="M104">
        <v>0</v>
      </c>
      <c r="N104">
        <v>46</v>
      </c>
      <c r="O104" s="281">
        <v>1120</v>
      </c>
      <c r="P104">
        <v>0</v>
      </c>
      <c r="Q104" s="282">
        <v>0</v>
      </c>
      <c r="R104" s="282">
        <v>0</v>
      </c>
      <c r="S104" s="282">
        <v>109</v>
      </c>
      <c r="T104" s="282">
        <v>319</v>
      </c>
      <c r="U104" s="282">
        <v>0</v>
      </c>
      <c r="V104" s="281">
        <v>35268060</v>
      </c>
      <c r="W104">
        <v>75</v>
      </c>
      <c r="X104">
        <v>75</v>
      </c>
      <c r="Y104" s="281">
        <v>35267985</v>
      </c>
      <c r="Z104">
        <v>75</v>
      </c>
      <c r="AA104" s="281">
        <v>35266819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zoomScale="80" zoomScaleNormal="80" workbookViewId="0">
      <selection activeCell="AA26" sqref="AA26"/>
    </sheetView>
  </sheetViews>
  <sheetFormatPr defaultRowHeight="14.4" x14ac:dyDescent="0.3"/>
  <sheetData>
    <row r="1" spans="1:4" ht="21.6" thickBot="1" x14ac:dyDescent="0.45">
      <c r="A1" s="234" t="s">
        <v>0</v>
      </c>
      <c r="B1" s="235"/>
      <c r="C1" s="235"/>
      <c r="D1" s="236"/>
    </row>
  </sheetData>
  <mergeCells count="1">
    <mergeCell ref="A1:D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1"/>
  <sheetViews>
    <sheetView topLeftCell="A40" zoomScale="80" zoomScaleNormal="80" workbookViewId="0">
      <selection activeCell="N54" sqref="N54"/>
    </sheetView>
  </sheetViews>
  <sheetFormatPr defaultRowHeight="14.4" x14ac:dyDescent="0.3"/>
  <sheetData>
    <row r="1" spans="1:3" ht="21.6" thickBot="1" x14ac:dyDescent="0.45">
      <c r="A1" s="237" t="s">
        <v>1</v>
      </c>
      <c r="B1" s="238"/>
      <c r="C1" s="239"/>
    </row>
  </sheetData>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
  <sheetViews>
    <sheetView workbookViewId="0">
      <selection activeCell="L6" sqref="L6"/>
    </sheetView>
  </sheetViews>
  <sheetFormatPr defaultRowHeight="14.4" x14ac:dyDescent="0.3"/>
  <sheetData>
    <row r="1" spans="1:3" ht="18.600000000000001" thickBot="1" x14ac:dyDescent="0.4">
      <c r="A1" s="240" t="s">
        <v>2</v>
      </c>
      <c r="B1" s="241"/>
      <c r="C1" s="242"/>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R102"/>
  <sheetViews>
    <sheetView workbookViewId="0">
      <pane ySplit="1" topLeftCell="A2" activePane="bottomLeft" state="frozen"/>
      <selection activeCell="E1" sqref="E1"/>
      <selection pane="bottomLeft"/>
    </sheetView>
  </sheetViews>
  <sheetFormatPr defaultRowHeight="15.6" x14ac:dyDescent="0.3"/>
  <cols>
    <col min="1" max="1" width="9.88671875" style="28" bestFit="1" customWidth="1"/>
    <col min="2" max="2" width="11.44140625" bestFit="1" customWidth="1"/>
    <col min="3" max="3" width="46.88671875" customWidth="1"/>
    <col min="4" max="4" width="9.5546875" customWidth="1"/>
    <col min="5" max="5" width="6.21875" customWidth="1"/>
    <col min="6" max="6" width="11.109375" customWidth="1"/>
    <col min="7" max="7" width="12" customWidth="1"/>
    <col min="8" max="8" width="12.6640625" customWidth="1"/>
    <col min="9" max="9" width="12" customWidth="1"/>
    <col min="10" max="10" width="12.6640625" customWidth="1"/>
    <col min="11" max="11" width="12" customWidth="1"/>
    <col min="12" max="12" width="12.6640625" customWidth="1"/>
    <col min="13" max="13" width="9.88671875" customWidth="1"/>
    <col min="14" max="14" width="6.6640625" customWidth="1"/>
    <col min="15" max="15" width="8" customWidth="1"/>
    <col min="16" max="16" width="10" customWidth="1"/>
    <col min="17" max="17" width="7.109375" customWidth="1"/>
    <col min="18" max="19" width="9" customWidth="1"/>
    <col min="20" max="20" width="6.77734375" customWidth="1"/>
    <col min="21" max="21" width="10" customWidth="1"/>
    <col min="22" max="22" width="5.6640625" customWidth="1"/>
    <col min="23" max="23" width="7" customWidth="1"/>
    <col min="24" max="24" width="10" bestFit="1" customWidth="1"/>
    <col min="25" max="25" width="7" customWidth="1"/>
    <col min="26" max="26" width="10" bestFit="1" customWidth="1"/>
    <col min="27" max="27" width="6" customWidth="1"/>
    <col min="28" max="28" width="11" bestFit="1" customWidth="1"/>
    <col min="29" max="29" width="6" customWidth="1"/>
    <col min="30" max="30" width="8" bestFit="1" customWidth="1"/>
    <col min="31" max="31" width="6" customWidth="1"/>
    <col min="32" max="32" width="8" customWidth="1"/>
    <col min="33" max="36" width="6" customWidth="1"/>
    <col min="37" max="37" width="8" customWidth="1"/>
    <col min="38" max="39" width="6" customWidth="1"/>
    <col min="40" max="42" width="7" customWidth="1"/>
    <col min="43" max="43" width="10" customWidth="1"/>
    <col min="44" max="44" width="9" bestFit="1" customWidth="1"/>
    <col min="45" max="16384" width="8.88671875" style="39"/>
  </cols>
  <sheetData>
    <row r="1" spans="1:44" s="40" customFormat="1" x14ac:dyDescent="0.3">
      <c r="A1" s="41" t="s">
        <v>3</v>
      </c>
      <c r="B1" s="1" t="s">
        <v>4</v>
      </c>
      <c r="C1" s="1" t="s">
        <v>5</v>
      </c>
      <c r="D1" s="1" t="s">
        <v>6</v>
      </c>
      <c r="E1" s="1" t="s">
        <v>7</v>
      </c>
      <c r="F1" s="1" t="s">
        <v>8</v>
      </c>
      <c r="G1" s="1" t="s">
        <v>9</v>
      </c>
      <c r="H1" s="1" t="s">
        <v>10</v>
      </c>
      <c r="I1" s="1" t="s">
        <v>11</v>
      </c>
      <c r="J1" s="1" t="s">
        <v>12</v>
      </c>
      <c r="K1" s="1" t="s">
        <v>13</v>
      </c>
      <c r="L1" s="1" t="s">
        <v>14</v>
      </c>
      <c r="M1" s="1" t="s">
        <v>15</v>
      </c>
      <c r="N1" s="1" t="s">
        <v>16</v>
      </c>
      <c r="O1" s="1" t="s">
        <v>17</v>
      </c>
      <c r="P1" s="1" t="s">
        <v>18</v>
      </c>
      <c r="Q1" s="1" t="s">
        <v>19</v>
      </c>
      <c r="R1" s="1" t="s">
        <v>20</v>
      </c>
      <c r="S1" s="1" t="s">
        <v>21</v>
      </c>
      <c r="T1" s="1" t="s">
        <v>22</v>
      </c>
      <c r="U1" s="1" t="s">
        <v>23</v>
      </c>
      <c r="V1" s="1" t="s">
        <v>24</v>
      </c>
      <c r="W1" s="1" t="s">
        <v>25</v>
      </c>
      <c r="X1" s="1" t="s">
        <v>26</v>
      </c>
      <c r="Y1" s="1" t="s">
        <v>27</v>
      </c>
      <c r="Z1" s="1" t="s">
        <v>28</v>
      </c>
      <c r="AA1" s="1" t="s">
        <v>29</v>
      </c>
      <c r="AB1" s="1" t="s">
        <v>30</v>
      </c>
      <c r="AC1" s="1" t="s">
        <v>31</v>
      </c>
      <c r="AD1" s="1" t="s">
        <v>32</v>
      </c>
      <c r="AE1" s="1" t="s">
        <v>33</v>
      </c>
      <c r="AF1" s="1" t="s">
        <v>34</v>
      </c>
      <c r="AG1" s="1" t="s">
        <v>35</v>
      </c>
      <c r="AH1" s="1" t="s">
        <v>36</v>
      </c>
      <c r="AI1" s="1" t="s">
        <v>37</v>
      </c>
      <c r="AJ1" s="1" t="s">
        <v>38</v>
      </c>
      <c r="AK1" s="1" t="s">
        <v>39</v>
      </c>
      <c r="AL1" s="1" t="s">
        <v>40</v>
      </c>
      <c r="AM1" s="1" t="s">
        <v>41</v>
      </c>
      <c r="AN1" s="1" t="s">
        <v>42</v>
      </c>
      <c r="AO1" s="1" t="s">
        <v>43</v>
      </c>
      <c r="AP1" s="1" t="s">
        <v>44</v>
      </c>
      <c r="AQ1" s="1" t="s">
        <v>45</v>
      </c>
      <c r="AR1" s="1" t="s">
        <v>46</v>
      </c>
    </row>
    <row r="2" spans="1:44" x14ac:dyDescent="0.3">
      <c r="A2" s="38" t="s">
        <v>384</v>
      </c>
      <c r="B2">
        <v>5019000</v>
      </c>
      <c r="C2" t="s">
        <v>51</v>
      </c>
      <c r="D2">
        <v>30</v>
      </c>
      <c r="E2" t="s">
        <v>48</v>
      </c>
      <c r="F2" t="s">
        <v>49</v>
      </c>
      <c r="G2">
        <v>-999999</v>
      </c>
      <c r="H2">
        <v>-113.0775922</v>
      </c>
      <c r="I2">
        <v>48.994986390000001</v>
      </c>
      <c r="J2">
        <v>-113.07759093999999</v>
      </c>
      <c r="K2">
        <v>48.995109560000003</v>
      </c>
      <c r="L2">
        <v>13.529</v>
      </c>
      <c r="M2" t="s">
        <v>50</v>
      </c>
      <c r="N2">
        <v>34</v>
      </c>
      <c r="O2">
        <v>0.81799999999999995</v>
      </c>
      <c r="P2">
        <v>7.9000000000000001E-2</v>
      </c>
      <c r="Q2">
        <v>1</v>
      </c>
      <c r="R2">
        <v>19170301</v>
      </c>
      <c r="S2">
        <v>19840801</v>
      </c>
      <c r="T2">
        <v>12437</v>
      </c>
      <c r="U2">
        <v>7868</v>
      </c>
      <c r="V2">
        <v>0</v>
      </c>
      <c r="W2">
        <f>Input!C3</f>
        <v>0</v>
      </c>
      <c r="X2">
        <f>W2*724.447</f>
        <v>0</v>
      </c>
      <c r="Y2">
        <f>Input!D3</f>
        <v>0</v>
      </c>
      <c r="Z2">
        <f t="shared" ref="X2:Z66" si="0">Y2*724.447</f>
        <v>0</v>
      </c>
      <c r="AA2">
        <f>Input!E3</f>
        <v>0</v>
      </c>
      <c r="AB2">
        <f t="shared" ref="AB2" si="1">AA2*724.447</f>
        <v>0</v>
      </c>
      <c r="AC2">
        <f>Input!F3</f>
        <v>0</v>
      </c>
      <c r="AD2">
        <f t="shared" ref="AD2" si="2">AC2*724.447</f>
        <v>0</v>
      </c>
      <c r="AE2">
        <v>0</v>
      </c>
      <c r="AF2">
        <v>0</v>
      </c>
      <c r="AG2">
        <v>2</v>
      </c>
      <c r="AH2">
        <v>203</v>
      </c>
      <c r="AI2">
        <v>408</v>
      </c>
      <c r="AJ2">
        <v>519</v>
      </c>
      <c r="AK2">
        <v>544</v>
      </c>
      <c r="AL2">
        <v>572</v>
      </c>
      <c r="AM2">
        <v>639</v>
      </c>
      <c r="AN2">
        <v>676</v>
      </c>
      <c r="AO2">
        <v>706</v>
      </c>
      <c r="AP2">
        <v>816</v>
      </c>
      <c r="AQ2">
        <f>Input!G3</f>
        <v>269.803</v>
      </c>
      <c r="AR2">
        <f t="shared" ref="AR2" si="3">AQ2*724.447</f>
        <v>195457.973941</v>
      </c>
    </row>
    <row r="3" spans="1:44" x14ac:dyDescent="0.3">
      <c r="A3" s="38" t="s">
        <v>385</v>
      </c>
      <c r="B3">
        <v>5010000</v>
      </c>
      <c r="C3" t="s">
        <v>47</v>
      </c>
      <c r="D3">
        <v>30</v>
      </c>
      <c r="E3" t="s">
        <v>48</v>
      </c>
      <c r="F3" t="s">
        <v>49</v>
      </c>
      <c r="G3">
        <v>74.8</v>
      </c>
      <c r="H3">
        <v>-113.6814936</v>
      </c>
      <c r="I3">
        <v>48.997207779999997</v>
      </c>
      <c r="J3">
        <v>-113.68231201</v>
      </c>
      <c r="K3">
        <v>48.997131349999997</v>
      </c>
      <c r="L3">
        <v>61.213999999999999</v>
      </c>
      <c r="M3" t="s">
        <v>50</v>
      </c>
      <c r="N3">
        <v>14</v>
      </c>
      <c r="O3">
        <v>0.75</v>
      </c>
      <c r="P3">
        <v>5.6000000000000001E-2</v>
      </c>
      <c r="Q3">
        <v>1</v>
      </c>
      <c r="R3">
        <v>19470501</v>
      </c>
      <c r="S3">
        <v>19640930</v>
      </c>
      <c r="T3">
        <v>5148</v>
      </c>
      <c r="U3">
        <v>5148</v>
      </c>
      <c r="V3">
        <v>12</v>
      </c>
      <c r="W3">
        <f>Input!C4</f>
        <v>20</v>
      </c>
      <c r="X3">
        <f t="shared" si="0"/>
        <v>14488.94</v>
      </c>
      <c r="Y3">
        <f>Input!D4</f>
        <v>35</v>
      </c>
      <c r="Z3">
        <f t="shared" si="0"/>
        <v>25355.645</v>
      </c>
      <c r="AA3">
        <f>Input!E4</f>
        <v>45</v>
      </c>
      <c r="AB3">
        <f t="shared" ref="AB3" si="4">AA3*724.447</f>
        <v>32600.115000000002</v>
      </c>
      <c r="AC3">
        <f>Input!F4</f>
        <v>60</v>
      </c>
      <c r="AD3">
        <f t="shared" ref="AD3" si="5">AC3*724.447</f>
        <v>43466.82</v>
      </c>
      <c r="AE3">
        <v>70</v>
      </c>
      <c r="AF3">
        <v>80</v>
      </c>
      <c r="AG3">
        <v>109</v>
      </c>
      <c r="AH3">
        <v>140</v>
      </c>
      <c r="AI3">
        <v>201</v>
      </c>
      <c r="AJ3">
        <v>295</v>
      </c>
      <c r="AK3">
        <v>360</v>
      </c>
      <c r="AL3">
        <v>469</v>
      </c>
      <c r="AM3">
        <v>740</v>
      </c>
      <c r="AN3">
        <v>966</v>
      </c>
      <c r="AO3">
        <v>1380</v>
      </c>
      <c r="AP3">
        <v>8200</v>
      </c>
      <c r="AQ3">
        <f>Input!G4</f>
        <v>281.86099999999999</v>
      </c>
      <c r="AR3">
        <f t="shared" ref="AR3" si="6">AQ3*724.447</f>
        <v>204193.35586700001</v>
      </c>
    </row>
    <row r="4" spans="1:44" x14ac:dyDescent="0.3">
      <c r="A4" s="28">
        <v>10020001</v>
      </c>
      <c r="B4">
        <v>6014500</v>
      </c>
      <c r="C4" t="s">
        <v>52</v>
      </c>
      <c r="D4">
        <v>30</v>
      </c>
      <c r="E4" t="s">
        <v>48</v>
      </c>
      <c r="F4" t="s">
        <v>49</v>
      </c>
      <c r="G4">
        <v>1548</v>
      </c>
      <c r="H4">
        <v>-112.830855</v>
      </c>
      <c r="I4">
        <v>44.917141669999999</v>
      </c>
      <c r="J4">
        <v>-112.83119965</v>
      </c>
      <c r="K4">
        <v>44.916973110000001</v>
      </c>
      <c r="L4">
        <v>33.020000000000003</v>
      </c>
      <c r="M4" t="s">
        <v>50</v>
      </c>
      <c r="N4">
        <v>11</v>
      </c>
      <c r="O4">
        <v>0.84699999999999998</v>
      </c>
      <c r="P4">
        <v>3.6999999999999998E-2</v>
      </c>
      <c r="Q4">
        <v>1</v>
      </c>
      <c r="R4">
        <v>19501001</v>
      </c>
      <c r="S4">
        <v>19830930</v>
      </c>
      <c r="T4">
        <v>4020</v>
      </c>
      <c r="U4">
        <v>4020</v>
      </c>
      <c r="V4">
        <v>4</v>
      </c>
      <c r="W4">
        <f>Input!C5</f>
        <v>39.42</v>
      </c>
      <c r="X4">
        <f t="shared" si="0"/>
        <v>28557.70074</v>
      </c>
      <c r="Y4">
        <f>Input!D5</f>
        <v>99.05</v>
      </c>
      <c r="Z4">
        <f t="shared" si="0"/>
        <v>71756.475349999993</v>
      </c>
      <c r="AA4">
        <f>Input!E5</f>
        <v>128</v>
      </c>
      <c r="AB4">
        <f t="shared" ref="AB4" si="7">AA4*724.447</f>
        <v>92729.216</v>
      </c>
      <c r="AC4">
        <f>Input!F5</f>
        <v>153</v>
      </c>
      <c r="AD4">
        <f t="shared" ref="AD4" si="8">AC4*724.447</f>
        <v>110840.391</v>
      </c>
      <c r="AE4">
        <v>160</v>
      </c>
      <c r="AF4">
        <v>170</v>
      </c>
      <c r="AG4">
        <v>184</v>
      </c>
      <c r="AH4">
        <v>210</v>
      </c>
      <c r="AI4">
        <v>233</v>
      </c>
      <c r="AJ4">
        <v>266</v>
      </c>
      <c r="AK4">
        <v>294</v>
      </c>
      <c r="AL4">
        <v>326.8</v>
      </c>
      <c r="AM4">
        <v>428</v>
      </c>
      <c r="AN4">
        <v>524</v>
      </c>
      <c r="AO4">
        <v>698.53</v>
      </c>
      <c r="AP4">
        <v>986</v>
      </c>
      <c r="AQ4">
        <f>Input!G5</f>
        <v>245.20500000000001</v>
      </c>
      <c r="AR4">
        <f t="shared" ref="AR4" si="9">AQ4*724.447</f>
        <v>177638.02663500002</v>
      </c>
    </row>
    <row r="5" spans="1:44" x14ac:dyDescent="0.3">
      <c r="A5" s="28">
        <v>10020002</v>
      </c>
      <c r="B5">
        <v>6018500</v>
      </c>
      <c r="C5" t="s">
        <v>53</v>
      </c>
      <c r="D5">
        <v>30</v>
      </c>
      <c r="E5" t="s">
        <v>48</v>
      </c>
      <c r="F5" t="s">
        <v>54</v>
      </c>
      <c r="G5">
        <v>3619</v>
      </c>
      <c r="H5">
        <v>-112.45278639999999</v>
      </c>
      <c r="I5">
        <v>45.383534699999998</v>
      </c>
      <c r="J5">
        <v>-112.45283508</v>
      </c>
      <c r="K5">
        <v>45.383396150000003</v>
      </c>
      <c r="L5">
        <v>15.868</v>
      </c>
      <c r="M5" t="s">
        <v>50</v>
      </c>
      <c r="N5">
        <v>68</v>
      </c>
      <c r="O5">
        <v>0.82399999999999995</v>
      </c>
      <c r="P5">
        <v>6.3E-2</v>
      </c>
      <c r="Q5">
        <v>1</v>
      </c>
      <c r="R5">
        <v>19350821</v>
      </c>
      <c r="S5">
        <v>20030930</v>
      </c>
      <c r="T5">
        <v>24878</v>
      </c>
      <c r="U5">
        <v>24878</v>
      </c>
      <c r="V5">
        <v>7</v>
      </c>
      <c r="W5">
        <f>Input!C6</f>
        <v>24</v>
      </c>
      <c r="X5">
        <f t="shared" si="0"/>
        <v>17386.727999999999</v>
      </c>
      <c r="Y5">
        <f>Input!D6</f>
        <v>59</v>
      </c>
      <c r="Z5">
        <f t="shared" si="0"/>
        <v>42742.373</v>
      </c>
      <c r="AA5">
        <f>Input!E6</f>
        <v>97</v>
      </c>
      <c r="AB5">
        <f t="shared" ref="AB5" si="10">AA5*724.447</f>
        <v>70271.358999999997</v>
      </c>
      <c r="AC5">
        <f>Input!F6</f>
        <v>172</v>
      </c>
      <c r="AD5">
        <f t="shared" ref="AD5" si="11">AC5*724.447</f>
        <v>124604.88400000001</v>
      </c>
      <c r="AE5">
        <v>210</v>
      </c>
      <c r="AF5">
        <v>243</v>
      </c>
      <c r="AG5">
        <v>317</v>
      </c>
      <c r="AH5">
        <v>385</v>
      </c>
      <c r="AI5">
        <v>446</v>
      </c>
      <c r="AJ5">
        <v>501</v>
      </c>
      <c r="AK5">
        <v>535</v>
      </c>
      <c r="AL5">
        <v>580</v>
      </c>
      <c r="AM5">
        <v>719</v>
      </c>
      <c r="AN5">
        <v>864</v>
      </c>
      <c r="AO5">
        <v>1280</v>
      </c>
      <c r="AP5">
        <v>3130</v>
      </c>
      <c r="AQ5">
        <f>Input!G6</f>
        <v>404.71499999999997</v>
      </c>
      <c r="AR5">
        <f t="shared" ref="AR5" si="12">AQ5*724.447</f>
        <v>293194.56760499999</v>
      </c>
    </row>
    <row r="6" spans="1:44" x14ac:dyDescent="0.3">
      <c r="A6" s="28">
        <v>10020003</v>
      </c>
      <c r="B6">
        <v>6023000</v>
      </c>
      <c r="C6" t="s">
        <v>55</v>
      </c>
      <c r="D6">
        <v>30</v>
      </c>
      <c r="E6" t="s">
        <v>48</v>
      </c>
      <c r="F6" t="s">
        <v>49</v>
      </c>
      <c r="G6">
        <v>935</v>
      </c>
      <c r="H6">
        <v>-112.33083360000001</v>
      </c>
      <c r="I6">
        <v>45.507703599999999</v>
      </c>
      <c r="J6">
        <v>-112.33091736</v>
      </c>
      <c r="K6">
        <v>45.507003779999998</v>
      </c>
      <c r="L6">
        <v>78.052999999999997</v>
      </c>
      <c r="M6" t="s">
        <v>50</v>
      </c>
      <c r="N6">
        <v>23</v>
      </c>
      <c r="O6">
        <v>0.81399999999999995</v>
      </c>
      <c r="P6">
        <v>5.8000000000000003E-2</v>
      </c>
      <c r="Q6">
        <v>1</v>
      </c>
      <c r="R6">
        <v>19400821</v>
      </c>
      <c r="S6">
        <v>19810930</v>
      </c>
      <c r="T6">
        <v>8641</v>
      </c>
      <c r="U6">
        <v>8641</v>
      </c>
      <c r="V6">
        <v>1.8</v>
      </c>
      <c r="W6">
        <f>Input!C7</f>
        <v>22</v>
      </c>
      <c r="X6">
        <f t="shared" si="0"/>
        <v>15937.834000000001</v>
      </c>
      <c r="Y6">
        <f>Input!D7</f>
        <v>71</v>
      </c>
      <c r="Z6">
        <f t="shared" si="0"/>
        <v>51435.737000000001</v>
      </c>
      <c r="AA6">
        <f>Input!E7</f>
        <v>95</v>
      </c>
      <c r="AB6">
        <f t="shared" ref="AB6" si="13">AA6*724.447</f>
        <v>68822.464999999997</v>
      </c>
      <c r="AC6">
        <f>Input!F7</f>
        <v>117</v>
      </c>
      <c r="AD6">
        <f t="shared" ref="AD6" si="14">AC6*724.447</f>
        <v>84760.298999999999</v>
      </c>
      <c r="AE6">
        <v>125</v>
      </c>
      <c r="AF6">
        <v>132</v>
      </c>
      <c r="AG6">
        <v>146</v>
      </c>
      <c r="AH6">
        <v>163</v>
      </c>
      <c r="AI6">
        <v>188</v>
      </c>
      <c r="AJ6">
        <v>216</v>
      </c>
      <c r="AK6">
        <v>231</v>
      </c>
      <c r="AL6">
        <v>249</v>
      </c>
      <c r="AM6">
        <v>319</v>
      </c>
      <c r="AN6">
        <v>391.8</v>
      </c>
      <c r="AO6">
        <v>879.16</v>
      </c>
      <c r="AP6">
        <v>1450</v>
      </c>
      <c r="AQ6">
        <f>Input!G7</f>
        <v>198.58699999999999</v>
      </c>
      <c r="AR6">
        <f t="shared" ref="AR6" si="15">AQ6*724.447</f>
        <v>143865.75638899999</v>
      </c>
    </row>
    <row r="7" spans="1:44" x14ac:dyDescent="0.3">
      <c r="A7" s="28">
        <v>10020004</v>
      </c>
      <c r="B7">
        <v>6026400</v>
      </c>
      <c r="C7" t="s">
        <v>56</v>
      </c>
      <c r="D7">
        <v>30</v>
      </c>
      <c r="E7" t="s">
        <v>48</v>
      </c>
      <c r="F7" t="s">
        <v>49</v>
      </c>
      <c r="G7">
        <v>2762</v>
      </c>
      <c r="H7">
        <v>-112.36615028</v>
      </c>
      <c r="I7">
        <v>45.548228610000002</v>
      </c>
      <c r="J7">
        <v>-112.36523647999999</v>
      </c>
      <c r="K7">
        <v>45.548246419999998</v>
      </c>
      <c r="L7">
        <v>71.397000000000006</v>
      </c>
      <c r="M7" t="s">
        <v>50</v>
      </c>
      <c r="N7">
        <v>2</v>
      </c>
      <c r="O7">
        <v>0.69099999999999995</v>
      </c>
      <c r="P7">
        <v>1.2E-2</v>
      </c>
      <c r="Q7">
        <v>1</v>
      </c>
      <c r="R7">
        <v>19790725</v>
      </c>
      <c r="S7">
        <v>19811001</v>
      </c>
      <c r="T7">
        <v>800</v>
      </c>
      <c r="U7">
        <v>800</v>
      </c>
      <c r="V7">
        <v>55</v>
      </c>
      <c r="W7">
        <f>Input!C8</f>
        <v>62</v>
      </c>
      <c r="X7">
        <f t="shared" si="0"/>
        <v>44915.714</v>
      </c>
      <c r="Y7">
        <f>Input!D8</f>
        <v>115</v>
      </c>
      <c r="Z7">
        <f t="shared" si="0"/>
        <v>83311.404999999999</v>
      </c>
      <c r="AA7">
        <f>Input!E8</f>
        <v>158.1</v>
      </c>
      <c r="AB7">
        <f t="shared" ref="AB7" si="16">AA7*724.447</f>
        <v>114535.0707</v>
      </c>
      <c r="AC7">
        <f>Input!F8</f>
        <v>230.4</v>
      </c>
      <c r="AD7">
        <f t="shared" ref="AD7" si="17">AC7*724.447</f>
        <v>166912.5888</v>
      </c>
      <c r="AE7">
        <v>280</v>
      </c>
      <c r="AF7">
        <v>310</v>
      </c>
      <c r="AG7">
        <v>350</v>
      </c>
      <c r="AH7">
        <v>410</v>
      </c>
      <c r="AI7">
        <v>508.4</v>
      </c>
      <c r="AJ7">
        <v>602</v>
      </c>
      <c r="AK7">
        <v>756.5</v>
      </c>
      <c r="AL7">
        <v>1554</v>
      </c>
      <c r="AM7">
        <v>3996</v>
      </c>
      <c r="AN7">
        <v>5448.5</v>
      </c>
      <c r="AO7">
        <v>7179.1</v>
      </c>
      <c r="AP7">
        <v>8470</v>
      </c>
      <c r="AQ7">
        <f>Input!G8</f>
        <v>1161.396</v>
      </c>
      <c r="AR7">
        <f t="shared" ref="AR7" si="18">AQ7*724.447</f>
        <v>841369.84801199997</v>
      </c>
    </row>
    <row r="8" spans="1:44" x14ac:dyDescent="0.3">
      <c r="A8" s="28">
        <v>10020005</v>
      </c>
      <c r="B8">
        <v>6036650</v>
      </c>
      <c r="C8" t="s">
        <v>57</v>
      </c>
      <c r="D8">
        <v>30</v>
      </c>
      <c r="E8" t="s">
        <v>48</v>
      </c>
      <c r="F8" t="s">
        <v>54</v>
      </c>
      <c r="G8">
        <v>9532</v>
      </c>
      <c r="H8">
        <v>-111.5966389</v>
      </c>
      <c r="I8">
        <v>45.897705799999997</v>
      </c>
      <c r="J8">
        <v>-111.59571837999999</v>
      </c>
      <c r="K8">
        <v>45.89715958</v>
      </c>
      <c r="L8">
        <v>93.769000000000005</v>
      </c>
      <c r="M8" t="s">
        <v>50</v>
      </c>
      <c r="N8">
        <v>26</v>
      </c>
      <c r="O8">
        <v>0.78700000000000003</v>
      </c>
      <c r="P8">
        <v>5.5E-2</v>
      </c>
      <c r="Q8">
        <v>1</v>
      </c>
      <c r="R8">
        <v>19781001</v>
      </c>
      <c r="S8">
        <v>20040930</v>
      </c>
      <c r="T8">
        <v>9497</v>
      </c>
      <c r="U8">
        <v>9497</v>
      </c>
      <c r="V8">
        <v>44</v>
      </c>
      <c r="W8">
        <f>Input!C9</f>
        <v>145.97999999999999</v>
      </c>
      <c r="X8">
        <f t="shared" si="0"/>
        <v>105754.77305999999</v>
      </c>
      <c r="Y8">
        <f>Input!D9</f>
        <v>334.9</v>
      </c>
      <c r="Z8">
        <f t="shared" si="0"/>
        <v>242617.30029999997</v>
      </c>
      <c r="AA8">
        <f>Input!E9</f>
        <v>593</v>
      </c>
      <c r="AB8">
        <f t="shared" ref="AB8" si="19">AA8*724.447</f>
        <v>429597.071</v>
      </c>
      <c r="AC8">
        <f>Input!F9</f>
        <v>853.6</v>
      </c>
      <c r="AD8">
        <f t="shared" ref="AD8" si="20">AC8*724.447</f>
        <v>618387.95920000004</v>
      </c>
      <c r="AE8">
        <v>950</v>
      </c>
      <c r="AF8">
        <v>1030</v>
      </c>
      <c r="AG8">
        <v>1240</v>
      </c>
      <c r="AH8">
        <v>1430</v>
      </c>
      <c r="AI8">
        <v>1660</v>
      </c>
      <c r="AJ8">
        <v>1940</v>
      </c>
      <c r="AK8">
        <v>2130</v>
      </c>
      <c r="AL8">
        <v>2400</v>
      </c>
      <c r="AM8">
        <v>3740</v>
      </c>
      <c r="AN8">
        <v>5741</v>
      </c>
      <c r="AO8">
        <v>10500</v>
      </c>
      <c r="AP8">
        <v>16800</v>
      </c>
      <c r="AQ8">
        <f>Input!G9</f>
        <v>1950.6179999999999</v>
      </c>
      <c r="AR8">
        <f t="shared" ref="AR8" si="21">AQ8*724.447</f>
        <v>1413119.358246</v>
      </c>
    </row>
    <row r="9" spans="1:44" x14ac:dyDescent="0.3">
      <c r="A9" s="28">
        <v>10020006</v>
      </c>
      <c r="B9">
        <v>6033000</v>
      </c>
      <c r="C9" t="s">
        <v>58</v>
      </c>
      <c r="D9">
        <v>30</v>
      </c>
      <c r="E9" t="s">
        <v>48</v>
      </c>
      <c r="F9" t="s">
        <v>54</v>
      </c>
      <c r="G9">
        <v>381</v>
      </c>
      <c r="H9">
        <v>-112.09166500000001</v>
      </c>
      <c r="I9">
        <v>46.211038889999998</v>
      </c>
      <c r="J9">
        <v>-112.09165955</v>
      </c>
      <c r="K9">
        <v>46.211040500000003</v>
      </c>
      <c r="L9">
        <v>0.45800000000000002</v>
      </c>
      <c r="M9" t="s">
        <v>50</v>
      </c>
      <c r="N9">
        <v>62</v>
      </c>
      <c r="O9">
        <v>0.59099999999999997</v>
      </c>
      <c r="P9">
        <v>0.113</v>
      </c>
      <c r="Q9">
        <v>1</v>
      </c>
      <c r="R9">
        <v>19290501</v>
      </c>
      <c r="S9">
        <v>20040930</v>
      </c>
      <c r="T9">
        <v>22740</v>
      </c>
      <c r="U9">
        <v>22736</v>
      </c>
      <c r="V9">
        <v>0</v>
      </c>
      <c r="W9">
        <f>Input!C10</f>
        <v>6.3</v>
      </c>
      <c r="X9">
        <f t="shared" si="0"/>
        <v>4564.0160999999998</v>
      </c>
      <c r="Y9">
        <f>Input!D10</f>
        <v>11</v>
      </c>
      <c r="Z9">
        <f t="shared" si="0"/>
        <v>7968.9170000000004</v>
      </c>
      <c r="AA9">
        <f>Input!E10</f>
        <v>15</v>
      </c>
      <c r="AB9">
        <f t="shared" ref="AB9" si="22">AA9*724.447</f>
        <v>10866.705</v>
      </c>
      <c r="AC9">
        <f>Input!F10</f>
        <v>21</v>
      </c>
      <c r="AD9">
        <f t="shared" ref="AD9" si="23">AC9*724.447</f>
        <v>15213.387000000001</v>
      </c>
      <c r="AE9">
        <v>24</v>
      </c>
      <c r="AF9">
        <v>26</v>
      </c>
      <c r="AG9">
        <v>31</v>
      </c>
      <c r="AH9">
        <v>36</v>
      </c>
      <c r="AI9">
        <v>44</v>
      </c>
      <c r="AJ9">
        <v>67</v>
      </c>
      <c r="AK9">
        <v>93.75</v>
      </c>
      <c r="AL9">
        <v>145</v>
      </c>
      <c r="AM9">
        <v>335</v>
      </c>
      <c r="AN9">
        <v>536</v>
      </c>
      <c r="AO9">
        <v>1030</v>
      </c>
      <c r="AP9">
        <v>2400</v>
      </c>
      <c r="AQ9">
        <f>Input!G10</f>
        <v>116.309</v>
      </c>
      <c r="AR9">
        <f t="shared" ref="AR9" si="24">AQ9*724.447</f>
        <v>84259.706122999996</v>
      </c>
    </row>
    <row r="10" spans="1:44" x14ac:dyDescent="0.3">
      <c r="A10" s="28">
        <v>10020007</v>
      </c>
      <c r="B10">
        <v>6042500</v>
      </c>
      <c r="C10" t="s">
        <v>59</v>
      </c>
      <c r="D10">
        <v>30</v>
      </c>
      <c r="E10" t="s">
        <v>48</v>
      </c>
      <c r="F10" t="s">
        <v>49</v>
      </c>
      <c r="G10">
        <v>2511</v>
      </c>
      <c r="H10">
        <v>-111.498023</v>
      </c>
      <c r="I10">
        <v>45.823539400000001</v>
      </c>
      <c r="J10">
        <v>-111.49966593000001</v>
      </c>
      <c r="K10">
        <v>45.823611110000002</v>
      </c>
      <c r="L10">
        <v>128.035</v>
      </c>
      <c r="M10" t="s">
        <v>50</v>
      </c>
      <c r="N10">
        <v>16</v>
      </c>
      <c r="O10">
        <v>0.84699999999999998</v>
      </c>
      <c r="P10">
        <v>7.0999999999999994E-2</v>
      </c>
      <c r="Q10">
        <v>1</v>
      </c>
      <c r="R10">
        <v>18930901</v>
      </c>
      <c r="S10">
        <v>19500930</v>
      </c>
      <c r="T10">
        <v>6086</v>
      </c>
      <c r="U10">
        <v>6086</v>
      </c>
      <c r="V10">
        <v>416</v>
      </c>
      <c r="W10">
        <f>Input!C11</f>
        <v>660</v>
      </c>
      <c r="X10">
        <f t="shared" si="0"/>
        <v>478135.02</v>
      </c>
      <c r="Y10">
        <f>Input!D11</f>
        <v>839</v>
      </c>
      <c r="Z10">
        <f t="shared" si="0"/>
        <v>607811.03300000005</v>
      </c>
      <c r="AA10">
        <f>Input!E11</f>
        <v>990</v>
      </c>
      <c r="AB10">
        <f t="shared" ref="AB10" si="25">AA10*724.447</f>
        <v>717202.53</v>
      </c>
      <c r="AC10">
        <f>Input!F11</f>
        <v>1154</v>
      </c>
      <c r="AD10">
        <f t="shared" ref="AD10" si="26">AC10*724.447</f>
        <v>836011.83799999999</v>
      </c>
      <c r="AE10">
        <v>1210</v>
      </c>
      <c r="AF10">
        <v>1300</v>
      </c>
      <c r="AG10">
        <v>1400</v>
      </c>
      <c r="AH10">
        <v>1480</v>
      </c>
      <c r="AI10">
        <v>1540</v>
      </c>
      <c r="AJ10">
        <v>1610</v>
      </c>
      <c r="AK10">
        <v>1690</v>
      </c>
      <c r="AL10">
        <v>1870</v>
      </c>
      <c r="AM10">
        <v>2470</v>
      </c>
      <c r="AN10">
        <v>3130</v>
      </c>
      <c r="AO10">
        <v>5304.3</v>
      </c>
      <c r="AP10">
        <v>8020</v>
      </c>
      <c r="AQ10">
        <f>Input!G11</f>
        <v>1638.866</v>
      </c>
      <c r="AR10">
        <f t="shared" ref="AR10" si="27">AQ10*724.447</f>
        <v>1187271.5571020001</v>
      </c>
    </row>
    <row r="11" spans="1:44" x14ac:dyDescent="0.3">
      <c r="A11" s="28">
        <v>10020008</v>
      </c>
      <c r="B11">
        <v>6052500</v>
      </c>
      <c r="C11" t="s">
        <v>60</v>
      </c>
      <c r="D11">
        <v>30</v>
      </c>
      <c r="E11" t="s">
        <v>48</v>
      </c>
      <c r="F11" t="s">
        <v>54</v>
      </c>
      <c r="G11">
        <v>1795</v>
      </c>
      <c r="H11">
        <v>-111.4382983</v>
      </c>
      <c r="I11">
        <v>45.885206099999998</v>
      </c>
      <c r="J11">
        <v>-111.43828583</v>
      </c>
      <c r="K11">
        <v>45.885360720000001</v>
      </c>
      <c r="L11">
        <v>17.195</v>
      </c>
      <c r="M11" t="s">
        <v>50</v>
      </c>
      <c r="N11">
        <v>88</v>
      </c>
      <c r="O11">
        <v>0.79800000000000004</v>
      </c>
      <c r="P11">
        <v>6.7000000000000004E-2</v>
      </c>
      <c r="Q11">
        <v>1</v>
      </c>
      <c r="R11">
        <v>18931001</v>
      </c>
      <c r="S11">
        <v>20040930</v>
      </c>
      <c r="T11">
        <v>32294</v>
      </c>
      <c r="U11">
        <v>32294</v>
      </c>
      <c r="V11">
        <v>130</v>
      </c>
      <c r="W11">
        <f>Input!C12</f>
        <v>210</v>
      </c>
      <c r="X11">
        <f t="shared" si="0"/>
        <v>152133.87</v>
      </c>
      <c r="Y11">
        <f>Input!D12</f>
        <v>334</v>
      </c>
      <c r="Z11">
        <f t="shared" si="0"/>
        <v>241965.29800000001</v>
      </c>
      <c r="AA11">
        <f>Input!E12</f>
        <v>415</v>
      </c>
      <c r="AB11">
        <f t="shared" ref="AB11" si="28">AA11*724.447</f>
        <v>300645.505</v>
      </c>
      <c r="AC11">
        <f>Input!F12</f>
        <v>550</v>
      </c>
      <c r="AD11">
        <f t="shared" ref="AD11" si="29">AC11*724.447</f>
        <v>398445.85</v>
      </c>
      <c r="AE11">
        <v>590</v>
      </c>
      <c r="AF11">
        <v>618</v>
      </c>
      <c r="AG11">
        <v>688</v>
      </c>
      <c r="AH11">
        <v>750</v>
      </c>
      <c r="AI11">
        <v>833</v>
      </c>
      <c r="AJ11">
        <v>940</v>
      </c>
      <c r="AK11">
        <v>1020</v>
      </c>
      <c r="AL11">
        <v>1170</v>
      </c>
      <c r="AM11">
        <v>2100</v>
      </c>
      <c r="AN11">
        <v>3240</v>
      </c>
      <c r="AO11">
        <v>5460.5</v>
      </c>
      <c r="AP11">
        <v>9840</v>
      </c>
      <c r="AQ11">
        <f>Input!G12</f>
        <v>1057.6369999999999</v>
      </c>
      <c r="AR11">
        <f t="shared" ref="AR11" si="30">AQ11*724.447</f>
        <v>766201.95173899992</v>
      </c>
    </row>
    <row r="12" spans="1:44" x14ac:dyDescent="0.3">
      <c r="A12" s="28">
        <v>10030101</v>
      </c>
      <c r="B12">
        <v>6066500</v>
      </c>
      <c r="C12" t="s">
        <v>61</v>
      </c>
      <c r="D12">
        <v>30</v>
      </c>
      <c r="E12" t="s">
        <v>48</v>
      </c>
      <c r="F12" t="s">
        <v>54</v>
      </c>
      <c r="G12">
        <v>17149</v>
      </c>
      <c r="H12">
        <v>-112.0111108</v>
      </c>
      <c r="I12">
        <v>46.994664999999998</v>
      </c>
      <c r="J12">
        <v>-112.01066589</v>
      </c>
      <c r="K12">
        <v>46.99474335</v>
      </c>
      <c r="L12">
        <v>35.085000000000001</v>
      </c>
      <c r="M12" t="s">
        <v>50</v>
      </c>
      <c r="N12">
        <v>59</v>
      </c>
      <c r="O12">
        <v>0.85899999999999999</v>
      </c>
      <c r="P12">
        <v>9.0999999999999998E-2</v>
      </c>
      <c r="Q12">
        <v>1</v>
      </c>
      <c r="R12">
        <v>19451001</v>
      </c>
      <c r="S12">
        <v>20040930</v>
      </c>
      <c r="T12">
        <v>21550</v>
      </c>
      <c r="U12">
        <v>21550</v>
      </c>
      <c r="V12">
        <v>747</v>
      </c>
      <c r="W12">
        <f>Input!C13</f>
        <v>2000</v>
      </c>
      <c r="X12">
        <f t="shared" si="0"/>
        <v>1448894</v>
      </c>
      <c r="Y12">
        <f>Input!D13</f>
        <v>2830</v>
      </c>
      <c r="Z12">
        <f t="shared" si="0"/>
        <v>2050185.01</v>
      </c>
      <c r="AA12">
        <f>Input!E13</f>
        <v>3030</v>
      </c>
      <c r="AB12">
        <f t="shared" ref="AB12" si="31">AA12*724.447</f>
        <v>2195074.41</v>
      </c>
      <c r="AC12">
        <f>Input!F13</f>
        <v>3410</v>
      </c>
      <c r="AD12">
        <f t="shared" ref="AD12" si="32">AC12*724.447</f>
        <v>2470364.27</v>
      </c>
      <c r="AE12">
        <v>3710</v>
      </c>
      <c r="AF12">
        <v>3920</v>
      </c>
      <c r="AG12">
        <v>4300</v>
      </c>
      <c r="AH12">
        <v>4690</v>
      </c>
      <c r="AI12">
        <v>5180</v>
      </c>
      <c r="AJ12">
        <v>5790</v>
      </c>
      <c r="AK12">
        <v>6070</v>
      </c>
      <c r="AL12">
        <v>6400</v>
      </c>
      <c r="AM12">
        <v>8030</v>
      </c>
      <c r="AN12">
        <v>11000</v>
      </c>
      <c r="AO12">
        <v>17949</v>
      </c>
      <c r="AP12">
        <v>34000</v>
      </c>
      <c r="AQ12">
        <f>Input!G13</f>
        <v>5398.7740000000003</v>
      </c>
      <c r="AR12">
        <f t="shared" ref="AR12" si="33">AQ12*724.447</f>
        <v>3911125.6279780003</v>
      </c>
    </row>
    <row r="13" spans="1:44" x14ac:dyDescent="0.3">
      <c r="A13" s="28">
        <v>10030102</v>
      </c>
      <c r="B13">
        <v>6090800</v>
      </c>
      <c r="C13" t="s">
        <v>62</v>
      </c>
      <c r="D13">
        <v>30</v>
      </c>
      <c r="E13" t="s">
        <v>48</v>
      </c>
      <c r="F13" t="s">
        <v>54</v>
      </c>
      <c r="G13">
        <v>24749</v>
      </c>
      <c r="H13">
        <v>-110.66715859999999</v>
      </c>
      <c r="I13">
        <v>47.817469699999997</v>
      </c>
      <c r="J13">
        <v>-110.66614533000001</v>
      </c>
      <c r="K13">
        <v>47.816932680000001</v>
      </c>
      <c r="L13">
        <v>96.734999999999999</v>
      </c>
      <c r="M13" t="s">
        <v>50</v>
      </c>
      <c r="N13">
        <v>114</v>
      </c>
      <c r="O13">
        <v>0.83</v>
      </c>
      <c r="P13">
        <v>6.2E-2</v>
      </c>
      <c r="Q13">
        <v>1</v>
      </c>
      <c r="R13">
        <v>18901001</v>
      </c>
      <c r="S13">
        <v>20040930</v>
      </c>
      <c r="T13">
        <v>41638</v>
      </c>
      <c r="U13">
        <v>41638</v>
      </c>
      <c r="V13">
        <v>627</v>
      </c>
      <c r="W13">
        <f>Input!C14</f>
        <v>2370</v>
      </c>
      <c r="X13">
        <f t="shared" si="0"/>
        <v>1716939.39</v>
      </c>
      <c r="Y13">
        <f>Input!D14</f>
        <v>3050</v>
      </c>
      <c r="Z13">
        <f t="shared" si="0"/>
        <v>2209563.35</v>
      </c>
      <c r="AA13">
        <f>Input!E14</f>
        <v>3520</v>
      </c>
      <c r="AB13">
        <f t="shared" ref="AB13" si="34">AA13*724.447</f>
        <v>2550053.44</v>
      </c>
      <c r="AC13">
        <f>Input!F14</f>
        <v>4100</v>
      </c>
      <c r="AD13">
        <f t="shared" ref="AD13" si="35">AC13*724.447</f>
        <v>2970232.7</v>
      </c>
      <c r="AE13">
        <v>4400</v>
      </c>
      <c r="AF13">
        <v>4610</v>
      </c>
      <c r="AG13">
        <v>5080</v>
      </c>
      <c r="AH13">
        <v>5630</v>
      </c>
      <c r="AI13">
        <v>6390</v>
      </c>
      <c r="AJ13">
        <v>7360</v>
      </c>
      <c r="AK13">
        <v>8000</v>
      </c>
      <c r="AL13">
        <v>8920</v>
      </c>
      <c r="AM13">
        <v>14300</v>
      </c>
      <c r="AN13">
        <v>20800</v>
      </c>
      <c r="AO13">
        <v>33100</v>
      </c>
      <c r="AP13">
        <v>107000</v>
      </c>
      <c r="AQ13">
        <f>Input!G14</f>
        <v>7623.0129999999999</v>
      </c>
      <c r="AR13">
        <f t="shared" ref="AR13" si="36">AQ13*724.447</f>
        <v>5522468.8988110004</v>
      </c>
    </row>
    <row r="14" spans="1:44" x14ac:dyDescent="0.3">
      <c r="A14" s="28">
        <v>10030103</v>
      </c>
      <c r="B14">
        <v>6078000</v>
      </c>
      <c r="C14" t="s">
        <v>63</v>
      </c>
      <c r="D14">
        <v>30</v>
      </c>
      <c r="E14" t="s">
        <v>48</v>
      </c>
      <c r="F14" t="s">
        <v>49</v>
      </c>
      <c r="G14">
        <v>2006</v>
      </c>
      <c r="H14">
        <v>-111.44206056</v>
      </c>
      <c r="I14">
        <v>47.35689361</v>
      </c>
      <c r="J14">
        <v>-111.44120246999999</v>
      </c>
      <c r="K14">
        <v>47.356680570000002</v>
      </c>
      <c r="L14">
        <v>69.328999999999994</v>
      </c>
      <c r="M14" t="s">
        <v>50</v>
      </c>
      <c r="N14">
        <v>5</v>
      </c>
      <c r="O14">
        <v>0.70599999999999996</v>
      </c>
      <c r="P14">
        <v>0.05</v>
      </c>
      <c r="Q14">
        <v>1</v>
      </c>
      <c r="R14">
        <v>19050301</v>
      </c>
      <c r="S14">
        <v>19320930</v>
      </c>
      <c r="T14">
        <v>2162</v>
      </c>
      <c r="U14">
        <v>2162</v>
      </c>
      <c r="V14">
        <v>0.2</v>
      </c>
      <c r="W14">
        <f>Input!C15</f>
        <v>5.9409999999999998</v>
      </c>
      <c r="X14">
        <f t="shared" si="0"/>
        <v>4303.9396269999997</v>
      </c>
      <c r="Y14">
        <f>Input!D15</f>
        <v>28</v>
      </c>
      <c r="Z14">
        <f t="shared" si="0"/>
        <v>20284.516</v>
      </c>
      <c r="AA14">
        <f>Input!E15</f>
        <v>45</v>
      </c>
      <c r="AB14">
        <f t="shared" ref="AB14" si="37">AA14*724.447</f>
        <v>32600.115000000002</v>
      </c>
      <c r="AC14">
        <f>Input!F15</f>
        <v>64</v>
      </c>
      <c r="AD14">
        <f t="shared" ref="AD14" si="38">AC14*724.447</f>
        <v>46364.608</v>
      </c>
      <c r="AE14">
        <v>72</v>
      </c>
      <c r="AF14">
        <v>85</v>
      </c>
      <c r="AG14">
        <v>98</v>
      </c>
      <c r="AH14">
        <v>112</v>
      </c>
      <c r="AI14">
        <v>156</v>
      </c>
      <c r="AJ14">
        <v>222</v>
      </c>
      <c r="AK14">
        <v>282</v>
      </c>
      <c r="AL14">
        <v>372</v>
      </c>
      <c r="AM14">
        <v>792</v>
      </c>
      <c r="AN14">
        <v>1200</v>
      </c>
      <c r="AO14">
        <v>1927.4</v>
      </c>
      <c r="AP14">
        <v>8800</v>
      </c>
      <c r="AQ14">
        <f>Input!G15</f>
        <v>286.75099999999998</v>
      </c>
      <c r="AR14">
        <f t="shared" ref="AR14" si="39">AQ14*724.447</f>
        <v>207735.90169699999</v>
      </c>
    </row>
    <row r="15" spans="1:44" x14ac:dyDescent="0.3">
      <c r="A15" s="28">
        <v>10030104</v>
      </c>
      <c r="B15">
        <v>6089000</v>
      </c>
      <c r="C15" t="s">
        <v>64</v>
      </c>
      <c r="D15">
        <v>30</v>
      </c>
      <c r="E15" t="s">
        <v>48</v>
      </c>
      <c r="F15" t="s">
        <v>54</v>
      </c>
      <c r="G15">
        <v>1849</v>
      </c>
      <c r="H15">
        <v>-111.51184167</v>
      </c>
      <c r="I15">
        <v>47.525735560000001</v>
      </c>
      <c r="J15">
        <v>-111.51114982</v>
      </c>
      <c r="K15">
        <v>47.525548800000003</v>
      </c>
      <c r="L15">
        <v>56.351999999999997</v>
      </c>
      <c r="M15" t="s">
        <v>50</v>
      </c>
      <c r="N15">
        <v>70</v>
      </c>
      <c r="O15">
        <v>0.65</v>
      </c>
      <c r="P15">
        <v>7.1999999999999995E-2</v>
      </c>
      <c r="Q15">
        <v>1</v>
      </c>
      <c r="R15">
        <v>19340401</v>
      </c>
      <c r="S15">
        <v>20040930</v>
      </c>
      <c r="T15">
        <v>25751</v>
      </c>
      <c r="U15">
        <v>25751</v>
      </c>
      <c r="V15">
        <v>23</v>
      </c>
      <c r="W15">
        <f>Input!C16</f>
        <v>98</v>
      </c>
      <c r="X15">
        <f t="shared" si="0"/>
        <v>70995.805999999997</v>
      </c>
      <c r="Y15">
        <f>Input!D16</f>
        <v>150</v>
      </c>
      <c r="Z15">
        <f t="shared" si="0"/>
        <v>108667.05</v>
      </c>
      <c r="AA15">
        <f>Input!E16</f>
        <v>178</v>
      </c>
      <c r="AB15">
        <f t="shared" ref="AB15" si="40">AA15*724.447</f>
        <v>128951.56600000001</v>
      </c>
      <c r="AC15">
        <f>Input!F16</f>
        <v>220</v>
      </c>
      <c r="AD15">
        <f t="shared" ref="AD15" si="41">AC15*724.447</f>
        <v>159378.34</v>
      </c>
      <c r="AE15">
        <v>242</v>
      </c>
      <c r="AF15">
        <v>264</v>
      </c>
      <c r="AG15">
        <v>308</v>
      </c>
      <c r="AH15">
        <v>360</v>
      </c>
      <c r="AI15">
        <v>426</v>
      </c>
      <c r="AJ15">
        <v>520</v>
      </c>
      <c r="AK15">
        <v>589</v>
      </c>
      <c r="AL15">
        <v>690</v>
      </c>
      <c r="AM15">
        <v>1400</v>
      </c>
      <c r="AN15">
        <v>2660</v>
      </c>
      <c r="AO15">
        <v>5774.8</v>
      </c>
      <c r="AP15">
        <v>37000</v>
      </c>
      <c r="AQ15">
        <f>Input!G16</f>
        <v>686.41899999999998</v>
      </c>
      <c r="AR15">
        <f t="shared" ref="AR15" si="42">AQ15*724.447</f>
        <v>497274.18529300002</v>
      </c>
    </row>
    <row r="16" spans="1:44" x14ac:dyDescent="0.3">
      <c r="A16" s="28">
        <v>10030105</v>
      </c>
      <c r="B16">
        <v>6090610</v>
      </c>
      <c r="C16" t="s">
        <v>65</v>
      </c>
      <c r="D16">
        <v>30</v>
      </c>
      <c r="E16" t="s">
        <v>48</v>
      </c>
      <c r="F16" t="s">
        <v>49</v>
      </c>
      <c r="G16">
        <v>799</v>
      </c>
      <c r="H16">
        <v>-111.0319092</v>
      </c>
      <c r="I16">
        <v>47.587189170000002</v>
      </c>
      <c r="J16">
        <v>-111.03173828</v>
      </c>
      <c r="K16">
        <v>47.587364200000003</v>
      </c>
      <c r="L16">
        <v>23.263000000000002</v>
      </c>
      <c r="M16" t="s">
        <v>50</v>
      </c>
      <c r="N16">
        <v>3</v>
      </c>
      <c r="O16">
        <v>0.52</v>
      </c>
      <c r="P16">
        <v>0.11799999999999999</v>
      </c>
      <c r="Q16">
        <v>1</v>
      </c>
      <c r="R16">
        <v>19800718</v>
      </c>
      <c r="S16">
        <v>19831005</v>
      </c>
      <c r="T16">
        <v>1175</v>
      </c>
      <c r="U16">
        <v>1175</v>
      </c>
      <c r="V16">
        <v>4</v>
      </c>
      <c r="W16">
        <f>Input!C17</f>
        <v>6.9039999999999999</v>
      </c>
      <c r="X16">
        <f t="shared" si="0"/>
        <v>5001.5820880000001</v>
      </c>
      <c r="Y16">
        <f>Input!D17</f>
        <v>9</v>
      </c>
      <c r="Z16">
        <f t="shared" si="0"/>
        <v>6520.0230000000001</v>
      </c>
      <c r="AA16">
        <f>Input!E17</f>
        <v>12</v>
      </c>
      <c r="AB16">
        <f t="shared" ref="AB16" si="43">AA16*724.447</f>
        <v>8693.3639999999996</v>
      </c>
      <c r="AC16">
        <f>Input!F17</f>
        <v>18</v>
      </c>
      <c r="AD16">
        <f t="shared" ref="AD16" si="44">AC16*724.447</f>
        <v>13040.046</v>
      </c>
      <c r="AE16">
        <v>23</v>
      </c>
      <c r="AF16">
        <v>27</v>
      </c>
      <c r="AG16">
        <v>33</v>
      </c>
      <c r="AH16">
        <v>40</v>
      </c>
      <c r="AI16">
        <v>55</v>
      </c>
      <c r="AJ16">
        <v>94</v>
      </c>
      <c r="AK16">
        <v>152</v>
      </c>
      <c r="AL16">
        <v>241.6</v>
      </c>
      <c r="AM16">
        <v>647.20000000000005</v>
      </c>
      <c r="AN16">
        <v>1118</v>
      </c>
      <c r="AO16">
        <v>2449.6</v>
      </c>
      <c r="AP16">
        <v>10500</v>
      </c>
      <c r="AQ16">
        <f>Input!G17</f>
        <v>234.024</v>
      </c>
      <c r="AR16">
        <f t="shared" ref="AR16" si="45">AQ16*724.447</f>
        <v>169537.98472800001</v>
      </c>
    </row>
    <row r="17" spans="1:44" x14ac:dyDescent="0.3">
      <c r="A17" s="28">
        <v>10030201</v>
      </c>
      <c r="B17">
        <v>6092000</v>
      </c>
      <c r="C17" t="s">
        <v>66</v>
      </c>
      <c r="D17">
        <v>30</v>
      </c>
      <c r="E17" t="s">
        <v>48</v>
      </c>
      <c r="F17" t="s">
        <v>49</v>
      </c>
      <c r="G17">
        <v>317</v>
      </c>
      <c r="H17">
        <v>-112.80468361</v>
      </c>
      <c r="I17">
        <v>48.471690559999999</v>
      </c>
      <c r="J17">
        <v>-112.80380836</v>
      </c>
      <c r="K17">
        <v>48.471916980000003</v>
      </c>
      <c r="L17">
        <v>69.968999999999994</v>
      </c>
      <c r="M17" t="s">
        <v>50</v>
      </c>
      <c r="N17">
        <v>44</v>
      </c>
      <c r="O17">
        <v>0.61099999999999999</v>
      </c>
      <c r="P17">
        <v>0.113</v>
      </c>
      <c r="Q17">
        <v>1</v>
      </c>
      <c r="R17">
        <v>19070401</v>
      </c>
      <c r="S17">
        <v>19770930</v>
      </c>
      <c r="T17">
        <v>16074</v>
      </c>
      <c r="U17">
        <v>16074</v>
      </c>
      <c r="V17">
        <v>1.4</v>
      </c>
      <c r="W17">
        <f>Input!C18</f>
        <v>4.4000000000000004</v>
      </c>
      <c r="X17">
        <f t="shared" si="0"/>
        <v>3187.5668000000001</v>
      </c>
      <c r="Y17">
        <f>Input!D18</f>
        <v>21.75</v>
      </c>
      <c r="Z17">
        <f t="shared" si="0"/>
        <v>15756.722250000001</v>
      </c>
      <c r="AA17">
        <f>Input!E18</f>
        <v>35</v>
      </c>
      <c r="AB17">
        <f t="shared" ref="AB17" si="46">AA17*724.447</f>
        <v>25355.645</v>
      </c>
      <c r="AC17">
        <f>Input!F18</f>
        <v>52</v>
      </c>
      <c r="AD17">
        <f t="shared" ref="AD17" si="47">AC17*724.447</f>
        <v>37671.243999999999</v>
      </c>
      <c r="AE17">
        <v>60</v>
      </c>
      <c r="AF17">
        <v>70</v>
      </c>
      <c r="AG17">
        <v>85</v>
      </c>
      <c r="AH17">
        <v>113</v>
      </c>
      <c r="AI17">
        <v>160</v>
      </c>
      <c r="AJ17">
        <v>268.5</v>
      </c>
      <c r="AK17">
        <v>384</v>
      </c>
      <c r="AL17">
        <v>550</v>
      </c>
      <c r="AM17">
        <v>1190</v>
      </c>
      <c r="AN17">
        <v>1690</v>
      </c>
      <c r="AO17">
        <v>3092.5</v>
      </c>
      <c r="AP17">
        <v>35500</v>
      </c>
      <c r="AQ17">
        <f>Input!G18</f>
        <v>388.822</v>
      </c>
      <c r="AR17">
        <f t="shared" ref="AR17" si="48">AQ17*724.447</f>
        <v>281680.93143400003</v>
      </c>
    </row>
    <row r="18" spans="1:44" x14ac:dyDescent="0.3">
      <c r="A18" s="28">
        <v>10030202</v>
      </c>
      <c r="B18">
        <v>6099000</v>
      </c>
      <c r="C18" t="s">
        <v>67</v>
      </c>
      <c r="D18">
        <v>30</v>
      </c>
      <c r="E18" t="s">
        <v>48</v>
      </c>
      <c r="F18" t="s">
        <v>54</v>
      </c>
      <c r="G18">
        <v>1041</v>
      </c>
      <c r="H18">
        <v>-112.34699639999999</v>
      </c>
      <c r="I18">
        <v>48.633316899999997</v>
      </c>
      <c r="J18">
        <v>-112.34648132</v>
      </c>
      <c r="K18">
        <v>48.633407589999997</v>
      </c>
      <c r="L18">
        <v>39.655000000000001</v>
      </c>
      <c r="M18" t="s">
        <v>50</v>
      </c>
      <c r="N18">
        <v>62</v>
      </c>
      <c r="O18">
        <v>0.64</v>
      </c>
      <c r="P18">
        <v>7.6999999999999999E-2</v>
      </c>
      <c r="Q18">
        <v>1</v>
      </c>
      <c r="R18">
        <v>19050801</v>
      </c>
      <c r="S18">
        <v>20040930</v>
      </c>
      <c r="T18">
        <v>22810</v>
      </c>
      <c r="U18">
        <v>22810</v>
      </c>
      <c r="V18">
        <v>1</v>
      </c>
      <c r="W18">
        <f>Input!C19</f>
        <v>6.9109999999999996</v>
      </c>
      <c r="X18">
        <f t="shared" si="0"/>
        <v>5006.653217</v>
      </c>
      <c r="Y18">
        <f>Input!D19</f>
        <v>16</v>
      </c>
      <c r="Z18">
        <f t="shared" si="0"/>
        <v>11591.152</v>
      </c>
      <c r="AA18">
        <f>Input!E19</f>
        <v>24</v>
      </c>
      <c r="AB18">
        <f t="shared" ref="AB18" si="49">AA18*724.447</f>
        <v>17386.727999999999</v>
      </c>
      <c r="AC18">
        <f>Input!F19</f>
        <v>34</v>
      </c>
      <c r="AD18">
        <f t="shared" ref="AD18" si="50">AC18*724.447</f>
        <v>24631.198</v>
      </c>
      <c r="AE18">
        <v>40</v>
      </c>
      <c r="AF18">
        <v>45</v>
      </c>
      <c r="AG18">
        <v>60</v>
      </c>
      <c r="AH18">
        <v>80</v>
      </c>
      <c r="AI18">
        <v>113</v>
      </c>
      <c r="AJ18">
        <v>171</v>
      </c>
      <c r="AK18">
        <v>220</v>
      </c>
      <c r="AL18">
        <v>281</v>
      </c>
      <c r="AM18">
        <v>494</v>
      </c>
      <c r="AN18">
        <v>691.45</v>
      </c>
      <c r="AO18">
        <v>1160</v>
      </c>
      <c r="AP18">
        <v>11200</v>
      </c>
      <c r="AQ18">
        <f>Input!G19</f>
        <v>185.30600000000001</v>
      </c>
      <c r="AR18">
        <f t="shared" ref="AR18" si="51">AQ18*724.447</f>
        <v>134244.37578200002</v>
      </c>
    </row>
    <row r="19" spans="1:44" x14ac:dyDescent="0.3">
      <c r="A19" s="28">
        <v>10030203</v>
      </c>
      <c r="B19">
        <v>6102050</v>
      </c>
      <c r="C19" t="s">
        <v>68</v>
      </c>
      <c r="D19">
        <v>30</v>
      </c>
      <c r="E19" t="s">
        <v>48</v>
      </c>
      <c r="F19" t="s">
        <v>54</v>
      </c>
      <c r="G19">
        <v>6995</v>
      </c>
      <c r="H19">
        <v>-110.58049250000001</v>
      </c>
      <c r="I19">
        <v>47.946359999999999</v>
      </c>
      <c r="J19">
        <v>-110.58081055</v>
      </c>
      <c r="K19">
        <v>47.94601059</v>
      </c>
      <c r="L19">
        <v>45.375</v>
      </c>
      <c r="M19" t="s">
        <v>50</v>
      </c>
      <c r="N19">
        <v>15</v>
      </c>
      <c r="O19">
        <v>0.82699999999999996</v>
      </c>
      <c r="P19">
        <v>9.7000000000000003E-2</v>
      </c>
      <c r="Q19">
        <v>1</v>
      </c>
      <c r="R19">
        <v>19591001</v>
      </c>
      <c r="S19">
        <v>20040930</v>
      </c>
      <c r="T19">
        <v>5489</v>
      </c>
      <c r="U19">
        <v>5489</v>
      </c>
      <c r="V19">
        <v>45</v>
      </c>
      <c r="W19">
        <f>Input!C20</f>
        <v>84.9</v>
      </c>
      <c r="X19">
        <f t="shared" si="0"/>
        <v>61505.550300000003</v>
      </c>
      <c r="Y19">
        <f>Input!D20</f>
        <v>125</v>
      </c>
      <c r="Z19">
        <f t="shared" si="0"/>
        <v>90555.875</v>
      </c>
      <c r="AA19">
        <f>Input!E20</f>
        <v>200</v>
      </c>
      <c r="AB19">
        <f t="shared" ref="AB19" si="52">AA19*724.447</f>
        <v>144889.4</v>
      </c>
      <c r="AC19">
        <f>Input!F20</f>
        <v>300</v>
      </c>
      <c r="AD19">
        <f t="shared" ref="AD19" si="53">AC19*724.447</f>
        <v>217334.1</v>
      </c>
      <c r="AE19">
        <v>350</v>
      </c>
      <c r="AF19">
        <v>406</v>
      </c>
      <c r="AG19">
        <v>490</v>
      </c>
      <c r="AH19">
        <v>618</v>
      </c>
      <c r="AI19">
        <v>945</v>
      </c>
      <c r="AJ19">
        <v>1130</v>
      </c>
      <c r="AK19">
        <v>1310</v>
      </c>
      <c r="AL19">
        <v>1390</v>
      </c>
      <c r="AM19">
        <v>1890</v>
      </c>
      <c r="AN19">
        <v>2600</v>
      </c>
      <c r="AO19">
        <v>5006</v>
      </c>
      <c r="AP19">
        <v>10300</v>
      </c>
      <c r="AQ19">
        <f>Input!G20</f>
        <v>941.78</v>
      </c>
      <c r="AR19">
        <f t="shared" ref="AR19" si="54">AQ19*724.447</f>
        <v>682269.69565999997</v>
      </c>
    </row>
    <row r="20" spans="1:44" x14ac:dyDescent="0.3">
      <c r="A20" s="28">
        <v>10030204</v>
      </c>
      <c r="B20">
        <v>6101200</v>
      </c>
      <c r="C20" t="s">
        <v>69</v>
      </c>
      <c r="D20">
        <v>30</v>
      </c>
      <c r="E20" t="s">
        <v>48</v>
      </c>
      <c r="F20" t="s">
        <v>49</v>
      </c>
      <c r="G20">
        <v>839</v>
      </c>
      <c r="H20">
        <v>-111.34526889999999</v>
      </c>
      <c r="I20">
        <v>48.448596389999999</v>
      </c>
      <c r="J20">
        <v>-111.3453064</v>
      </c>
      <c r="K20">
        <v>48.448654169999998</v>
      </c>
      <c r="L20">
        <v>6.9509999999999996</v>
      </c>
      <c r="M20" t="s">
        <v>50</v>
      </c>
      <c r="N20">
        <v>6</v>
      </c>
      <c r="O20">
        <v>0.33400000000000002</v>
      </c>
      <c r="P20">
        <v>0.158</v>
      </c>
      <c r="Q20">
        <v>1</v>
      </c>
      <c r="R20">
        <v>19761001</v>
      </c>
      <c r="S20">
        <v>19820930</v>
      </c>
      <c r="T20">
        <v>2191</v>
      </c>
      <c r="U20">
        <v>725</v>
      </c>
      <c r="V20">
        <v>0</v>
      </c>
      <c r="W20">
        <f>Input!C21</f>
        <v>0</v>
      </c>
      <c r="X20">
        <f t="shared" si="0"/>
        <v>0</v>
      </c>
      <c r="Y20">
        <f>Input!D21</f>
        <v>0</v>
      </c>
      <c r="Z20">
        <f t="shared" si="0"/>
        <v>0</v>
      </c>
      <c r="AA20">
        <f>Input!E21</f>
        <v>0</v>
      </c>
      <c r="AB20">
        <f t="shared" ref="AB20" si="55">AA20*724.447</f>
        <v>0</v>
      </c>
      <c r="AC20">
        <f>Input!F21</f>
        <v>0</v>
      </c>
      <c r="AD20">
        <f t="shared" ref="AD20" si="56">AC20*724.447</f>
        <v>0</v>
      </c>
      <c r="AE20">
        <v>0</v>
      </c>
      <c r="AF20">
        <v>0</v>
      </c>
      <c r="AG20">
        <v>0</v>
      </c>
      <c r="AH20">
        <v>0</v>
      </c>
      <c r="AI20">
        <v>0</v>
      </c>
      <c r="AJ20">
        <v>0.42</v>
      </c>
      <c r="AK20">
        <v>3.2</v>
      </c>
      <c r="AL20">
        <v>8.4</v>
      </c>
      <c r="AM20">
        <v>18</v>
      </c>
      <c r="AN20">
        <v>67</v>
      </c>
      <c r="AO20">
        <v>170</v>
      </c>
      <c r="AP20">
        <v>1110</v>
      </c>
      <c r="AQ20">
        <f>Input!G21</f>
        <v>11.46</v>
      </c>
      <c r="AR20">
        <f t="shared" ref="AR20" si="57">AQ20*724.447</f>
        <v>8302.162620000001</v>
      </c>
    </row>
    <row r="21" spans="1:44" x14ac:dyDescent="0.3">
      <c r="A21" s="28">
        <v>10030205</v>
      </c>
      <c r="B21">
        <v>6108800</v>
      </c>
      <c r="C21" t="s">
        <v>70</v>
      </c>
      <c r="D21">
        <v>30</v>
      </c>
      <c r="E21" t="s">
        <v>48</v>
      </c>
      <c r="F21" t="s">
        <v>54</v>
      </c>
      <c r="G21">
        <v>2010</v>
      </c>
      <c r="H21">
        <v>-110.5143789</v>
      </c>
      <c r="I21">
        <v>47.932471900000003</v>
      </c>
      <c r="J21">
        <v>-110.51443481</v>
      </c>
      <c r="K21">
        <v>47.932720179999997</v>
      </c>
      <c r="L21">
        <v>27.707999999999998</v>
      </c>
      <c r="M21" t="s">
        <v>50</v>
      </c>
      <c r="N21">
        <v>5</v>
      </c>
      <c r="O21">
        <v>0.57099999999999995</v>
      </c>
      <c r="P21">
        <v>0.19600000000000001</v>
      </c>
      <c r="Q21">
        <v>1</v>
      </c>
      <c r="R21">
        <v>19980601</v>
      </c>
      <c r="S21">
        <v>20040930</v>
      </c>
      <c r="T21">
        <v>2163</v>
      </c>
      <c r="U21">
        <v>1687</v>
      </c>
      <c r="V21">
        <v>0</v>
      </c>
      <c r="W21">
        <f>Input!C22</f>
        <v>0</v>
      </c>
      <c r="X21">
        <f t="shared" si="0"/>
        <v>0</v>
      </c>
      <c r="Y21">
        <f>Input!D22</f>
        <v>0</v>
      </c>
      <c r="Z21">
        <f t="shared" si="0"/>
        <v>0</v>
      </c>
      <c r="AA21">
        <f>Input!E22</f>
        <v>0</v>
      </c>
      <c r="AB21">
        <f t="shared" ref="AB21" si="58">AA21*724.447</f>
        <v>0</v>
      </c>
      <c r="AC21">
        <f>Input!F22</f>
        <v>0</v>
      </c>
      <c r="AD21">
        <f t="shared" ref="AD21" si="59">AC21*724.447</f>
        <v>0</v>
      </c>
      <c r="AE21">
        <v>2</v>
      </c>
      <c r="AF21">
        <v>3.5</v>
      </c>
      <c r="AG21">
        <v>10</v>
      </c>
      <c r="AH21">
        <v>20</v>
      </c>
      <c r="AI21">
        <v>28</v>
      </c>
      <c r="AJ21">
        <v>36</v>
      </c>
      <c r="AK21">
        <v>42</v>
      </c>
      <c r="AL21">
        <v>50</v>
      </c>
      <c r="AM21">
        <v>83</v>
      </c>
      <c r="AN21">
        <v>112.8</v>
      </c>
      <c r="AO21">
        <v>298.44</v>
      </c>
      <c r="AP21">
        <v>1740</v>
      </c>
      <c r="AQ21">
        <f>Input!G22</f>
        <v>36.122999999999998</v>
      </c>
      <c r="AR21">
        <f t="shared" ref="AR21" si="60">AQ21*724.447</f>
        <v>26169.198980999998</v>
      </c>
    </row>
    <row r="22" spans="1:44" x14ac:dyDescent="0.3">
      <c r="A22" s="28">
        <v>10040101</v>
      </c>
      <c r="B22">
        <v>6109500</v>
      </c>
      <c r="C22" t="s">
        <v>71</v>
      </c>
      <c r="D22">
        <v>30</v>
      </c>
      <c r="E22" t="s">
        <v>48</v>
      </c>
      <c r="F22" t="s">
        <v>54</v>
      </c>
      <c r="G22">
        <v>34379</v>
      </c>
      <c r="H22">
        <v>-110.25770780000001</v>
      </c>
      <c r="I22">
        <v>48.004973300000003</v>
      </c>
      <c r="J22">
        <v>-110.25885773</v>
      </c>
      <c r="K22">
        <v>48.00390625</v>
      </c>
      <c r="L22">
        <v>146.05199999999999</v>
      </c>
      <c r="M22" t="s">
        <v>50</v>
      </c>
      <c r="N22">
        <v>69</v>
      </c>
      <c r="O22">
        <v>0.84299999999999997</v>
      </c>
      <c r="P22">
        <v>6.0999999999999999E-2</v>
      </c>
      <c r="Q22">
        <v>1</v>
      </c>
      <c r="R22">
        <v>19350301</v>
      </c>
      <c r="S22">
        <v>20040930</v>
      </c>
      <c r="T22">
        <v>25417</v>
      </c>
      <c r="U22">
        <v>25417</v>
      </c>
      <c r="V22">
        <v>638</v>
      </c>
      <c r="W22">
        <f>Input!C23</f>
        <v>2950</v>
      </c>
      <c r="X22">
        <f t="shared" si="0"/>
        <v>2137118.65</v>
      </c>
      <c r="Y22">
        <f>Input!D23</f>
        <v>3750</v>
      </c>
      <c r="Z22">
        <f t="shared" si="0"/>
        <v>2716676.25</v>
      </c>
      <c r="AA22">
        <f>Input!E23</f>
        <v>4200</v>
      </c>
      <c r="AB22">
        <f t="shared" ref="AB22" si="61">AA22*724.447</f>
        <v>3042677.4</v>
      </c>
      <c r="AC22">
        <f>Input!F23</f>
        <v>4900</v>
      </c>
      <c r="AD22">
        <f t="shared" ref="AD22" si="62">AC22*724.447</f>
        <v>3549790.3</v>
      </c>
      <c r="AE22">
        <v>5180</v>
      </c>
      <c r="AF22">
        <v>5470</v>
      </c>
      <c r="AG22">
        <v>6000</v>
      </c>
      <c r="AH22">
        <v>6690</v>
      </c>
      <c r="AI22">
        <v>7470</v>
      </c>
      <c r="AJ22">
        <v>8360</v>
      </c>
      <c r="AK22">
        <v>8910</v>
      </c>
      <c r="AL22">
        <v>9800</v>
      </c>
      <c r="AM22">
        <v>14400</v>
      </c>
      <c r="AN22">
        <v>20000</v>
      </c>
      <c r="AO22">
        <v>31600</v>
      </c>
      <c r="AP22">
        <v>119000</v>
      </c>
      <c r="AQ22">
        <f>Input!G23</f>
        <v>8341.19</v>
      </c>
      <c r="AR22">
        <f t="shared" ref="AR22" si="63">AQ22*724.447</f>
        <v>6042750.0719300006</v>
      </c>
    </row>
    <row r="23" spans="1:44" x14ac:dyDescent="0.3">
      <c r="A23" s="42">
        <v>10040102</v>
      </c>
      <c r="B23" s="2"/>
      <c r="C23" s="2" t="s">
        <v>144</v>
      </c>
      <c r="D23" s="2"/>
      <c r="E23" s="2"/>
      <c r="F23" s="2"/>
      <c r="G23" s="2"/>
      <c r="H23" s="2"/>
      <c r="I23" s="2"/>
      <c r="J23" s="2"/>
      <c r="K23" s="2"/>
      <c r="L23" s="2"/>
      <c r="M23" s="2"/>
      <c r="N23" s="2"/>
      <c r="O23" s="2"/>
      <c r="P23" s="2"/>
      <c r="Q23" s="2"/>
      <c r="R23" s="2"/>
      <c r="S23" s="2"/>
      <c r="T23" s="2"/>
      <c r="U23" s="2"/>
      <c r="V23" s="2"/>
      <c r="W23" s="2">
        <f>Input!C24</f>
        <v>0</v>
      </c>
      <c r="X23" s="2"/>
      <c r="Y23" s="2">
        <f>Input!D24</f>
        <v>0</v>
      </c>
      <c r="Z23" s="2"/>
      <c r="AA23" s="2">
        <f>Input!E24</f>
        <v>0</v>
      </c>
      <c r="AB23" s="2"/>
      <c r="AC23" s="2">
        <f>Input!F24</f>
        <v>0</v>
      </c>
      <c r="AD23" s="2"/>
      <c r="AE23" s="2"/>
      <c r="AF23" s="2"/>
      <c r="AG23" s="2"/>
      <c r="AH23" s="2"/>
      <c r="AI23" s="2"/>
      <c r="AJ23" s="2"/>
      <c r="AK23" s="2"/>
      <c r="AL23" s="2"/>
      <c r="AM23" s="2"/>
      <c r="AN23" s="2"/>
      <c r="AO23" s="2"/>
      <c r="AP23" s="2"/>
      <c r="AQ23" s="2">
        <f>Input!G24</f>
        <v>0</v>
      </c>
      <c r="AR23" s="2"/>
    </row>
    <row r="24" spans="1:44" x14ac:dyDescent="0.3">
      <c r="A24" s="28">
        <v>10040103</v>
      </c>
      <c r="B24">
        <v>6114700</v>
      </c>
      <c r="C24" t="s">
        <v>72</v>
      </c>
      <c r="D24">
        <v>30</v>
      </c>
      <c r="E24" t="s">
        <v>48</v>
      </c>
      <c r="F24" t="s">
        <v>54</v>
      </c>
      <c r="G24">
        <v>-999999</v>
      </c>
      <c r="H24">
        <v>-109.65324390000001</v>
      </c>
      <c r="I24">
        <v>47.668314700000003</v>
      </c>
      <c r="J24">
        <v>-109.6526413</v>
      </c>
      <c r="K24">
        <v>47.668437959999999</v>
      </c>
      <c r="L24">
        <v>47.563000000000002</v>
      </c>
      <c r="M24" t="s">
        <v>50</v>
      </c>
      <c r="N24">
        <v>4</v>
      </c>
      <c r="O24">
        <v>0.82299999999999995</v>
      </c>
      <c r="P24">
        <v>7.2999999999999995E-2</v>
      </c>
      <c r="Q24">
        <v>1</v>
      </c>
      <c r="R24">
        <v>20001001</v>
      </c>
      <c r="S24">
        <v>20040930</v>
      </c>
      <c r="T24">
        <v>1461</v>
      </c>
      <c r="U24">
        <v>1461</v>
      </c>
      <c r="V24">
        <v>58</v>
      </c>
      <c r="W24">
        <f>Input!C25</f>
        <v>82.24</v>
      </c>
      <c r="X24">
        <f t="shared" si="0"/>
        <v>59578.521279999994</v>
      </c>
      <c r="Y24">
        <f>Input!D25</f>
        <v>127</v>
      </c>
      <c r="Z24">
        <f t="shared" ref="Z24" si="64">Y24*724.447</f>
        <v>92004.769</v>
      </c>
      <c r="AA24">
        <f>Input!E25</f>
        <v>151.19999999999999</v>
      </c>
      <c r="AB24">
        <f t="shared" ref="AB24" si="65">AA24*724.447</f>
        <v>109536.38639999999</v>
      </c>
      <c r="AC24">
        <f>Input!F25</f>
        <v>200</v>
      </c>
      <c r="AD24">
        <f t="shared" ref="AD24" si="66">AC24*724.447</f>
        <v>144889.4</v>
      </c>
      <c r="AE24">
        <v>210</v>
      </c>
      <c r="AF24">
        <v>220</v>
      </c>
      <c r="AG24">
        <v>235</v>
      </c>
      <c r="AH24">
        <v>250</v>
      </c>
      <c r="AI24">
        <v>260</v>
      </c>
      <c r="AJ24">
        <v>280</v>
      </c>
      <c r="AK24">
        <v>290</v>
      </c>
      <c r="AL24">
        <v>300</v>
      </c>
      <c r="AM24">
        <v>365.6</v>
      </c>
      <c r="AN24">
        <v>488.6</v>
      </c>
      <c r="AO24">
        <v>832.14</v>
      </c>
      <c r="AP24">
        <v>6860</v>
      </c>
      <c r="AQ24">
        <f>Input!G25</f>
        <v>274.90899999999999</v>
      </c>
      <c r="AR24">
        <f t="shared" ref="AR24" si="67">AQ24*724.447</f>
        <v>199157.00032299999</v>
      </c>
    </row>
    <row r="25" spans="1:44" x14ac:dyDescent="0.3">
      <c r="A25" s="28">
        <v>10040104</v>
      </c>
      <c r="B25">
        <v>6115200</v>
      </c>
      <c r="C25" t="s">
        <v>73</v>
      </c>
      <c r="D25">
        <v>30</v>
      </c>
      <c r="E25" t="s">
        <v>48</v>
      </c>
      <c r="F25" t="s">
        <v>54</v>
      </c>
      <c r="G25">
        <v>40987</v>
      </c>
      <c r="H25">
        <v>-108.6876522</v>
      </c>
      <c r="I25">
        <v>47.630823300000003</v>
      </c>
      <c r="J25">
        <v>-108.68778229</v>
      </c>
      <c r="K25">
        <v>47.63150787</v>
      </c>
      <c r="L25">
        <v>76.23</v>
      </c>
      <c r="M25" t="s">
        <v>50</v>
      </c>
      <c r="N25">
        <v>70</v>
      </c>
      <c r="O25">
        <v>0.84499999999999997</v>
      </c>
      <c r="P25">
        <v>6.7000000000000004E-2</v>
      </c>
      <c r="Q25">
        <v>1</v>
      </c>
      <c r="R25">
        <v>19340201</v>
      </c>
      <c r="S25">
        <v>20040930</v>
      </c>
      <c r="T25">
        <v>25810</v>
      </c>
      <c r="U25">
        <v>25810</v>
      </c>
      <c r="V25">
        <v>674</v>
      </c>
      <c r="W25">
        <f>Input!C26</f>
        <v>2890</v>
      </c>
      <c r="X25">
        <f t="shared" si="0"/>
        <v>2093651.83</v>
      </c>
      <c r="Y25">
        <f>Input!D26</f>
        <v>3860</v>
      </c>
      <c r="Z25">
        <f t="shared" ref="Z25" si="68">Y25*724.447</f>
        <v>2796365.42</v>
      </c>
      <c r="AA25">
        <f>Input!E26</f>
        <v>4370</v>
      </c>
      <c r="AB25">
        <f t="shared" ref="AB25" si="69">AA25*724.447</f>
        <v>3165833.39</v>
      </c>
      <c r="AC25">
        <f>Input!F26</f>
        <v>5200</v>
      </c>
      <c r="AD25">
        <f t="shared" ref="AD25" si="70">AC25*724.447</f>
        <v>3767124.4</v>
      </c>
      <c r="AE25">
        <v>5580</v>
      </c>
      <c r="AF25">
        <v>5900</v>
      </c>
      <c r="AG25">
        <v>6500</v>
      </c>
      <c r="AH25">
        <v>7250</v>
      </c>
      <c r="AI25">
        <v>8000</v>
      </c>
      <c r="AJ25">
        <v>9000</v>
      </c>
      <c r="AK25">
        <v>9600</v>
      </c>
      <c r="AL25">
        <v>10600</v>
      </c>
      <c r="AM25">
        <v>15900</v>
      </c>
      <c r="AN25">
        <v>21900</v>
      </c>
      <c r="AO25">
        <v>35400</v>
      </c>
      <c r="AP25">
        <v>136000</v>
      </c>
      <c r="AQ25">
        <f>Input!G26</f>
        <v>9012.0910000000003</v>
      </c>
      <c r="AR25">
        <f t="shared" ref="AR25" si="71">AQ25*724.447</f>
        <v>6528782.2886770004</v>
      </c>
    </row>
    <row r="26" spans="1:44" x14ac:dyDescent="0.3">
      <c r="A26" s="28">
        <v>10040105</v>
      </c>
      <c r="B26">
        <v>6131000</v>
      </c>
      <c r="C26" t="s">
        <v>74</v>
      </c>
      <c r="D26">
        <v>30</v>
      </c>
      <c r="E26" t="s">
        <v>48</v>
      </c>
      <c r="F26" t="s">
        <v>54</v>
      </c>
      <c r="G26">
        <v>2554</v>
      </c>
      <c r="H26">
        <v>-106.3578139</v>
      </c>
      <c r="I26">
        <v>47.349442779999997</v>
      </c>
      <c r="J26">
        <v>-106.3578186</v>
      </c>
      <c r="K26">
        <v>47.349449159999999</v>
      </c>
      <c r="L26">
        <v>0.79100000000000004</v>
      </c>
      <c r="M26" t="s">
        <v>50</v>
      </c>
      <c r="N26">
        <v>62</v>
      </c>
      <c r="O26">
        <v>0.17599999999999999</v>
      </c>
      <c r="P26">
        <v>0.16700000000000001</v>
      </c>
      <c r="Q26">
        <v>1</v>
      </c>
      <c r="R26">
        <v>19391001</v>
      </c>
      <c r="S26">
        <v>20040930</v>
      </c>
      <c r="T26">
        <v>22860</v>
      </c>
      <c r="U26">
        <v>19332</v>
      </c>
      <c r="V26">
        <v>0</v>
      </c>
      <c r="W26">
        <f>Input!C27</f>
        <v>0</v>
      </c>
      <c r="X26">
        <f t="shared" si="0"/>
        <v>0</v>
      </c>
      <c r="Y26">
        <f>Input!D27</f>
        <v>0</v>
      </c>
      <c r="Z26">
        <f t="shared" ref="Z26" si="72">Y26*724.447</f>
        <v>0</v>
      </c>
      <c r="AA26">
        <f>Input!E27</f>
        <v>0</v>
      </c>
      <c r="AB26">
        <f t="shared" ref="AB26" si="73">AA26*724.447</f>
        <v>0</v>
      </c>
      <c r="AC26">
        <f>Input!F27</f>
        <v>0.2</v>
      </c>
      <c r="AD26">
        <f t="shared" ref="AD26" si="74">AC26*724.447</f>
        <v>144.88939999999999</v>
      </c>
      <c r="AE26">
        <v>0.5</v>
      </c>
      <c r="AF26">
        <v>0.8</v>
      </c>
      <c r="AG26">
        <v>1.5</v>
      </c>
      <c r="AH26">
        <v>2.5</v>
      </c>
      <c r="AI26">
        <v>3.9</v>
      </c>
      <c r="AJ26">
        <v>6.6</v>
      </c>
      <c r="AK26">
        <v>9</v>
      </c>
      <c r="AL26">
        <v>13</v>
      </c>
      <c r="AM26">
        <v>41</v>
      </c>
      <c r="AN26">
        <v>114</v>
      </c>
      <c r="AO26">
        <v>948.17</v>
      </c>
      <c r="AP26">
        <v>21300</v>
      </c>
      <c r="AQ26">
        <f>Input!G27</f>
        <v>48.828000000000003</v>
      </c>
      <c r="AR26">
        <f t="shared" ref="AR26" si="75">AQ26*724.447</f>
        <v>35373.298116000005</v>
      </c>
    </row>
    <row r="27" spans="1:44" x14ac:dyDescent="0.3">
      <c r="A27" s="28">
        <v>10040106</v>
      </c>
      <c r="B27">
        <v>6130950</v>
      </c>
      <c r="C27" t="s">
        <v>75</v>
      </c>
      <c r="D27">
        <v>30</v>
      </c>
      <c r="E27" t="s">
        <v>48</v>
      </c>
      <c r="F27" t="s">
        <v>49</v>
      </c>
      <c r="G27">
        <v>1224</v>
      </c>
      <c r="H27">
        <v>-106.3636475</v>
      </c>
      <c r="I27">
        <v>47.339442499999997</v>
      </c>
      <c r="J27">
        <v>-106.36362457</v>
      </c>
      <c r="K27">
        <v>47.339443209999999</v>
      </c>
      <c r="L27">
        <v>1.7450000000000001</v>
      </c>
      <c r="M27" t="s">
        <v>50</v>
      </c>
      <c r="N27">
        <v>0</v>
      </c>
      <c r="O27">
        <v>0</v>
      </c>
      <c r="P27">
        <v>0</v>
      </c>
      <c r="Q27">
        <v>0</v>
      </c>
      <c r="R27">
        <v>19800325</v>
      </c>
      <c r="S27">
        <v>19800930</v>
      </c>
      <c r="T27">
        <v>190</v>
      </c>
      <c r="U27">
        <v>190</v>
      </c>
      <c r="V27">
        <v>0.05</v>
      </c>
      <c r="W27">
        <f>Input!C28</f>
        <v>0.05</v>
      </c>
      <c r="X27">
        <f t="shared" si="0"/>
        <v>36.222349999999999</v>
      </c>
      <c r="Y27">
        <f>Input!D28</f>
        <v>0.14099999999999999</v>
      </c>
      <c r="Z27">
        <f t="shared" ref="Z27" si="76">Y27*724.447</f>
        <v>102.14702699999999</v>
      </c>
      <c r="AA27">
        <f>Input!E28</f>
        <v>0.25</v>
      </c>
      <c r="AB27">
        <f t="shared" ref="AB27" si="77">AA27*724.447</f>
        <v>181.11175</v>
      </c>
      <c r="AC27">
        <f>Input!F28</f>
        <v>0.318</v>
      </c>
      <c r="AD27">
        <f t="shared" ref="AD27" si="78">AC27*724.447</f>
        <v>230.374146</v>
      </c>
      <c r="AE27">
        <v>0.35</v>
      </c>
      <c r="AF27">
        <v>0.4</v>
      </c>
      <c r="AG27">
        <v>0.52</v>
      </c>
      <c r="AH27">
        <v>0.8</v>
      </c>
      <c r="AI27">
        <v>1.2</v>
      </c>
      <c r="AJ27">
        <v>2.14</v>
      </c>
      <c r="AK27">
        <v>2.5</v>
      </c>
      <c r="AL27">
        <v>3.5</v>
      </c>
      <c r="AM27">
        <v>8.5</v>
      </c>
      <c r="AN27">
        <v>12.8</v>
      </c>
      <c r="AO27">
        <v>32.71</v>
      </c>
      <c r="AP27">
        <v>50</v>
      </c>
      <c r="AQ27">
        <f>Input!G28</f>
        <v>2.9369999999999998</v>
      </c>
      <c r="AR27">
        <f t="shared" ref="AR27" si="79">AQ27*724.447</f>
        <v>2127.7008390000001</v>
      </c>
    </row>
    <row r="28" spans="1:44" x14ac:dyDescent="0.3">
      <c r="A28" s="28">
        <v>10040201</v>
      </c>
      <c r="B28">
        <v>6126050</v>
      </c>
      <c r="C28" t="s">
        <v>76</v>
      </c>
      <c r="D28">
        <v>30</v>
      </c>
      <c r="E28" t="s">
        <v>48</v>
      </c>
      <c r="F28" t="s">
        <v>54</v>
      </c>
      <c r="G28">
        <v>2970</v>
      </c>
      <c r="H28">
        <v>-108.89265469999999</v>
      </c>
      <c r="I28">
        <v>46.292736099999999</v>
      </c>
      <c r="J28">
        <v>-108.89273071</v>
      </c>
      <c r="K28">
        <v>46.292369839999999</v>
      </c>
      <c r="L28">
        <v>41.04</v>
      </c>
      <c r="M28" t="s">
        <v>50</v>
      </c>
      <c r="N28">
        <v>7</v>
      </c>
      <c r="O28">
        <v>0.58499999999999996</v>
      </c>
      <c r="P28">
        <v>9.4E-2</v>
      </c>
      <c r="Q28">
        <v>1</v>
      </c>
      <c r="R28">
        <v>19920328</v>
      </c>
      <c r="S28">
        <v>20040930</v>
      </c>
      <c r="T28">
        <v>2842</v>
      </c>
      <c r="U28">
        <v>2834</v>
      </c>
      <c r="V28">
        <v>0</v>
      </c>
      <c r="W28">
        <f>Input!C29</f>
        <v>0.33</v>
      </c>
      <c r="X28">
        <f t="shared" si="0"/>
        <v>239.06751</v>
      </c>
      <c r="Y28">
        <f>Input!D29</f>
        <v>2.4</v>
      </c>
      <c r="Z28">
        <f t="shared" ref="Z28" si="80">Y28*724.447</f>
        <v>1738.6728000000001</v>
      </c>
      <c r="AA28">
        <f>Input!E29</f>
        <v>5.7</v>
      </c>
      <c r="AB28">
        <f t="shared" ref="AB28" si="81">AA28*724.447</f>
        <v>4129.3478999999998</v>
      </c>
      <c r="AC28">
        <f>Input!F29</f>
        <v>18</v>
      </c>
      <c r="AD28">
        <f t="shared" ref="AD28" si="82">AC28*724.447</f>
        <v>13040.046</v>
      </c>
      <c r="AE28">
        <v>33</v>
      </c>
      <c r="AF28">
        <v>47</v>
      </c>
      <c r="AG28">
        <v>80.2</v>
      </c>
      <c r="AH28">
        <v>132.5</v>
      </c>
      <c r="AI28">
        <v>170</v>
      </c>
      <c r="AJ28">
        <v>213</v>
      </c>
      <c r="AK28">
        <v>239</v>
      </c>
      <c r="AL28">
        <v>285</v>
      </c>
      <c r="AM28">
        <v>465.7</v>
      </c>
      <c r="AN28">
        <v>731.7</v>
      </c>
      <c r="AO28">
        <v>1735.7</v>
      </c>
      <c r="AP28">
        <v>5850</v>
      </c>
      <c r="AQ28">
        <f>Input!G29</f>
        <v>220.672</v>
      </c>
      <c r="AR28">
        <f t="shared" ref="AR28" si="83">AQ28*724.447</f>
        <v>159865.16838399999</v>
      </c>
    </row>
    <row r="29" spans="1:44" x14ac:dyDescent="0.3">
      <c r="A29" s="28">
        <v>10040202</v>
      </c>
      <c r="B29">
        <v>6127600</v>
      </c>
      <c r="C29" t="s">
        <v>77</v>
      </c>
      <c r="D29">
        <v>30</v>
      </c>
      <c r="E29" t="s">
        <v>48</v>
      </c>
      <c r="F29" t="s">
        <v>49</v>
      </c>
      <c r="G29">
        <v>5941</v>
      </c>
      <c r="H29">
        <v>-107.919945</v>
      </c>
      <c r="I29">
        <v>46.922468610000003</v>
      </c>
      <c r="J29">
        <v>-107.91923800000001</v>
      </c>
      <c r="K29">
        <v>46.922203940000003</v>
      </c>
      <c r="L29">
        <v>61.509</v>
      </c>
      <c r="M29" t="s">
        <v>50</v>
      </c>
      <c r="N29">
        <v>4</v>
      </c>
      <c r="O29">
        <v>0.51</v>
      </c>
      <c r="P29">
        <v>6.0999999999999999E-2</v>
      </c>
      <c r="Q29">
        <v>1</v>
      </c>
      <c r="R29">
        <v>19621001</v>
      </c>
      <c r="S29">
        <v>19660930</v>
      </c>
      <c r="T29">
        <v>1461</v>
      </c>
      <c r="U29">
        <v>1461</v>
      </c>
      <c r="V29">
        <v>5</v>
      </c>
      <c r="W29">
        <f>Input!C30</f>
        <v>10</v>
      </c>
      <c r="X29">
        <f t="shared" si="0"/>
        <v>7244.47</v>
      </c>
      <c r="Y29">
        <f>Input!D30</f>
        <v>20</v>
      </c>
      <c r="Z29">
        <f t="shared" ref="Z29" si="84">Y29*724.447</f>
        <v>14488.94</v>
      </c>
      <c r="AA29">
        <f>Input!E30</f>
        <v>28</v>
      </c>
      <c r="AB29">
        <f t="shared" ref="AB29" si="85">AA29*724.447</f>
        <v>20284.516</v>
      </c>
      <c r="AC29">
        <f>Input!F30</f>
        <v>39</v>
      </c>
      <c r="AD29">
        <f t="shared" ref="AD29" si="86">AC29*724.447</f>
        <v>28253.433000000001</v>
      </c>
      <c r="AE29">
        <v>44</v>
      </c>
      <c r="AF29">
        <v>50</v>
      </c>
      <c r="AG29">
        <v>62</v>
      </c>
      <c r="AH29">
        <v>84</v>
      </c>
      <c r="AI29">
        <v>112</v>
      </c>
      <c r="AJ29">
        <v>167.8</v>
      </c>
      <c r="AK29">
        <v>203</v>
      </c>
      <c r="AL29">
        <v>246</v>
      </c>
      <c r="AM29">
        <v>417.2</v>
      </c>
      <c r="AN29">
        <v>601.79999999999995</v>
      </c>
      <c r="AO29">
        <v>1507.6</v>
      </c>
      <c r="AP29">
        <v>2470</v>
      </c>
      <c r="AQ29">
        <f>Input!G30</f>
        <v>175.59299999999999</v>
      </c>
      <c r="AR29">
        <f t="shared" ref="AR29" si="87">AQ29*724.447</f>
        <v>127207.82207099999</v>
      </c>
    </row>
    <row r="30" spans="1:44" x14ac:dyDescent="0.3">
      <c r="A30" s="28">
        <v>10040203</v>
      </c>
      <c r="B30">
        <v>6130000</v>
      </c>
      <c r="C30" t="s">
        <v>78</v>
      </c>
      <c r="D30">
        <v>30</v>
      </c>
      <c r="E30" t="s">
        <v>48</v>
      </c>
      <c r="F30" t="s">
        <v>49</v>
      </c>
      <c r="G30">
        <v>1855</v>
      </c>
      <c r="H30">
        <v>-107.93350972</v>
      </c>
      <c r="I30">
        <v>46.928646389999997</v>
      </c>
      <c r="J30">
        <v>-107.93284185</v>
      </c>
      <c r="K30">
        <v>46.92863217</v>
      </c>
      <c r="L30">
        <v>51.11</v>
      </c>
      <c r="M30" t="s">
        <v>50</v>
      </c>
      <c r="N30">
        <v>2</v>
      </c>
      <c r="O30">
        <v>0.37</v>
      </c>
      <c r="P30">
        <v>0.23899999999999999</v>
      </c>
      <c r="Q30">
        <v>1</v>
      </c>
      <c r="R30">
        <v>19640301</v>
      </c>
      <c r="S30">
        <v>19660930</v>
      </c>
      <c r="T30">
        <v>944</v>
      </c>
      <c r="U30">
        <v>862</v>
      </c>
      <c r="V30">
        <v>0</v>
      </c>
      <c r="W30">
        <f>Input!C31</f>
        <v>0</v>
      </c>
      <c r="X30">
        <f t="shared" si="0"/>
        <v>0</v>
      </c>
      <c r="Y30">
        <f>Input!D31</f>
        <v>0</v>
      </c>
      <c r="Z30">
        <f t="shared" ref="Z30" si="88">Y30*724.447</f>
        <v>0</v>
      </c>
      <c r="AA30">
        <f>Input!E31</f>
        <v>0.75</v>
      </c>
      <c r="AB30">
        <f t="shared" ref="AB30" si="89">AA30*724.447</f>
        <v>543.33524999999997</v>
      </c>
      <c r="AC30">
        <f>Input!F31</f>
        <v>5</v>
      </c>
      <c r="AD30">
        <f t="shared" ref="AD30" si="90">AC30*724.447</f>
        <v>3622.2350000000001</v>
      </c>
      <c r="AE30">
        <v>7</v>
      </c>
      <c r="AF30">
        <v>8.5</v>
      </c>
      <c r="AG30">
        <v>13</v>
      </c>
      <c r="AH30">
        <v>20</v>
      </c>
      <c r="AI30">
        <v>28</v>
      </c>
      <c r="AJ30">
        <v>64</v>
      </c>
      <c r="AK30">
        <v>100</v>
      </c>
      <c r="AL30">
        <v>148</v>
      </c>
      <c r="AM30">
        <v>364</v>
      </c>
      <c r="AN30">
        <v>565</v>
      </c>
      <c r="AO30">
        <v>1454</v>
      </c>
      <c r="AP30">
        <v>3130</v>
      </c>
      <c r="AQ30">
        <f>Input!G31</f>
        <v>121.175</v>
      </c>
      <c r="AR30">
        <f t="shared" ref="AR30" si="91">AQ30*724.447</f>
        <v>87784.865225000001</v>
      </c>
    </row>
    <row r="31" spans="1:44" x14ac:dyDescent="0.3">
      <c r="A31" s="28">
        <v>10040204</v>
      </c>
      <c r="B31">
        <v>6129000</v>
      </c>
      <c r="C31" t="s">
        <v>79</v>
      </c>
      <c r="D31">
        <v>30</v>
      </c>
      <c r="E31" t="s">
        <v>48</v>
      </c>
      <c r="F31" t="s">
        <v>49</v>
      </c>
      <c r="G31">
        <v>684</v>
      </c>
      <c r="H31">
        <v>-108.15601778</v>
      </c>
      <c r="I31">
        <v>47.012511940000003</v>
      </c>
      <c r="J31">
        <v>-108.15534262</v>
      </c>
      <c r="K31">
        <v>47.012471189999999</v>
      </c>
      <c r="L31">
        <v>51.774000000000001</v>
      </c>
      <c r="M31" t="s">
        <v>50</v>
      </c>
      <c r="N31">
        <v>19</v>
      </c>
      <c r="O31">
        <v>0.128</v>
      </c>
      <c r="P31">
        <v>0.187</v>
      </c>
      <c r="Q31">
        <v>1</v>
      </c>
      <c r="R31">
        <v>19300601</v>
      </c>
      <c r="S31">
        <v>19720711</v>
      </c>
      <c r="T31">
        <v>7198</v>
      </c>
      <c r="U31">
        <v>3582</v>
      </c>
      <c r="V31">
        <v>0</v>
      </c>
      <c r="W31">
        <f>Input!C32</f>
        <v>0</v>
      </c>
      <c r="X31">
        <f t="shared" si="0"/>
        <v>0</v>
      </c>
      <c r="Y31">
        <f>Input!D32</f>
        <v>0</v>
      </c>
      <c r="Z31">
        <f t="shared" ref="Z31" si="92">Y31*724.447</f>
        <v>0</v>
      </c>
      <c r="AA31">
        <f>Input!E32</f>
        <v>0</v>
      </c>
      <c r="AB31">
        <f t="shared" ref="AB31" si="93">AA31*724.447</f>
        <v>0</v>
      </c>
      <c r="AC31">
        <f>Input!F32</f>
        <v>0</v>
      </c>
      <c r="AD31">
        <f t="shared" ref="AD31" si="94">AC31*724.447</f>
        <v>0</v>
      </c>
      <c r="AE31">
        <v>0</v>
      </c>
      <c r="AF31">
        <v>0</v>
      </c>
      <c r="AG31">
        <v>0</v>
      </c>
      <c r="AH31">
        <v>0</v>
      </c>
      <c r="AI31">
        <v>0.3</v>
      </c>
      <c r="AJ31">
        <v>1</v>
      </c>
      <c r="AK31">
        <v>2.1</v>
      </c>
      <c r="AL31">
        <v>4.5</v>
      </c>
      <c r="AM31">
        <v>25</v>
      </c>
      <c r="AN31">
        <v>80</v>
      </c>
      <c r="AO31">
        <v>506.04</v>
      </c>
      <c r="AP31">
        <v>5690</v>
      </c>
      <c r="AQ31">
        <f>Input!G32</f>
        <v>23.547999999999998</v>
      </c>
      <c r="AR31">
        <f t="shared" ref="AR31" si="95">AQ31*724.447</f>
        <v>17059.277955999998</v>
      </c>
    </row>
    <row r="32" spans="1:44" x14ac:dyDescent="0.3">
      <c r="A32" s="28">
        <v>10040205</v>
      </c>
      <c r="B32">
        <v>6130500</v>
      </c>
      <c r="C32" t="s">
        <v>80</v>
      </c>
      <c r="D32">
        <v>30</v>
      </c>
      <c r="E32" t="s">
        <v>48</v>
      </c>
      <c r="F32" t="s">
        <v>54</v>
      </c>
      <c r="G32">
        <v>7846</v>
      </c>
      <c r="H32">
        <v>-107.889</v>
      </c>
      <c r="I32">
        <v>46.994709999999998</v>
      </c>
      <c r="J32">
        <v>-107.88911438</v>
      </c>
      <c r="K32">
        <v>46.994712829999997</v>
      </c>
      <c r="L32">
        <v>8.7460000000000004</v>
      </c>
      <c r="M32" t="s">
        <v>50</v>
      </c>
      <c r="N32">
        <v>73</v>
      </c>
      <c r="O32">
        <v>0.40899999999999997</v>
      </c>
      <c r="P32">
        <v>0.151</v>
      </c>
      <c r="Q32">
        <v>1</v>
      </c>
      <c r="R32">
        <v>19290501</v>
      </c>
      <c r="S32">
        <v>20040930</v>
      </c>
      <c r="T32">
        <v>26969</v>
      </c>
      <c r="U32">
        <v>24175</v>
      </c>
      <c r="V32">
        <v>0</v>
      </c>
      <c r="W32">
        <f>Input!C33</f>
        <v>0</v>
      </c>
      <c r="X32">
        <f t="shared" si="0"/>
        <v>0</v>
      </c>
      <c r="Y32">
        <f>Input!D33</f>
        <v>0</v>
      </c>
      <c r="Z32">
        <f t="shared" ref="Z32" si="96">Y32*724.447</f>
        <v>0</v>
      </c>
      <c r="AA32">
        <f>Input!E33</f>
        <v>0</v>
      </c>
      <c r="AB32">
        <f t="shared" ref="AB32" si="97">AA32*724.447</f>
        <v>0</v>
      </c>
      <c r="AC32">
        <f>Input!F33</f>
        <v>12</v>
      </c>
      <c r="AD32">
        <f t="shared" ref="AD32" si="98">AC32*724.447</f>
        <v>8693.3639999999996</v>
      </c>
      <c r="AE32">
        <v>25</v>
      </c>
      <c r="AF32">
        <v>35</v>
      </c>
      <c r="AG32">
        <v>55</v>
      </c>
      <c r="AH32">
        <v>80</v>
      </c>
      <c r="AI32">
        <v>110</v>
      </c>
      <c r="AJ32">
        <v>157</v>
      </c>
      <c r="AK32">
        <v>195</v>
      </c>
      <c r="AL32">
        <v>250</v>
      </c>
      <c r="AM32">
        <v>558</v>
      </c>
      <c r="AN32">
        <v>1090</v>
      </c>
      <c r="AO32">
        <v>3223</v>
      </c>
      <c r="AP32">
        <v>15700</v>
      </c>
      <c r="AQ32">
        <f>Input!G33</f>
        <v>258.22199999999998</v>
      </c>
      <c r="AR32">
        <f t="shared" ref="AR32" si="99">AQ32*724.447</f>
        <v>187068.153234</v>
      </c>
    </row>
    <row r="33" spans="1:44" x14ac:dyDescent="0.3">
      <c r="A33" s="28">
        <v>10050001</v>
      </c>
      <c r="B33">
        <v>6132700</v>
      </c>
      <c r="C33" t="s">
        <v>81</v>
      </c>
      <c r="D33">
        <v>30</v>
      </c>
      <c r="E33" t="s">
        <v>48</v>
      </c>
      <c r="F33" t="s">
        <v>49</v>
      </c>
      <c r="G33">
        <v>325</v>
      </c>
      <c r="H33">
        <v>-112.75091190000001</v>
      </c>
      <c r="I33">
        <v>48.949988599999998</v>
      </c>
      <c r="J33">
        <v>-112.75395202999999</v>
      </c>
      <c r="K33">
        <v>48.953723910000001</v>
      </c>
      <c r="L33">
        <v>468.18599999999998</v>
      </c>
      <c r="M33" t="s">
        <v>50</v>
      </c>
      <c r="N33">
        <v>1</v>
      </c>
      <c r="O33">
        <v>0.51800000000000002</v>
      </c>
      <c r="P33">
        <v>-999999</v>
      </c>
      <c r="Q33">
        <v>1</v>
      </c>
      <c r="R33">
        <v>19620501</v>
      </c>
      <c r="S33">
        <v>19641102</v>
      </c>
      <c r="T33">
        <v>647</v>
      </c>
      <c r="U33">
        <v>543</v>
      </c>
      <c r="V33">
        <v>0</v>
      </c>
      <c r="W33">
        <f>Input!C34</f>
        <v>0</v>
      </c>
      <c r="X33">
        <f t="shared" si="0"/>
        <v>0</v>
      </c>
      <c r="Y33">
        <f>Input!D34</f>
        <v>0</v>
      </c>
      <c r="Z33">
        <f t="shared" ref="Z33" si="100">Y33*724.447</f>
        <v>0</v>
      </c>
      <c r="AA33">
        <f>Input!E34</f>
        <v>0</v>
      </c>
      <c r="AB33">
        <f t="shared" ref="AB33" si="101">AA33*724.447</f>
        <v>0</v>
      </c>
      <c r="AC33">
        <f>Input!F34</f>
        <v>2.92</v>
      </c>
      <c r="AD33">
        <f t="shared" ref="AD33" si="102">AC33*724.447</f>
        <v>2115.3852400000001</v>
      </c>
      <c r="AE33">
        <v>6.5</v>
      </c>
      <c r="AF33">
        <v>12</v>
      </c>
      <c r="AG33">
        <v>25</v>
      </c>
      <c r="AH33">
        <v>34</v>
      </c>
      <c r="AI33">
        <v>44</v>
      </c>
      <c r="AJ33">
        <v>60</v>
      </c>
      <c r="AK33">
        <v>72</v>
      </c>
      <c r="AL33">
        <v>95</v>
      </c>
      <c r="AM33">
        <v>155</v>
      </c>
      <c r="AN33">
        <v>231</v>
      </c>
      <c r="AO33">
        <v>979.12</v>
      </c>
      <c r="AP33">
        <v>5780</v>
      </c>
      <c r="AQ33">
        <f>Input!G34</f>
        <v>83.441999999999993</v>
      </c>
      <c r="AR33">
        <f t="shared" ref="AR33" si="103">AQ33*724.447</f>
        <v>60449.306573999995</v>
      </c>
    </row>
    <row r="34" spans="1:44" x14ac:dyDescent="0.3">
      <c r="A34" s="28">
        <v>10050002</v>
      </c>
      <c r="B34">
        <v>6135000</v>
      </c>
      <c r="C34" t="s">
        <v>82</v>
      </c>
      <c r="D34">
        <v>30</v>
      </c>
      <c r="E34" t="s">
        <v>48</v>
      </c>
      <c r="F34" t="s">
        <v>54</v>
      </c>
      <c r="G34">
        <v>2525</v>
      </c>
      <c r="H34">
        <v>-110.422555</v>
      </c>
      <c r="I34">
        <v>48.974827500000004</v>
      </c>
      <c r="J34">
        <v>-110.42245877000001</v>
      </c>
      <c r="K34">
        <v>48.973979139999997</v>
      </c>
      <c r="L34">
        <v>93.462999999999994</v>
      </c>
      <c r="M34" t="s">
        <v>50</v>
      </c>
      <c r="N34">
        <v>63</v>
      </c>
      <c r="O34">
        <v>0.69499999999999995</v>
      </c>
      <c r="P34">
        <v>0.108</v>
      </c>
      <c r="Q34">
        <v>1</v>
      </c>
      <c r="R34">
        <v>19090809</v>
      </c>
      <c r="S34">
        <v>20030930</v>
      </c>
      <c r="T34">
        <v>23363</v>
      </c>
      <c r="U34">
        <v>23148</v>
      </c>
      <c r="V34">
        <v>0</v>
      </c>
      <c r="W34">
        <f>Input!C35</f>
        <v>0.1</v>
      </c>
      <c r="X34">
        <f t="shared" si="0"/>
        <v>72.444699999999997</v>
      </c>
      <c r="Y34">
        <f>Input!D35</f>
        <v>18</v>
      </c>
      <c r="Z34">
        <f t="shared" ref="Z34" si="104">Y34*724.447</f>
        <v>13040.046</v>
      </c>
      <c r="AA34">
        <f>Input!E35</f>
        <v>41</v>
      </c>
      <c r="AB34">
        <f t="shared" ref="AB34" si="105">AA34*724.447</f>
        <v>29702.327000000001</v>
      </c>
      <c r="AC34">
        <f>Input!F35</f>
        <v>95</v>
      </c>
      <c r="AD34">
        <f t="shared" ref="AD34" si="106">AC34*724.447</f>
        <v>68822.464999999997</v>
      </c>
      <c r="AE34">
        <v>137</v>
      </c>
      <c r="AF34">
        <v>191</v>
      </c>
      <c r="AG34">
        <v>334</v>
      </c>
      <c r="AH34">
        <v>478</v>
      </c>
      <c r="AI34">
        <v>558</v>
      </c>
      <c r="AJ34">
        <v>626</v>
      </c>
      <c r="AK34">
        <v>661</v>
      </c>
      <c r="AL34">
        <v>700</v>
      </c>
      <c r="AM34">
        <v>837</v>
      </c>
      <c r="AN34">
        <v>1050</v>
      </c>
      <c r="AO34">
        <v>2160</v>
      </c>
      <c r="AP34">
        <v>12400</v>
      </c>
      <c r="AQ34">
        <f>Input!G35</f>
        <v>479.041</v>
      </c>
      <c r="AR34">
        <f t="shared" ref="AR34" si="107">AQ34*724.447</f>
        <v>347039.81532699999</v>
      </c>
    </row>
    <row r="35" spans="1:44" x14ac:dyDescent="0.3">
      <c r="A35" s="42">
        <v>10050003</v>
      </c>
      <c r="B35" s="2"/>
      <c r="C35" s="2" t="s">
        <v>144</v>
      </c>
      <c r="D35" s="2"/>
      <c r="E35" s="2"/>
      <c r="F35" s="2"/>
      <c r="G35" s="2"/>
      <c r="H35" s="2"/>
      <c r="I35" s="2"/>
      <c r="J35" s="2"/>
      <c r="K35" s="2"/>
      <c r="L35" s="2"/>
      <c r="M35" s="2"/>
      <c r="N35" s="2"/>
      <c r="O35" s="2"/>
      <c r="P35" s="2"/>
      <c r="Q35" s="2"/>
      <c r="R35" s="2"/>
      <c r="S35" s="2"/>
      <c r="T35" s="2"/>
      <c r="U35" s="2"/>
      <c r="V35" s="2"/>
      <c r="W35" s="2">
        <f>Input!C36</f>
        <v>0</v>
      </c>
      <c r="X35" s="2"/>
      <c r="Y35" s="2">
        <f>Input!D36</f>
        <v>0</v>
      </c>
      <c r="Z35" s="2"/>
      <c r="AA35" s="2">
        <f>Input!E36</f>
        <v>0</v>
      </c>
      <c r="AB35" s="2"/>
      <c r="AC35" s="2">
        <f>Input!F36</f>
        <v>0</v>
      </c>
      <c r="AD35" s="2"/>
      <c r="AE35" s="2"/>
      <c r="AF35" s="2"/>
      <c r="AG35" s="2"/>
      <c r="AH35" s="2"/>
      <c r="AI35" s="2"/>
      <c r="AJ35" s="2"/>
      <c r="AK35" s="2"/>
      <c r="AL35" s="2"/>
      <c r="AM35" s="2"/>
      <c r="AN35" s="2"/>
      <c r="AO35" s="2"/>
      <c r="AP35" s="2"/>
      <c r="AQ35" s="2">
        <f>Input!G36</f>
        <v>0</v>
      </c>
      <c r="AR35" s="2"/>
    </row>
    <row r="36" spans="1:44" x14ac:dyDescent="0.3">
      <c r="A36" s="28">
        <v>10050004</v>
      </c>
      <c r="B36">
        <v>6164510</v>
      </c>
      <c r="C36" t="s">
        <v>83</v>
      </c>
      <c r="D36">
        <v>30</v>
      </c>
      <c r="E36" t="s">
        <v>48</v>
      </c>
      <c r="F36" t="s">
        <v>54</v>
      </c>
      <c r="G36">
        <v>17670</v>
      </c>
      <c r="H36">
        <v>-107.21785389999999</v>
      </c>
      <c r="I36">
        <v>48.508893890000003</v>
      </c>
      <c r="J36">
        <v>-107.21875763</v>
      </c>
      <c r="K36">
        <v>48.509269709999998</v>
      </c>
      <c r="L36">
        <v>79.137</v>
      </c>
      <c r="M36" t="s">
        <v>50</v>
      </c>
      <c r="N36">
        <v>26</v>
      </c>
      <c r="O36">
        <v>0.53100000000000003</v>
      </c>
      <c r="P36">
        <v>0.13900000000000001</v>
      </c>
      <c r="Q36">
        <v>1</v>
      </c>
      <c r="R36">
        <v>19771001</v>
      </c>
      <c r="S36">
        <v>20030930</v>
      </c>
      <c r="T36">
        <v>9496</v>
      </c>
      <c r="U36">
        <v>9496</v>
      </c>
      <c r="V36">
        <v>2.1</v>
      </c>
      <c r="W36">
        <f>Input!C37</f>
        <v>21</v>
      </c>
      <c r="X36">
        <f t="shared" si="0"/>
        <v>15213.387000000001</v>
      </c>
      <c r="Y36">
        <f>Input!D37</f>
        <v>36</v>
      </c>
      <c r="Z36">
        <f t="shared" ref="Z36" si="108">Y36*724.447</f>
        <v>26080.092000000001</v>
      </c>
      <c r="AA36">
        <f>Input!E37</f>
        <v>50</v>
      </c>
      <c r="AB36">
        <f t="shared" ref="AB36" si="109">AA36*724.447</f>
        <v>36222.35</v>
      </c>
      <c r="AC36">
        <f>Input!F37</f>
        <v>70</v>
      </c>
      <c r="AD36">
        <f t="shared" ref="AD36" si="110">AC36*724.447</f>
        <v>50711.29</v>
      </c>
      <c r="AE36">
        <v>85</v>
      </c>
      <c r="AF36">
        <v>96</v>
      </c>
      <c r="AG36">
        <v>120</v>
      </c>
      <c r="AH36">
        <v>150</v>
      </c>
      <c r="AI36">
        <v>178</v>
      </c>
      <c r="AJ36">
        <v>221</v>
      </c>
      <c r="AK36">
        <v>253</v>
      </c>
      <c r="AL36">
        <v>309</v>
      </c>
      <c r="AM36">
        <v>693.3</v>
      </c>
      <c r="AN36">
        <v>1310</v>
      </c>
      <c r="AO36">
        <v>5280</v>
      </c>
      <c r="AP36">
        <v>12300</v>
      </c>
      <c r="AQ36">
        <f>Input!G37</f>
        <v>375.36900000000003</v>
      </c>
      <c r="AR36">
        <f t="shared" ref="AR36" si="111">AQ36*724.447</f>
        <v>271934.94594300003</v>
      </c>
    </row>
    <row r="37" spans="1:44" x14ac:dyDescent="0.3">
      <c r="A37" s="28">
        <v>10050005</v>
      </c>
      <c r="B37">
        <v>6139500</v>
      </c>
      <c r="C37" t="s">
        <v>84</v>
      </c>
      <c r="D37">
        <v>30</v>
      </c>
      <c r="E37" t="s">
        <v>48</v>
      </c>
      <c r="F37" t="s">
        <v>54</v>
      </c>
      <c r="G37">
        <v>1805</v>
      </c>
      <c r="H37">
        <v>-109.8415947</v>
      </c>
      <c r="I37">
        <v>48.526663300000003</v>
      </c>
      <c r="J37">
        <v>-109.84157562</v>
      </c>
      <c r="K37">
        <v>48.526721950000002</v>
      </c>
      <c r="L37">
        <v>6.61</v>
      </c>
      <c r="M37" t="s">
        <v>50</v>
      </c>
      <c r="N37">
        <v>18</v>
      </c>
      <c r="O37">
        <v>0.32800000000000001</v>
      </c>
      <c r="P37">
        <v>0.16600000000000001</v>
      </c>
      <c r="Q37">
        <v>1</v>
      </c>
      <c r="R37">
        <v>19460201</v>
      </c>
      <c r="S37">
        <v>20040930</v>
      </c>
      <c r="T37">
        <v>6760</v>
      </c>
      <c r="U37">
        <v>4023</v>
      </c>
      <c r="V37">
        <v>0</v>
      </c>
      <c r="W37">
        <f>Input!C38</f>
        <v>0</v>
      </c>
      <c r="X37">
        <f t="shared" si="0"/>
        <v>0</v>
      </c>
      <c r="Y37">
        <f>Input!D38</f>
        <v>0</v>
      </c>
      <c r="Z37">
        <f t="shared" ref="Z37" si="112">Y37*724.447</f>
        <v>0</v>
      </c>
      <c r="AA37">
        <f>Input!E38</f>
        <v>0</v>
      </c>
      <c r="AB37">
        <f t="shared" ref="AB37" si="113">AA37*724.447</f>
        <v>0</v>
      </c>
      <c r="AC37">
        <f>Input!F38</f>
        <v>0</v>
      </c>
      <c r="AD37">
        <f t="shared" ref="AD37" si="114">AC37*724.447</f>
        <v>0</v>
      </c>
      <c r="AE37">
        <v>0</v>
      </c>
      <c r="AF37">
        <v>0</v>
      </c>
      <c r="AG37">
        <v>0</v>
      </c>
      <c r="AH37">
        <v>0.48</v>
      </c>
      <c r="AI37">
        <v>1.7</v>
      </c>
      <c r="AJ37">
        <v>5.0999999999999996</v>
      </c>
      <c r="AK37">
        <v>8.0749999999999993</v>
      </c>
      <c r="AL37">
        <v>13</v>
      </c>
      <c r="AM37">
        <v>38</v>
      </c>
      <c r="AN37">
        <v>66</v>
      </c>
      <c r="AO37">
        <v>201.17</v>
      </c>
      <c r="AP37">
        <v>5100</v>
      </c>
      <c r="AQ37">
        <f>Input!G38</f>
        <v>19.140999999999998</v>
      </c>
      <c r="AR37">
        <f t="shared" ref="AR37" si="115">AQ37*724.447</f>
        <v>13866.640026999999</v>
      </c>
    </row>
    <row r="38" spans="1:44" x14ac:dyDescent="0.3">
      <c r="A38" s="28">
        <v>10050006</v>
      </c>
      <c r="B38">
        <v>6138000</v>
      </c>
      <c r="C38" t="s">
        <v>85</v>
      </c>
      <c r="D38">
        <v>30</v>
      </c>
      <c r="E38" t="s">
        <v>48</v>
      </c>
      <c r="F38" t="s">
        <v>49</v>
      </c>
      <c r="G38">
        <v>914</v>
      </c>
      <c r="H38">
        <v>-110.10734721999999</v>
      </c>
      <c r="I38">
        <v>48.462121109999998</v>
      </c>
      <c r="J38">
        <v>-110.10657956</v>
      </c>
      <c r="K38">
        <v>48.46247237</v>
      </c>
      <c r="L38">
        <v>69.168000000000006</v>
      </c>
      <c r="M38" t="s">
        <v>50</v>
      </c>
      <c r="N38">
        <v>6</v>
      </c>
      <c r="O38">
        <v>7.0000000000000001E-3</v>
      </c>
      <c r="P38">
        <v>8.9999999999999993E-3</v>
      </c>
      <c r="Q38">
        <v>1</v>
      </c>
      <c r="R38">
        <v>19451001</v>
      </c>
      <c r="S38">
        <v>19510930</v>
      </c>
      <c r="T38">
        <v>2191</v>
      </c>
      <c r="U38">
        <v>109</v>
      </c>
      <c r="V38">
        <v>0</v>
      </c>
      <c r="W38">
        <f>Input!C39</f>
        <v>0</v>
      </c>
      <c r="X38">
        <f t="shared" si="0"/>
        <v>0</v>
      </c>
      <c r="Y38">
        <f>Input!D39</f>
        <v>0</v>
      </c>
      <c r="Z38">
        <f t="shared" ref="Z38" si="116">Y38*724.447</f>
        <v>0</v>
      </c>
      <c r="AA38">
        <f>Input!E39</f>
        <v>0</v>
      </c>
      <c r="AB38">
        <f t="shared" ref="AB38" si="117">AA38*724.447</f>
        <v>0</v>
      </c>
      <c r="AC38">
        <f>Input!F39</f>
        <v>0</v>
      </c>
      <c r="AD38">
        <f t="shared" ref="AD38" si="118">AC38*724.447</f>
        <v>0</v>
      </c>
      <c r="AE38">
        <v>0</v>
      </c>
      <c r="AF38">
        <v>0</v>
      </c>
      <c r="AG38">
        <v>0</v>
      </c>
      <c r="AH38">
        <v>0</v>
      </c>
      <c r="AI38">
        <v>0</v>
      </c>
      <c r="AJ38">
        <v>0</v>
      </c>
      <c r="AK38">
        <v>0</v>
      </c>
      <c r="AL38">
        <v>0</v>
      </c>
      <c r="AM38">
        <v>0</v>
      </c>
      <c r="AN38">
        <v>0.04</v>
      </c>
      <c r="AO38">
        <v>48.16</v>
      </c>
      <c r="AP38">
        <v>692</v>
      </c>
      <c r="AQ38">
        <f>Input!G39</f>
        <v>1.881</v>
      </c>
      <c r="AR38">
        <f t="shared" ref="AR38" si="119">AQ38*724.447</f>
        <v>1362.6848070000001</v>
      </c>
    </row>
    <row r="39" spans="1:44" x14ac:dyDescent="0.3">
      <c r="A39" s="28">
        <v>10050007</v>
      </c>
      <c r="B39">
        <v>6147500</v>
      </c>
      <c r="C39" t="s">
        <v>86</v>
      </c>
      <c r="D39">
        <v>30</v>
      </c>
      <c r="E39" t="s">
        <v>48</v>
      </c>
      <c r="F39" t="s">
        <v>49</v>
      </c>
      <c r="G39">
        <v>1175</v>
      </c>
      <c r="H39">
        <v>-109.2159925</v>
      </c>
      <c r="I39">
        <v>48.593302780000002</v>
      </c>
      <c r="J39">
        <v>-109.21540774</v>
      </c>
      <c r="K39">
        <v>48.593331190000001</v>
      </c>
      <c r="L39">
        <v>43.71</v>
      </c>
      <c r="M39" t="s">
        <v>50</v>
      </c>
      <c r="N39">
        <v>3</v>
      </c>
      <c r="O39">
        <v>0.193</v>
      </c>
      <c r="P39">
        <v>6.3E-2</v>
      </c>
      <c r="Q39">
        <v>1</v>
      </c>
      <c r="R39">
        <v>19051001</v>
      </c>
      <c r="S39">
        <v>19080930</v>
      </c>
      <c r="T39">
        <v>1096</v>
      </c>
      <c r="U39">
        <v>388</v>
      </c>
      <c r="V39">
        <v>0</v>
      </c>
      <c r="W39">
        <f>Input!C40</f>
        <v>0</v>
      </c>
      <c r="X39">
        <f t="shared" si="0"/>
        <v>0</v>
      </c>
      <c r="Y39">
        <f>Input!D40</f>
        <v>0</v>
      </c>
      <c r="Z39">
        <f t="shared" ref="Z39" si="120">Y39*724.447</f>
        <v>0</v>
      </c>
      <c r="AA39">
        <f>Input!E40</f>
        <v>0</v>
      </c>
      <c r="AB39">
        <f t="shared" ref="AB39" si="121">AA39*724.447</f>
        <v>0</v>
      </c>
      <c r="AC39">
        <f>Input!F40</f>
        <v>0</v>
      </c>
      <c r="AD39">
        <f t="shared" ref="AD39" si="122">AC39*724.447</f>
        <v>0</v>
      </c>
      <c r="AE39">
        <v>0</v>
      </c>
      <c r="AF39">
        <v>0</v>
      </c>
      <c r="AG39">
        <v>0</v>
      </c>
      <c r="AH39">
        <v>0</v>
      </c>
      <c r="AI39">
        <v>0</v>
      </c>
      <c r="AJ39">
        <v>2</v>
      </c>
      <c r="AK39">
        <v>5</v>
      </c>
      <c r="AL39">
        <v>10</v>
      </c>
      <c r="AM39">
        <v>60</v>
      </c>
      <c r="AN39">
        <v>220</v>
      </c>
      <c r="AO39">
        <v>1622.7</v>
      </c>
      <c r="AP39">
        <v>3000</v>
      </c>
      <c r="AQ39">
        <f>Input!G40</f>
        <v>55.777999999999999</v>
      </c>
      <c r="AR39">
        <f t="shared" ref="AR39" si="123">AQ39*724.447</f>
        <v>40408.204766000003</v>
      </c>
    </row>
    <row r="40" spans="1:44" x14ac:dyDescent="0.3">
      <c r="A40" s="28">
        <v>10050008</v>
      </c>
      <c r="B40">
        <v>6152500</v>
      </c>
      <c r="C40" t="s">
        <v>87</v>
      </c>
      <c r="D40">
        <v>30</v>
      </c>
      <c r="E40" t="s">
        <v>48</v>
      </c>
      <c r="F40" t="s">
        <v>49</v>
      </c>
      <c r="G40">
        <v>-999999</v>
      </c>
      <c r="H40">
        <v>-109.14880082000001</v>
      </c>
      <c r="I40">
        <v>48.593430400000003</v>
      </c>
      <c r="J40">
        <v>-109.14813076</v>
      </c>
      <c r="K40">
        <v>48.593430750000003</v>
      </c>
      <c r="L40">
        <v>49.957999999999998</v>
      </c>
      <c r="M40" t="s">
        <v>50</v>
      </c>
      <c r="N40">
        <v>35</v>
      </c>
      <c r="O40">
        <v>0.40300000000000002</v>
      </c>
      <c r="P40">
        <v>0.17799999999999999</v>
      </c>
      <c r="Q40">
        <v>1</v>
      </c>
      <c r="R40">
        <v>19050401</v>
      </c>
      <c r="S40">
        <v>19551031</v>
      </c>
      <c r="T40">
        <v>12917</v>
      </c>
      <c r="U40">
        <v>3456</v>
      </c>
      <c r="V40">
        <v>0</v>
      </c>
      <c r="W40">
        <f>Input!C41</f>
        <v>0</v>
      </c>
      <c r="X40">
        <f t="shared" si="0"/>
        <v>0</v>
      </c>
      <c r="Y40">
        <f>Input!D41</f>
        <v>0</v>
      </c>
      <c r="Z40">
        <f t="shared" ref="Z40" si="124">Y40*724.447</f>
        <v>0</v>
      </c>
      <c r="AA40">
        <f>Input!E41</f>
        <v>0</v>
      </c>
      <c r="AB40">
        <f t="shared" ref="AB40" si="125">AA40*724.447</f>
        <v>0</v>
      </c>
      <c r="AC40">
        <f>Input!F41</f>
        <v>0</v>
      </c>
      <c r="AD40">
        <f t="shared" ref="AD40" si="126">AC40*724.447</f>
        <v>0</v>
      </c>
      <c r="AE40">
        <v>0</v>
      </c>
      <c r="AF40">
        <v>0</v>
      </c>
      <c r="AG40">
        <v>0</v>
      </c>
      <c r="AH40">
        <v>0</v>
      </c>
      <c r="AI40">
        <v>0</v>
      </c>
      <c r="AJ40">
        <v>0</v>
      </c>
      <c r="AK40">
        <v>0.2</v>
      </c>
      <c r="AL40">
        <v>1</v>
      </c>
      <c r="AM40">
        <v>4.2</v>
      </c>
      <c r="AN40">
        <v>6.7</v>
      </c>
      <c r="AO40">
        <v>13</v>
      </c>
      <c r="AP40">
        <v>30</v>
      </c>
      <c r="AQ40">
        <f>Input!G41</f>
        <v>1.075</v>
      </c>
      <c r="AR40">
        <f t="shared" ref="AR40" si="127">AQ40*724.447</f>
        <v>778.78052500000001</v>
      </c>
    </row>
    <row r="41" spans="1:44" x14ac:dyDescent="0.3">
      <c r="A41" s="28">
        <v>10050009</v>
      </c>
      <c r="B41">
        <v>6154550</v>
      </c>
      <c r="C41" t="s">
        <v>88</v>
      </c>
      <c r="D41">
        <v>30</v>
      </c>
      <c r="E41" t="s">
        <v>48</v>
      </c>
      <c r="F41" t="s">
        <v>54</v>
      </c>
      <c r="G41">
        <v>675</v>
      </c>
      <c r="H41">
        <v>-108.35624970000001</v>
      </c>
      <c r="I41">
        <v>48.363608599999999</v>
      </c>
      <c r="J41">
        <v>-108.35623932</v>
      </c>
      <c r="K41">
        <v>48.363632199999998</v>
      </c>
      <c r="L41">
        <v>2.7120000000000002</v>
      </c>
      <c r="M41" t="s">
        <v>50</v>
      </c>
      <c r="N41">
        <v>47</v>
      </c>
      <c r="O41">
        <v>0.28299999999999997</v>
      </c>
      <c r="P41">
        <v>0.159</v>
      </c>
      <c r="Q41">
        <v>1</v>
      </c>
      <c r="R41">
        <v>19180401</v>
      </c>
      <c r="S41">
        <v>20040930</v>
      </c>
      <c r="T41">
        <v>17294</v>
      </c>
      <c r="U41">
        <v>12762</v>
      </c>
      <c r="V41">
        <v>0</v>
      </c>
      <c r="W41">
        <f>Input!C42</f>
        <v>0</v>
      </c>
      <c r="X41">
        <f t="shared" si="0"/>
        <v>0</v>
      </c>
      <c r="Y41">
        <f>Input!D42</f>
        <v>0</v>
      </c>
      <c r="Z41">
        <f t="shared" ref="Z41" si="128">Y41*724.447</f>
        <v>0</v>
      </c>
      <c r="AA41">
        <f>Input!E42</f>
        <v>0</v>
      </c>
      <c r="AB41">
        <f t="shared" ref="AB41" si="129">AA41*724.447</f>
        <v>0</v>
      </c>
      <c r="AC41">
        <f>Input!F42</f>
        <v>0</v>
      </c>
      <c r="AD41">
        <f t="shared" ref="AD41" si="130">AC41*724.447</f>
        <v>0</v>
      </c>
      <c r="AE41">
        <v>0</v>
      </c>
      <c r="AF41">
        <v>0.1</v>
      </c>
      <c r="AG41">
        <v>0.9</v>
      </c>
      <c r="AH41">
        <v>2.5</v>
      </c>
      <c r="AI41">
        <v>5.6</v>
      </c>
      <c r="AJ41">
        <v>10</v>
      </c>
      <c r="AK41">
        <v>14</v>
      </c>
      <c r="AL41">
        <v>20</v>
      </c>
      <c r="AM41">
        <v>45</v>
      </c>
      <c r="AN41">
        <v>97.25</v>
      </c>
      <c r="AO41">
        <v>452.1</v>
      </c>
      <c r="AP41">
        <v>5070</v>
      </c>
      <c r="AQ41">
        <f>Input!G42</f>
        <v>26.422999999999998</v>
      </c>
      <c r="AR41">
        <f t="shared" ref="AR41" si="131">AQ41*724.447</f>
        <v>19142.063081</v>
      </c>
    </row>
    <row r="42" spans="1:44" x14ac:dyDescent="0.3">
      <c r="A42" s="42">
        <v>10050010</v>
      </c>
      <c r="B42" s="2"/>
      <c r="C42" s="2" t="s">
        <v>144</v>
      </c>
      <c r="D42" s="2"/>
      <c r="E42" s="2"/>
      <c r="F42" s="2"/>
      <c r="G42" s="2"/>
      <c r="H42" s="2"/>
      <c r="I42" s="2"/>
      <c r="J42" s="2"/>
      <c r="K42" s="2"/>
      <c r="L42" s="2"/>
      <c r="M42" s="2"/>
      <c r="N42" s="2"/>
      <c r="O42" s="2"/>
      <c r="P42" s="2"/>
      <c r="Q42" s="2"/>
      <c r="R42" s="2"/>
      <c r="S42" s="2"/>
      <c r="T42" s="2"/>
      <c r="U42" s="2"/>
      <c r="V42" s="2"/>
      <c r="W42" s="2">
        <f>Input!C43</f>
        <v>0</v>
      </c>
      <c r="X42" s="2"/>
      <c r="Y42" s="2">
        <f>Input!D43</f>
        <v>0</v>
      </c>
      <c r="Z42" s="2"/>
      <c r="AA42" s="2">
        <f>Input!E43</f>
        <v>0</v>
      </c>
      <c r="AB42" s="2"/>
      <c r="AC42" s="2">
        <f>Input!F43</f>
        <v>0</v>
      </c>
      <c r="AD42" s="2"/>
      <c r="AE42" s="2"/>
      <c r="AF42" s="2"/>
      <c r="AG42" s="2"/>
      <c r="AH42" s="2"/>
      <c r="AI42" s="2"/>
      <c r="AJ42" s="2"/>
      <c r="AK42" s="2"/>
      <c r="AL42" s="2"/>
      <c r="AM42" s="2"/>
      <c r="AN42" s="2"/>
      <c r="AO42" s="2"/>
      <c r="AP42" s="2"/>
      <c r="AQ42" s="2">
        <f>Input!G43</f>
        <v>0</v>
      </c>
      <c r="AR42" s="2"/>
    </row>
    <row r="43" spans="1:44" x14ac:dyDescent="0.3">
      <c r="A43" s="28">
        <v>10050011</v>
      </c>
      <c r="B43">
        <v>6156000</v>
      </c>
      <c r="C43" t="s">
        <v>89</v>
      </c>
      <c r="D43">
        <v>30</v>
      </c>
      <c r="E43" t="s">
        <v>48</v>
      </c>
      <c r="F43" t="s">
        <v>49</v>
      </c>
      <c r="G43">
        <v>458</v>
      </c>
      <c r="H43">
        <v>-107.8617644</v>
      </c>
      <c r="I43">
        <v>48.952794400000002</v>
      </c>
      <c r="J43">
        <v>-107.86219025</v>
      </c>
      <c r="K43">
        <v>48.952671049999999</v>
      </c>
      <c r="L43">
        <v>34.357999999999997</v>
      </c>
      <c r="M43" t="s">
        <v>50</v>
      </c>
      <c r="N43">
        <v>35</v>
      </c>
      <c r="O43">
        <v>0.11</v>
      </c>
      <c r="P43">
        <v>0.121</v>
      </c>
      <c r="Q43">
        <v>1</v>
      </c>
      <c r="R43">
        <v>19270301</v>
      </c>
      <c r="S43">
        <v>19791031</v>
      </c>
      <c r="T43">
        <v>13121</v>
      </c>
      <c r="U43">
        <v>9254</v>
      </c>
      <c r="V43">
        <v>0</v>
      </c>
      <c r="W43">
        <f>Input!C44</f>
        <v>0</v>
      </c>
      <c r="X43">
        <f t="shared" si="0"/>
        <v>0</v>
      </c>
      <c r="Y43">
        <f>Input!D44</f>
        <v>0</v>
      </c>
      <c r="Z43">
        <f t="shared" ref="Z43" si="132">Y43*724.447</f>
        <v>0</v>
      </c>
      <c r="AA43">
        <f>Input!E44</f>
        <v>0</v>
      </c>
      <c r="AB43">
        <f t="shared" ref="AB43" si="133">AA43*724.447</f>
        <v>0</v>
      </c>
      <c r="AC43">
        <f>Input!F44</f>
        <v>0</v>
      </c>
      <c r="AD43">
        <f t="shared" ref="AD43" si="134">AC43*724.447</f>
        <v>0</v>
      </c>
      <c r="AE43">
        <v>0</v>
      </c>
      <c r="AF43">
        <v>0.01</v>
      </c>
      <c r="AG43">
        <v>0.1</v>
      </c>
      <c r="AH43">
        <v>0.1</v>
      </c>
      <c r="AI43">
        <v>0.14000000000000001</v>
      </c>
      <c r="AJ43">
        <v>0.26</v>
      </c>
      <c r="AK43">
        <v>0.4</v>
      </c>
      <c r="AL43">
        <v>0.5</v>
      </c>
      <c r="AM43">
        <v>1.4</v>
      </c>
      <c r="AN43">
        <v>8</v>
      </c>
      <c r="AO43">
        <v>149.56</v>
      </c>
      <c r="AP43">
        <v>2550</v>
      </c>
      <c r="AQ43">
        <f>Input!G44</f>
        <v>6.8250000000000002</v>
      </c>
      <c r="AR43">
        <f t="shared" ref="AR43" si="135">AQ43*724.447</f>
        <v>4944.3507749999999</v>
      </c>
    </row>
    <row r="44" spans="1:44" x14ac:dyDescent="0.3">
      <c r="A44" s="28">
        <v>10050012</v>
      </c>
      <c r="B44">
        <v>6174500</v>
      </c>
      <c r="C44" t="s">
        <v>90</v>
      </c>
      <c r="D44">
        <v>30</v>
      </c>
      <c r="E44" t="s">
        <v>48</v>
      </c>
      <c r="F44" t="s">
        <v>54</v>
      </c>
      <c r="G44">
        <v>22332</v>
      </c>
      <c r="H44">
        <v>-106.3644764</v>
      </c>
      <c r="I44">
        <v>48.129742200000003</v>
      </c>
      <c r="J44">
        <v>-106.36432648</v>
      </c>
      <c r="K44">
        <v>48.130046839999999</v>
      </c>
      <c r="L44">
        <v>35.414999999999999</v>
      </c>
      <c r="M44" t="s">
        <v>50</v>
      </c>
      <c r="N44">
        <v>65</v>
      </c>
      <c r="O44">
        <v>0.40500000000000003</v>
      </c>
      <c r="P44">
        <v>0.14499999999999999</v>
      </c>
      <c r="Q44">
        <v>1</v>
      </c>
      <c r="R44">
        <v>19391001</v>
      </c>
      <c r="S44">
        <v>20040930</v>
      </c>
      <c r="T44">
        <v>23742</v>
      </c>
      <c r="U44">
        <v>23682</v>
      </c>
      <c r="V44">
        <v>0</v>
      </c>
      <c r="W44">
        <f>Input!C45</f>
        <v>12</v>
      </c>
      <c r="X44">
        <f t="shared" si="0"/>
        <v>8693.3639999999996</v>
      </c>
      <c r="Y44">
        <f>Input!D45</f>
        <v>38</v>
      </c>
      <c r="Z44">
        <f t="shared" ref="Z44" si="136">Y44*724.447</f>
        <v>27528.986000000001</v>
      </c>
      <c r="AA44">
        <f>Input!E45</f>
        <v>58</v>
      </c>
      <c r="AB44">
        <f t="shared" ref="AB44" si="137">AA44*724.447</f>
        <v>42017.925999999999</v>
      </c>
      <c r="AC44">
        <f>Input!F45</f>
        <v>90</v>
      </c>
      <c r="AD44">
        <f t="shared" ref="AD44" si="138">AC44*724.447</f>
        <v>65200.23</v>
      </c>
      <c r="AE44">
        <v>100</v>
      </c>
      <c r="AF44">
        <v>115</v>
      </c>
      <c r="AG44">
        <v>144</v>
      </c>
      <c r="AH44">
        <v>176</v>
      </c>
      <c r="AI44">
        <v>221</v>
      </c>
      <c r="AJ44">
        <v>312</v>
      </c>
      <c r="AK44">
        <v>400</v>
      </c>
      <c r="AL44">
        <v>519</v>
      </c>
      <c r="AM44">
        <v>1270</v>
      </c>
      <c r="AN44">
        <v>3000</v>
      </c>
      <c r="AO44">
        <v>8435.7000000000007</v>
      </c>
      <c r="AP44">
        <v>44200</v>
      </c>
      <c r="AQ44">
        <f>Input!G45</f>
        <v>640.85500000000002</v>
      </c>
      <c r="AR44">
        <f t="shared" ref="AR44" si="139">AQ44*724.447</f>
        <v>464265.48218500003</v>
      </c>
    </row>
    <row r="45" spans="1:44" x14ac:dyDescent="0.3">
      <c r="A45" s="28">
        <v>10050013</v>
      </c>
      <c r="B45">
        <v>6164500</v>
      </c>
      <c r="C45" t="s">
        <v>91</v>
      </c>
      <c r="D45">
        <v>30</v>
      </c>
      <c r="E45" t="s">
        <v>48</v>
      </c>
      <c r="F45" t="s">
        <v>49</v>
      </c>
      <c r="G45">
        <v>-999999</v>
      </c>
      <c r="H45">
        <v>-107.25063059999999</v>
      </c>
      <c r="I45">
        <v>48.600006669999999</v>
      </c>
      <c r="J45">
        <v>-107.25268555</v>
      </c>
      <c r="K45">
        <v>48.597305300000002</v>
      </c>
      <c r="L45">
        <v>334.363</v>
      </c>
      <c r="M45" t="s">
        <v>92</v>
      </c>
      <c r="N45">
        <v>36</v>
      </c>
      <c r="O45">
        <v>0.495</v>
      </c>
      <c r="P45">
        <v>0.128</v>
      </c>
      <c r="Q45">
        <v>1</v>
      </c>
      <c r="R45">
        <v>19201001</v>
      </c>
      <c r="S45">
        <v>19671031</v>
      </c>
      <c r="T45">
        <v>13166</v>
      </c>
      <c r="U45">
        <v>5310</v>
      </c>
      <c r="V45">
        <v>0</v>
      </c>
      <c r="W45">
        <f>Input!C46</f>
        <v>0</v>
      </c>
      <c r="X45">
        <f t="shared" si="0"/>
        <v>0</v>
      </c>
      <c r="Y45">
        <f>Input!D46</f>
        <v>0</v>
      </c>
      <c r="Z45">
        <f t="shared" ref="Z45" si="140">Y45*724.447</f>
        <v>0</v>
      </c>
      <c r="AA45">
        <f>Input!E46</f>
        <v>0</v>
      </c>
      <c r="AB45">
        <f t="shared" ref="AB45" si="141">AA45*724.447</f>
        <v>0</v>
      </c>
      <c r="AC45">
        <f>Input!F46</f>
        <v>0</v>
      </c>
      <c r="AD45">
        <f t="shared" ref="AD45" si="142">AC45*724.447</f>
        <v>0</v>
      </c>
      <c r="AE45">
        <v>0</v>
      </c>
      <c r="AF45">
        <v>0</v>
      </c>
      <c r="AG45">
        <v>0</v>
      </c>
      <c r="AH45">
        <v>0</v>
      </c>
      <c r="AI45">
        <v>0.2</v>
      </c>
      <c r="AJ45">
        <v>7.1</v>
      </c>
      <c r="AK45">
        <v>11</v>
      </c>
      <c r="AL45">
        <v>15</v>
      </c>
      <c r="AM45">
        <v>26</v>
      </c>
      <c r="AN45">
        <v>35</v>
      </c>
      <c r="AO45">
        <v>56</v>
      </c>
      <c r="AP45">
        <v>132</v>
      </c>
      <c r="AQ45">
        <f>Input!G46</f>
        <v>7.4009999999999998</v>
      </c>
      <c r="AR45">
        <f t="shared" ref="AR45" si="143">AQ45*724.447</f>
        <v>5361.6322469999996</v>
      </c>
    </row>
    <row r="46" spans="1:44" x14ac:dyDescent="0.3">
      <c r="A46" s="28">
        <v>10050014</v>
      </c>
      <c r="B46">
        <v>6167500</v>
      </c>
      <c r="C46" t="s">
        <v>93</v>
      </c>
      <c r="D46">
        <v>30</v>
      </c>
      <c r="E46" t="s">
        <v>48</v>
      </c>
      <c r="F46" t="s">
        <v>49</v>
      </c>
      <c r="G46">
        <v>1785</v>
      </c>
      <c r="H46">
        <v>-107.17177028</v>
      </c>
      <c r="I46">
        <v>48.420316939999999</v>
      </c>
      <c r="J46">
        <v>-107.17119517</v>
      </c>
      <c r="K46">
        <v>48.419855579999997</v>
      </c>
      <c r="L46">
        <v>66.546999999999997</v>
      </c>
      <c r="M46" t="s">
        <v>50</v>
      </c>
      <c r="N46">
        <v>2</v>
      </c>
      <c r="O46">
        <v>5.2999999999999999E-2</v>
      </c>
      <c r="P46">
        <v>2.9000000000000001E-2</v>
      </c>
      <c r="Q46">
        <v>1</v>
      </c>
      <c r="R46">
        <v>19180401</v>
      </c>
      <c r="S46">
        <v>19210930</v>
      </c>
      <c r="T46">
        <v>1077</v>
      </c>
      <c r="U46">
        <v>1017</v>
      </c>
      <c r="V46">
        <v>0</v>
      </c>
      <c r="W46">
        <f>Input!C47</f>
        <v>0</v>
      </c>
      <c r="X46">
        <f t="shared" si="0"/>
        <v>0</v>
      </c>
      <c r="Y46">
        <f>Input!D47</f>
        <v>0</v>
      </c>
      <c r="Z46">
        <f t="shared" ref="Z46" si="144">Y46*724.447</f>
        <v>0</v>
      </c>
      <c r="AA46">
        <f>Input!E47</f>
        <v>0.38</v>
      </c>
      <c r="AB46">
        <f t="shared" ref="AB46" si="145">AA46*724.447</f>
        <v>275.28985999999998</v>
      </c>
      <c r="AC46">
        <f>Input!F47</f>
        <v>0.5</v>
      </c>
      <c r="AD46">
        <f t="shared" ref="AD46" si="146">AC46*724.447</f>
        <v>362.2235</v>
      </c>
      <c r="AE46">
        <v>0.5</v>
      </c>
      <c r="AF46">
        <v>0.7</v>
      </c>
      <c r="AG46">
        <v>2</v>
      </c>
      <c r="AH46">
        <v>4.3</v>
      </c>
      <c r="AI46">
        <v>17</v>
      </c>
      <c r="AJ46">
        <v>39</v>
      </c>
      <c r="AK46">
        <v>53.5</v>
      </c>
      <c r="AL46">
        <v>68.400000000000006</v>
      </c>
      <c r="AM46">
        <v>206</v>
      </c>
      <c r="AN46">
        <v>496.2</v>
      </c>
      <c r="AO46">
        <v>1994.4</v>
      </c>
      <c r="AP46">
        <v>2580</v>
      </c>
      <c r="AQ46">
        <f>Input!G47</f>
        <v>101.836</v>
      </c>
      <c r="AR46">
        <f t="shared" ref="AR46" si="147">AQ46*724.447</f>
        <v>73774.784692000001</v>
      </c>
    </row>
    <row r="47" spans="1:44" x14ac:dyDescent="0.3">
      <c r="A47" s="28">
        <v>10050015</v>
      </c>
      <c r="B47">
        <v>6170500</v>
      </c>
      <c r="C47" t="s">
        <v>94</v>
      </c>
      <c r="D47">
        <v>30</v>
      </c>
      <c r="E47" t="s">
        <v>48</v>
      </c>
      <c r="F47" t="s">
        <v>49</v>
      </c>
      <c r="G47">
        <v>650</v>
      </c>
      <c r="H47">
        <v>-106.89894169999999</v>
      </c>
      <c r="I47">
        <v>48.881409699999999</v>
      </c>
      <c r="J47">
        <v>-106.90056610000001</v>
      </c>
      <c r="K47">
        <v>48.88153458</v>
      </c>
      <c r="L47">
        <v>121.348</v>
      </c>
      <c r="M47" t="s">
        <v>50</v>
      </c>
      <c r="N47">
        <v>4</v>
      </c>
      <c r="O47">
        <v>0.19400000000000001</v>
      </c>
      <c r="P47">
        <v>0.13300000000000001</v>
      </c>
      <c r="Q47">
        <v>1</v>
      </c>
      <c r="R47">
        <v>19830501</v>
      </c>
      <c r="S47">
        <v>19870930</v>
      </c>
      <c r="T47">
        <v>1594</v>
      </c>
      <c r="U47">
        <v>1123</v>
      </c>
      <c r="V47">
        <v>0</v>
      </c>
      <c r="W47">
        <f>Input!C48</f>
        <v>0</v>
      </c>
      <c r="X47">
        <f t="shared" si="0"/>
        <v>0</v>
      </c>
      <c r="Y47">
        <f>Input!D48</f>
        <v>0</v>
      </c>
      <c r="Z47">
        <f t="shared" ref="Z47" si="148">Y47*724.447</f>
        <v>0</v>
      </c>
      <c r="AA47">
        <f>Input!E48</f>
        <v>0</v>
      </c>
      <c r="AB47">
        <f t="shared" ref="AB47" si="149">AA47*724.447</f>
        <v>0</v>
      </c>
      <c r="AC47">
        <f>Input!F48</f>
        <v>0</v>
      </c>
      <c r="AD47">
        <f t="shared" ref="AD47" si="150">AC47*724.447</f>
        <v>0</v>
      </c>
      <c r="AE47">
        <v>0</v>
      </c>
      <c r="AF47">
        <v>0.04</v>
      </c>
      <c r="AG47">
        <v>0.5</v>
      </c>
      <c r="AH47">
        <v>0.995</v>
      </c>
      <c r="AI47">
        <v>1.6</v>
      </c>
      <c r="AJ47">
        <v>2.7</v>
      </c>
      <c r="AK47">
        <v>3.7</v>
      </c>
      <c r="AL47">
        <v>5.5</v>
      </c>
      <c r="AM47">
        <v>30.5</v>
      </c>
      <c r="AN47">
        <v>91</v>
      </c>
      <c r="AO47">
        <v>700</v>
      </c>
      <c r="AP47">
        <v>2000</v>
      </c>
      <c r="AQ47">
        <f>Input!G48</f>
        <v>25.469000000000001</v>
      </c>
      <c r="AR47">
        <f t="shared" ref="AR47" si="151">AQ47*724.447</f>
        <v>18450.940643000002</v>
      </c>
    </row>
    <row r="48" spans="1:44" x14ac:dyDescent="0.3">
      <c r="A48" s="28">
        <v>10050016</v>
      </c>
      <c r="B48">
        <v>6175000</v>
      </c>
      <c r="C48" t="s">
        <v>95</v>
      </c>
      <c r="D48">
        <v>30</v>
      </c>
      <c r="E48" t="s">
        <v>48</v>
      </c>
      <c r="F48" t="s">
        <v>49</v>
      </c>
      <c r="G48">
        <v>725</v>
      </c>
      <c r="H48">
        <v>-106.34287528</v>
      </c>
      <c r="I48">
        <v>48.135886669999998</v>
      </c>
      <c r="J48">
        <v>-106.34243232999999</v>
      </c>
      <c r="K48">
        <v>48.135895550000001</v>
      </c>
      <c r="L48">
        <v>33.274000000000001</v>
      </c>
      <c r="M48" t="s">
        <v>50</v>
      </c>
      <c r="N48">
        <v>24</v>
      </c>
      <c r="O48">
        <v>0.215</v>
      </c>
      <c r="P48">
        <v>0.19900000000000001</v>
      </c>
      <c r="Q48">
        <v>1</v>
      </c>
      <c r="R48">
        <v>19080711</v>
      </c>
      <c r="S48">
        <v>19920930</v>
      </c>
      <c r="T48">
        <v>9094</v>
      </c>
      <c r="U48">
        <v>3967</v>
      </c>
      <c r="V48">
        <v>0</v>
      </c>
      <c r="W48">
        <f>Input!C49</f>
        <v>0</v>
      </c>
      <c r="X48">
        <f t="shared" si="0"/>
        <v>0</v>
      </c>
      <c r="Y48">
        <f>Input!D49</f>
        <v>0</v>
      </c>
      <c r="Z48">
        <f t="shared" ref="Z48" si="152">Y48*724.447</f>
        <v>0</v>
      </c>
      <c r="AA48">
        <f>Input!E49</f>
        <v>0</v>
      </c>
      <c r="AB48">
        <f t="shared" ref="AB48" si="153">AA48*724.447</f>
        <v>0</v>
      </c>
      <c r="AC48">
        <f>Input!F49</f>
        <v>0</v>
      </c>
      <c r="AD48">
        <f t="shared" ref="AD48" si="154">AC48*724.447</f>
        <v>0</v>
      </c>
      <c r="AE48">
        <v>0</v>
      </c>
      <c r="AF48">
        <v>0</v>
      </c>
      <c r="AG48">
        <v>0</v>
      </c>
      <c r="AH48">
        <v>0</v>
      </c>
      <c r="AI48">
        <v>0.5</v>
      </c>
      <c r="AJ48">
        <v>2.7</v>
      </c>
      <c r="AK48">
        <v>4.2</v>
      </c>
      <c r="AL48">
        <v>8</v>
      </c>
      <c r="AM48">
        <v>33</v>
      </c>
      <c r="AN48">
        <v>90</v>
      </c>
      <c r="AO48">
        <v>540</v>
      </c>
      <c r="AP48">
        <v>4940</v>
      </c>
      <c r="AQ48">
        <f>Input!G49</f>
        <v>24.193000000000001</v>
      </c>
      <c r="AR48">
        <f t="shared" ref="AR48" si="155">AQ48*724.447</f>
        <v>17526.546271000003</v>
      </c>
    </row>
    <row r="49" spans="1:44" x14ac:dyDescent="0.3">
      <c r="A49" s="28">
        <v>10060001</v>
      </c>
      <c r="B49">
        <v>6177000</v>
      </c>
      <c r="C49" t="s">
        <v>96</v>
      </c>
      <c r="D49">
        <v>30</v>
      </c>
      <c r="E49" t="s">
        <v>48</v>
      </c>
      <c r="F49" t="s">
        <v>54</v>
      </c>
      <c r="G49">
        <v>82290</v>
      </c>
      <c r="H49">
        <v>-105.5324964</v>
      </c>
      <c r="I49">
        <v>48.066684170000002</v>
      </c>
      <c r="J49">
        <v>-105.53304291000001</v>
      </c>
      <c r="K49">
        <v>48.067317959999997</v>
      </c>
      <c r="L49">
        <v>81.054000000000002</v>
      </c>
      <c r="M49" t="s">
        <v>50</v>
      </c>
      <c r="N49">
        <v>76</v>
      </c>
      <c r="O49">
        <v>0.871</v>
      </c>
      <c r="P49">
        <v>8.1000000000000003E-2</v>
      </c>
      <c r="Q49">
        <v>1</v>
      </c>
      <c r="R49">
        <v>19281001</v>
      </c>
      <c r="S49">
        <v>20040930</v>
      </c>
      <c r="T49">
        <v>27759</v>
      </c>
      <c r="U49">
        <v>27759</v>
      </c>
      <c r="V49">
        <v>320</v>
      </c>
      <c r="W49">
        <f>Input!C50</f>
        <v>1110</v>
      </c>
      <c r="X49">
        <f t="shared" si="0"/>
        <v>804136.17</v>
      </c>
      <c r="Y49">
        <f>Input!D50</f>
        <v>2200</v>
      </c>
      <c r="Z49">
        <f t="shared" ref="Z49" si="156">Y49*724.447</f>
        <v>1593783.4</v>
      </c>
      <c r="AA49">
        <f>Input!E50</f>
        <v>3380</v>
      </c>
      <c r="AB49">
        <f t="shared" ref="AB49" si="157">AA49*724.447</f>
        <v>2448630.86</v>
      </c>
      <c r="AC49">
        <f>Input!F50</f>
        <v>5040</v>
      </c>
      <c r="AD49">
        <f t="shared" ref="AD49" si="158">AC49*724.447</f>
        <v>3651212.88</v>
      </c>
      <c r="AE49">
        <v>5650</v>
      </c>
      <c r="AF49">
        <v>6260</v>
      </c>
      <c r="AG49">
        <v>7420</v>
      </c>
      <c r="AH49">
        <v>8300</v>
      </c>
      <c r="AI49">
        <v>9800</v>
      </c>
      <c r="AJ49">
        <v>11300</v>
      </c>
      <c r="AK49">
        <v>12300</v>
      </c>
      <c r="AL49">
        <v>13300</v>
      </c>
      <c r="AM49">
        <v>15400</v>
      </c>
      <c r="AN49">
        <v>19700</v>
      </c>
      <c r="AO49">
        <v>28000</v>
      </c>
      <c r="AP49">
        <v>56700</v>
      </c>
      <c r="AQ49">
        <f>Input!G50</f>
        <v>9376.1990000000005</v>
      </c>
      <c r="AR49">
        <f t="shared" ref="AR49" si="159">AQ49*724.447</f>
        <v>6792559.2369530005</v>
      </c>
    </row>
    <row r="50" spans="1:44" x14ac:dyDescent="0.3">
      <c r="A50" s="28">
        <v>10060002</v>
      </c>
      <c r="B50">
        <v>6177825</v>
      </c>
      <c r="C50" t="s">
        <v>97</v>
      </c>
      <c r="D50">
        <v>30</v>
      </c>
      <c r="E50" t="s">
        <v>48</v>
      </c>
      <c r="F50" t="s">
        <v>49</v>
      </c>
      <c r="G50">
        <v>1974</v>
      </c>
      <c r="H50">
        <v>-105.21553780000001</v>
      </c>
      <c r="I50">
        <v>47.901961100000001</v>
      </c>
      <c r="J50">
        <v>-105.21279144</v>
      </c>
      <c r="K50">
        <v>47.902267459999997</v>
      </c>
      <c r="L50">
        <v>209.703</v>
      </c>
      <c r="M50" t="s">
        <v>50</v>
      </c>
      <c r="N50">
        <v>10</v>
      </c>
      <c r="O50">
        <v>0.32700000000000001</v>
      </c>
      <c r="P50">
        <v>0.17100000000000001</v>
      </c>
      <c r="Q50">
        <v>1</v>
      </c>
      <c r="R50">
        <v>19751001</v>
      </c>
      <c r="S50">
        <v>19850930</v>
      </c>
      <c r="T50">
        <v>3653</v>
      </c>
      <c r="U50">
        <v>3449</v>
      </c>
      <c r="V50">
        <v>0</v>
      </c>
      <c r="W50">
        <f>Input!C51</f>
        <v>0</v>
      </c>
      <c r="X50">
        <f t="shared" si="0"/>
        <v>0</v>
      </c>
      <c r="Y50">
        <f>Input!D51</f>
        <v>0</v>
      </c>
      <c r="Z50">
        <f t="shared" ref="Z50" si="160">Y50*724.447</f>
        <v>0</v>
      </c>
      <c r="AA50">
        <f>Input!E51</f>
        <v>0.23</v>
      </c>
      <c r="AB50">
        <f t="shared" ref="AB50" si="161">AA50*724.447</f>
        <v>166.62281000000002</v>
      </c>
      <c r="AC50">
        <f>Input!F51</f>
        <v>1</v>
      </c>
      <c r="AD50">
        <f t="shared" ref="AD50" si="162">AC50*724.447</f>
        <v>724.447</v>
      </c>
      <c r="AE50">
        <v>1.5</v>
      </c>
      <c r="AF50">
        <v>2</v>
      </c>
      <c r="AG50">
        <v>2.9</v>
      </c>
      <c r="AH50">
        <v>4.3</v>
      </c>
      <c r="AI50">
        <v>6</v>
      </c>
      <c r="AJ50">
        <v>9.5</v>
      </c>
      <c r="AK50">
        <v>13</v>
      </c>
      <c r="AL50">
        <v>20</v>
      </c>
      <c r="AM50">
        <v>59</v>
      </c>
      <c r="AN50">
        <v>150</v>
      </c>
      <c r="AO50">
        <v>639.29999999999995</v>
      </c>
      <c r="AP50">
        <v>5810</v>
      </c>
      <c r="AQ50">
        <f>Input!G51</f>
        <v>39.171999999999997</v>
      </c>
      <c r="AR50">
        <f t="shared" ref="AR50" si="163">AQ50*724.447</f>
        <v>28378.037883999998</v>
      </c>
    </row>
    <row r="51" spans="1:44" x14ac:dyDescent="0.3">
      <c r="A51" s="28">
        <v>10060003</v>
      </c>
      <c r="B51">
        <v>6181000</v>
      </c>
      <c r="C51" t="s">
        <v>98</v>
      </c>
      <c r="D51">
        <v>30</v>
      </c>
      <c r="E51" t="s">
        <v>48</v>
      </c>
      <c r="F51" t="s">
        <v>54</v>
      </c>
      <c r="G51">
        <v>3174</v>
      </c>
      <c r="H51">
        <v>-105.17886970000001</v>
      </c>
      <c r="I51">
        <v>48.170852500000002</v>
      </c>
      <c r="J51">
        <v>-105.17867278999999</v>
      </c>
      <c r="K51">
        <v>48.170955659999997</v>
      </c>
      <c r="L51">
        <v>18.645</v>
      </c>
      <c r="M51" t="s">
        <v>50</v>
      </c>
      <c r="N51">
        <v>65</v>
      </c>
      <c r="O51">
        <v>0.40300000000000002</v>
      </c>
      <c r="P51">
        <v>0.191</v>
      </c>
      <c r="Q51">
        <v>1</v>
      </c>
      <c r="R51">
        <v>19080801</v>
      </c>
      <c r="S51">
        <v>20040930</v>
      </c>
      <c r="T51">
        <v>24017</v>
      </c>
      <c r="U51">
        <v>23858</v>
      </c>
      <c r="V51">
        <v>0</v>
      </c>
      <c r="W51">
        <f>Input!C52</f>
        <v>0.1</v>
      </c>
      <c r="X51">
        <f t="shared" si="0"/>
        <v>72.444699999999997</v>
      </c>
      <c r="Y51">
        <f>Input!D52</f>
        <v>0.8</v>
      </c>
      <c r="Z51">
        <f t="shared" ref="Z51" si="164">Y51*724.447</f>
        <v>579.55759999999998</v>
      </c>
      <c r="AA51">
        <f>Input!E52</f>
        <v>3</v>
      </c>
      <c r="AB51">
        <f t="shared" ref="AB51" si="165">AA51*724.447</f>
        <v>2173.3409999999999</v>
      </c>
      <c r="AC51">
        <f>Input!F52</f>
        <v>8</v>
      </c>
      <c r="AD51">
        <f t="shared" ref="AD51" si="166">AC51*724.447</f>
        <v>5795.576</v>
      </c>
      <c r="AE51">
        <v>10</v>
      </c>
      <c r="AF51">
        <v>12</v>
      </c>
      <c r="AG51">
        <v>16</v>
      </c>
      <c r="AH51">
        <v>23</v>
      </c>
      <c r="AI51">
        <v>32</v>
      </c>
      <c r="AJ51">
        <v>48</v>
      </c>
      <c r="AK51">
        <v>62</v>
      </c>
      <c r="AL51">
        <v>80</v>
      </c>
      <c r="AM51">
        <v>175</v>
      </c>
      <c r="AN51">
        <v>364</v>
      </c>
      <c r="AO51">
        <v>1678.2</v>
      </c>
      <c r="AP51">
        <v>34200</v>
      </c>
      <c r="AQ51">
        <f>Input!G52</f>
        <v>118.44799999999999</v>
      </c>
      <c r="AR51">
        <f t="shared" ref="AR51" si="167">AQ51*724.447</f>
        <v>85809.298255999995</v>
      </c>
    </row>
    <row r="52" spans="1:44" x14ac:dyDescent="0.3">
      <c r="A52" s="28">
        <v>10060004</v>
      </c>
      <c r="B52">
        <v>6180000</v>
      </c>
      <c r="C52" t="s">
        <v>99</v>
      </c>
      <c r="D52">
        <v>30</v>
      </c>
      <c r="E52" t="s">
        <v>48</v>
      </c>
      <c r="F52" t="s">
        <v>49</v>
      </c>
      <c r="G52">
        <v>428</v>
      </c>
      <c r="H52">
        <v>-106.02177</v>
      </c>
      <c r="I52">
        <v>48.807148329999997</v>
      </c>
      <c r="J52">
        <v>-106.02125429</v>
      </c>
      <c r="K52">
        <v>48.807206829999998</v>
      </c>
      <c r="L52">
        <v>38.857999999999997</v>
      </c>
      <c r="M52" t="s">
        <v>50</v>
      </c>
      <c r="N52">
        <v>10</v>
      </c>
      <c r="O52">
        <v>0.16700000000000001</v>
      </c>
      <c r="P52">
        <v>0.11</v>
      </c>
      <c r="Q52">
        <v>1</v>
      </c>
      <c r="R52">
        <v>19350401</v>
      </c>
      <c r="S52">
        <v>19490930</v>
      </c>
      <c r="T52">
        <v>4012</v>
      </c>
      <c r="U52">
        <v>3876</v>
      </c>
      <c r="V52">
        <v>0</v>
      </c>
      <c r="W52">
        <f>Input!C53</f>
        <v>0</v>
      </c>
      <c r="X52">
        <f t="shared" si="0"/>
        <v>0</v>
      </c>
      <c r="Y52">
        <f>Input!D53</f>
        <v>0.1</v>
      </c>
      <c r="Z52">
        <f t="shared" ref="Z52" si="168">Y52*724.447</f>
        <v>72.444699999999997</v>
      </c>
      <c r="AA52">
        <f>Input!E53</f>
        <v>0.2</v>
      </c>
      <c r="AB52">
        <f t="shared" ref="AB52" si="169">AA52*724.447</f>
        <v>144.88939999999999</v>
      </c>
      <c r="AC52">
        <f>Input!F53</f>
        <v>0.3</v>
      </c>
      <c r="AD52">
        <f t="shared" ref="AD52" si="170">AC52*724.447</f>
        <v>217.33410000000001</v>
      </c>
      <c r="AE52">
        <v>0.4</v>
      </c>
      <c r="AF52">
        <v>0.5</v>
      </c>
      <c r="AG52">
        <v>1.1000000000000001</v>
      </c>
      <c r="AH52">
        <v>2</v>
      </c>
      <c r="AI52">
        <v>3.3</v>
      </c>
      <c r="AJ52">
        <v>4.8</v>
      </c>
      <c r="AK52">
        <v>5.9</v>
      </c>
      <c r="AL52">
        <v>7.4</v>
      </c>
      <c r="AM52">
        <v>18</v>
      </c>
      <c r="AN52">
        <v>58</v>
      </c>
      <c r="AO52">
        <v>400</v>
      </c>
      <c r="AP52">
        <v>3110</v>
      </c>
      <c r="AQ52">
        <f>Input!G53</f>
        <v>19.707000000000001</v>
      </c>
      <c r="AR52">
        <f t="shared" ref="AR52" si="171">AQ52*724.447</f>
        <v>14276.677029</v>
      </c>
    </row>
    <row r="53" spans="1:44" x14ac:dyDescent="0.3">
      <c r="A53" s="28">
        <v>10060005</v>
      </c>
      <c r="B53">
        <v>6185500</v>
      </c>
      <c r="C53" t="s">
        <v>100</v>
      </c>
      <c r="D53">
        <v>30</v>
      </c>
      <c r="E53" t="s">
        <v>48</v>
      </c>
      <c r="F53" t="s">
        <v>54</v>
      </c>
      <c r="G53">
        <v>91557</v>
      </c>
      <c r="H53">
        <v>-104.4727311</v>
      </c>
      <c r="I53">
        <v>48.125019999999999</v>
      </c>
      <c r="J53">
        <v>-104.47334290000001</v>
      </c>
      <c r="K53">
        <v>48.123561860000002</v>
      </c>
      <c r="L53">
        <v>167.15899999999999</v>
      </c>
      <c r="M53" t="s">
        <v>50</v>
      </c>
      <c r="N53">
        <v>57</v>
      </c>
      <c r="O53">
        <v>0.89400000000000002</v>
      </c>
      <c r="P53">
        <v>7.0000000000000007E-2</v>
      </c>
      <c r="Q53">
        <v>1</v>
      </c>
      <c r="R53">
        <v>19410701</v>
      </c>
      <c r="S53">
        <v>20040930</v>
      </c>
      <c r="T53">
        <v>20821</v>
      </c>
      <c r="U53">
        <v>20821</v>
      </c>
      <c r="V53">
        <v>575</v>
      </c>
      <c r="W53">
        <f>Input!C54</f>
        <v>1200</v>
      </c>
      <c r="X53">
        <f t="shared" si="0"/>
        <v>869336.4</v>
      </c>
      <c r="Y53">
        <f>Input!D54</f>
        <v>3000</v>
      </c>
      <c r="Z53">
        <f t="shared" ref="Z53" si="172">Y53*724.447</f>
        <v>2173341</v>
      </c>
      <c r="AA53">
        <f>Input!E54</f>
        <v>4500</v>
      </c>
      <c r="AB53">
        <f t="shared" ref="AB53" si="173">AA53*724.447</f>
        <v>3260011.5</v>
      </c>
      <c r="AC53">
        <f>Input!F54</f>
        <v>6290</v>
      </c>
      <c r="AD53">
        <f t="shared" ref="AD53" si="174">AC53*724.447</f>
        <v>4556771.63</v>
      </c>
      <c r="AE53">
        <v>6920</v>
      </c>
      <c r="AF53">
        <v>7430</v>
      </c>
      <c r="AG53">
        <v>8220</v>
      </c>
      <c r="AH53">
        <v>9330</v>
      </c>
      <c r="AI53">
        <v>10500</v>
      </c>
      <c r="AJ53">
        <v>12000</v>
      </c>
      <c r="AK53">
        <v>13000</v>
      </c>
      <c r="AL53">
        <v>13800</v>
      </c>
      <c r="AM53">
        <v>15800</v>
      </c>
      <c r="AN53">
        <v>19000</v>
      </c>
      <c r="AO53">
        <v>27000</v>
      </c>
      <c r="AP53">
        <v>69200</v>
      </c>
      <c r="AQ53">
        <f>Input!G54</f>
        <v>10127.602000000001</v>
      </c>
      <c r="AR53">
        <f t="shared" ref="AR53" si="175">AQ53*724.447</f>
        <v>7336910.8860940002</v>
      </c>
    </row>
    <row r="54" spans="1:44" x14ac:dyDescent="0.3">
      <c r="A54" s="28">
        <v>10060006</v>
      </c>
      <c r="B54">
        <v>6185110</v>
      </c>
      <c r="C54" t="s">
        <v>101</v>
      </c>
      <c r="D54">
        <v>30</v>
      </c>
      <c r="E54" t="s">
        <v>48</v>
      </c>
      <c r="F54" t="s">
        <v>49</v>
      </c>
      <c r="G54">
        <v>2684</v>
      </c>
      <c r="H54">
        <v>-104.62968170000001</v>
      </c>
      <c r="I54">
        <v>48.1644644</v>
      </c>
      <c r="J54">
        <v>-104.62954712</v>
      </c>
      <c r="K54">
        <v>48.164554600000002</v>
      </c>
      <c r="L54">
        <v>14.172000000000001</v>
      </c>
      <c r="M54" t="s">
        <v>50</v>
      </c>
      <c r="N54">
        <v>11</v>
      </c>
      <c r="O54">
        <v>0.38500000000000001</v>
      </c>
      <c r="P54">
        <v>0.17199999999999999</v>
      </c>
      <c r="Q54">
        <v>1</v>
      </c>
      <c r="R54">
        <v>19811001</v>
      </c>
      <c r="S54">
        <v>19920930</v>
      </c>
      <c r="T54">
        <v>4018</v>
      </c>
      <c r="U54">
        <v>3153</v>
      </c>
      <c r="V54">
        <v>0</v>
      </c>
      <c r="W54">
        <f>Input!C55</f>
        <v>0</v>
      </c>
      <c r="X54">
        <f t="shared" si="0"/>
        <v>0</v>
      </c>
      <c r="Y54">
        <f>Input!D55</f>
        <v>0</v>
      </c>
      <c r="Z54">
        <f t="shared" ref="Z54" si="176">Y54*724.447</f>
        <v>0</v>
      </c>
      <c r="AA54">
        <f>Input!E55</f>
        <v>0</v>
      </c>
      <c r="AB54">
        <f t="shared" ref="AB54" si="177">AA54*724.447</f>
        <v>0</v>
      </c>
      <c r="AC54">
        <f>Input!F55</f>
        <v>0</v>
      </c>
      <c r="AD54">
        <f t="shared" ref="AD54" si="178">AC54*724.447</f>
        <v>0</v>
      </c>
      <c r="AE54">
        <v>7.0000000000000007E-2</v>
      </c>
      <c r="AF54">
        <v>0.15</v>
      </c>
      <c r="AG54">
        <v>0.5</v>
      </c>
      <c r="AH54">
        <v>1.1000000000000001</v>
      </c>
      <c r="AI54">
        <v>2.8</v>
      </c>
      <c r="AJ54">
        <v>5.5</v>
      </c>
      <c r="AK54">
        <v>7.5</v>
      </c>
      <c r="AL54">
        <v>10</v>
      </c>
      <c r="AM54">
        <v>35</v>
      </c>
      <c r="AN54">
        <v>94.05</v>
      </c>
      <c r="AO54">
        <v>328.1</v>
      </c>
      <c r="AP54">
        <v>1820</v>
      </c>
      <c r="AQ54">
        <f>Input!G55</f>
        <v>22.263999999999999</v>
      </c>
      <c r="AR54">
        <f t="shared" ref="AR54" si="179">AQ54*724.447</f>
        <v>16129.088007999999</v>
      </c>
    </row>
    <row r="55" spans="1:44" x14ac:dyDescent="0.3">
      <c r="A55" s="42">
        <v>10060007</v>
      </c>
      <c r="B55" s="2"/>
      <c r="C55" s="2" t="s">
        <v>144</v>
      </c>
      <c r="D55" s="2"/>
      <c r="E55" s="2"/>
      <c r="F55" s="2"/>
      <c r="G55" s="2"/>
      <c r="H55" s="2"/>
      <c r="I55" s="2"/>
      <c r="J55" s="2"/>
      <c r="K55" s="2"/>
      <c r="L55" s="2"/>
      <c r="M55" s="2"/>
      <c r="N55" s="2"/>
      <c r="O55" s="2"/>
      <c r="P55" s="2"/>
      <c r="Q55" s="2"/>
      <c r="R55" s="2"/>
      <c r="S55" s="2"/>
      <c r="T55" s="2"/>
      <c r="U55" s="2"/>
      <c r="V55" s="2"/>
      <c r="W55" s="2">
        <f>Input!C56</f>
        <v>0</v>
      </c>
      <c r="X55" s="2"/>
      <c r="Y55" s="2">
        <f>Input!D56</f>
        <v>0</v>
      </c>
      <c r="Z55" s="2"/>
      <c r="AA55" s="2">
        <f>Input!E56</f>
        <v>0</v>
      </c>
      <c r="AB55" s="2"/>
      <c r="AC55" s="2">
        <f>Input!F56</f>
        <v>0</v>
      </c>
      <c r="AD55" s="2"/>
      <c r="AE55" s="2"/>
      <c r="AF55" s="2"/>
      <c r="AG55" s="2"/>
      <c r="AH55" s="2"/>
      <c r="AI55" s="2"/>
      <c r="AJ55" s="2"/>
      <c r="AK55" s="2"/>
      <c r="AL55" s="2"/>
      <c r="AM55" s="2"/>
      <c r="AN55" s="2"/>
      <c r="AO55" s="2"/>
      <c r="AP55" s="2"/>
      <c r="AQ55" s="2">
        <f>Input!G56</f>
        <v>0</v>
      </c>
      <c r="AR55" s="2"/>
    </row>
    <row r="56" spans="1:44" x14ac:dyDescent="0.3">
      <c r="A56" s="28">
        <v>10070001</v>
      </c>
      <c r="B56">
        <v>6189500</v>
      </c>
      <c r="C56" t="s">
        <v>102</v>
      </c>
      <c r="D56">
        <v>30</v>
      </c>
      <c r="E56" t="s">
        <v>48</v>
      </c>
      <c r="F56" t="s">
        <v>49</v>
      </c>
      <c r="G56">
        <v>40.799999999999997</v>
      </c>
      <c r="H56">
        <v>-110.6340969</v>
      </c>
      <c r="I56">
        <v>45.066603059999998</v>
      </c>
      <c r="J56">
        <v>-110.63606262</v>
      </c>
      <c r="K56">
        <v>45.067913060000002</v>
      </c>
      <c r="L56">
        <v>212.49600000000001</v>
      </c>
      <c r="M56" t="s">
        <v>50</v>
      </c>
      <c r="N56">
        <v>2</v>
      </c>
      <c r="O56">
        <v>0.58199999999999996</v>
      </c>
      <c r="P56">
        <v>0.20100000000000001</v>
      </c>
      <c r="Q56">
        <v>1</v>
      </c>
      <c r="R56">
        <v>19461001</v>
      </c>
      <c r="S56">
        <v>19490728</v>
      </c>
      <c r="T56">
        <v>861</v>
      </c>
      <c r="U56">
        <v>861</v>
      </c>
      <c r="V56">
        <v>6</v>
      </c>
      <c r="W56">
        <f>Input!C57</f>
        <v>7</v>
      </c>
      <c r="X56">
        <f t="shared" si="0"/>
        <v>5071.1289999999999</v>
      </c>
      <c r="Y56">
        <f>Input!D57</f>
        <v>9</v>
      </c>
      <c r="Z56">
        <f t="shared" ref="Z56" si="180">Y56*724.447</f>
        <v>6520.0230000000001</v>
      </c>
      <c r="AA56">
        <f>Input!E57</f>
        <v>10</v>
      </c>
      <c r="AB56">
        <f t="shared" ref="AB56" si="181">AA56*724.447</f>
        <v>7244.47</v>
      </c>
      <c r="AC56">
        <f>Input!F57</f>
        <v>13</v>
      </c>
      <c r="AD56">
        <f t="shared" ref="AD56" si="182">AC56*724.447</f>
        <v>9417.8109999999997</v>
      </c>
      <c r="AE56">
        <v>14</v>
      </c>
      <c r="AF56">
        <v>14</v>
      </c>
      <c r="AG56">
        <v>16</v>
      </c>
      <c r="AH56">
        <v>20</v>
      </c>
      <c r="AI56">
        <v>22.2</v>
      </c>
      <c r="AJ56">
        <v>25</v>
      </c>
      <c r="AK56">
        <v>30</v>
      </c>
      <c r="AL56">
        <v>50</v>
      </c>
      <c r="AM56">
        <v>194</v>
      </c>
      <c r="AN56">
        <v>323.60000000000002</v>
      </c>
      <c r="AO56">
        <v>490</v>
      </c>
      <c r="AP56">
        <v>520</v>
      </c>
      <c r="AQ56">
        <f>Input!G57</f>
        <v>59.567</v>
      </c>
      <c r="AR56">
        <f t="shared" ref="AR56" si="183">AQ56*724.447</f>
        <v>43153.134448999997</v>
      </c>
    </row>
    <row r="57" spans="1:44" x14ac:dyDescent="0.3">
      <c r="A57" s="28">
        <v>10070002</v>
      </c>
      <c r="B57">
        <v>6200000</v>
      </c>
      <c r="C57" t="s">
        <v>103</v>
      </c>
      <c r="D57">
        <v>30</v>
      </c>
      <c r="E57" t="s">
        <v>48</v>
      </c>
      <c r="F57" t="s">
        <v>54</v>
      </c>
      <c r="G57">
        <v>523</v>
      </c>
      <c r="H57">
        <v>-109.9387978</v>
      </c>
      <c r="I57">
        <v>45.8341061</v>
      </c>
      <c r="J57">
        <v>-109.9387207</v>
      </c>
      <c r="K57">
        <v>45.833869929999999</v>
      </c>
      <c r="L57">
        <v>26.902000000000001</v>
      </c>
      <c r="M57" t="s">
        <v>50</v>
      </c>
      <c r="N57">
        <v>56</v>
      </c>
      <c r="O57">
        <v>0.60499999999999998</v>
      </c>
      <c r="P57">
        <v>9.1999999999999998E-2</v>
      </c>
      <c r="Q57">
        <v>1</v>
      </c>
      <c r="R57">
        <v>19470401</v>
      </c>
      <c r="S57">
        <v>20040930</v>
      </c>
      <c r="T57">
        <v>20548</v>
      </c>
      <c r="U57">
        <v>20548</v>
      </c>
      <c r="V57">
        <v>12</v>
      </c>
      <c r="W57">
        <f>Input!C58</f>
        <v>39</v>
      </c>
      <c r="X57">
        <f t="shared" si="0"/>
        <v>28253.433000000001</v>
      </c>
      <c r="Y57">
        <f>Input!D58</f>
        <v>80</v>
      </c>
      <c r="Z57">
        <f t="shared" ref="Z57" si="184">Y57*724.447</f>
        <v>57955.76</v>
      </c>
      <c r="AA57">
        <f>Input!E58</f>
        <v>100</v>
      </c>
      <c r="AB57">
        <f t="shared" ref="AB57" si="185">AA57*724.447</f>
        <v>72444.7</v>
      </c>
      <c r="AC57">
        <f>Input!F58</f>
        <v>120</v>
      </c>
      <c r="AD57">
        <f t="shared" ref="AD57" si="186">AC57*724.447</f>
        <v>86933.64</v>
      </c>
      <c r="AE57">
        <v>129</v>
      </c>
      <c r="AF57">
        <v>137</v>
      </c>
      <c r="AG57">
        <v>156</v>
      </c>
      <c r="AH57">
        <v>180</v>
      </c>
      <c r="AI57">
        <v>218</v>
      </c>
      <c r="AJ57">
        <v>298</v>
      </c>
      <c r="AK57">
        <v>393</v>
      </c>
      <c r="AL57">
        <v>609</v>
      </c>
      <c r="AM57">
        <v>1750</v>
      </c>
      <c r="AN57">
        <v>2765.5</v>
      </c>
      <c r="AO57">
        <v>4555.1000000000004</v>
      </c>
      <c r="AP57">
        <v>8540</v>
      </c>
      <c r="AQ57">
        <f>Input!G58</f>
        <v>565.33199999999999</v>
      </c>
      <c r="AR57">
        <f t="shared" ref="AR57" si="187">AQ57*724.447</f>
        <v>409553.07140399999</v>
      </c>
    </row>
    <row r="58" spans="1:44" x14ac:dyDescent="0.3">
      <c r="A58" s="28">
        <v>10070003</v>
      </c>
      <c r="B58">
        <v>6195600</v>
      </c>
      <c r="C58" t="s">
        <v>104</v>
      </c>
      <c r="D58">
        <v>30</v>
      </c>
      <c r="E58" t="s">
        <v>48</v>
      </c>
      <c r="F58" t="s">
        <v>54</v>
      </c>
      <c r="G58">
        <v>852</v>
      </c>
      <c r="H58">
        <v>-110.4799253</v>
      </c>
      <c r="I58">
        <v>45.738268599999998</v>
      </c>
      <c r="J58">
        <v>-110.47954559</v>
      </c>
      <c r="K58">
        <v>45.738445280000001</v>
      </c>
      <c r="L58">
        <v>35.491</v>
      </c>
      <c r="M58" t="s">
        <v>50</v>
      </c>
      <c r="N58">
        <v>26</v>
      </c>
      <c r="O58">
        <v>0.69499999999999995</v>
      </c>
      <c r="P58">
        <v>6.5000000000000002E-2</v>
      </c>
      <c r="Q58">
        <v>1</v>
      </c>
      <c r="R58">
        <v>19781001</v>
      </c>
      <c r="S58">
        <v>20040930</v>
      </c>
      <c r="T58">
        <v>9497</v>
      </c>
      <c r="U58">
        <v>9497</v>
      </c>
      <c r="V58">
        <v>20</v>
      </c>
      <c r="W58">
        <f>Input!C59</f>
        <v>36</v>
      </c>
      <c r="X58">
        <f t="shared" si="0"/>
        <v>26080.092000000001</v>
      </c>
      <c r="Y58">
        <f>Input!D59</f>
        <v>58</v>
      </c>
      <c r="Z58">
        <f t="shared" ref="Z58" si="188">Y58*724.447</f>
        <v>42017.925999999999</v>
      </c>
      <c r="AA58">
        <f>Input!E59</f>
        <v>70</v>
      </c>
      <c r="AB58">
        <f t="shared" ref="AB58" si="189">AA58*724.447</f>
        <v>50711.29</v>
      </c>
      <c r="AC58">
        <f>Input!F59</f>
        <v>85</v>
      </c>
      <c r="AD58">
        <f t="shared" ref="AD58" si="190">AC58*724.447</f>
        <v>61577.995000000003</v>
      </c>
      <c r="AE58">
        <v>91</v>
      </c>
      <c r="AF58">
        <v>99</v>
      </c>
      <c r="AG58">
        <v>113</v>
      </c>
      <c r="AH58">
        <v>135</v>
      </c>
      <c r="AI58">
        <v>163</v>
      </c>
      <c r="AJ58">
        <v>207</v>
      </c>
      <c r="AK58">
        <v>254.5</v>
      </c>
      <c r="AL58">
        <v>329</v>
      </c>
      <c r="AM58">
        <v>670</v>
      </c>
      <c r="AN58">
        <v>1040</v>
      </c>
      <c r="AO58">
        <v>1870</v>
      </c>
      <c r="AP58">
        <v>4760</v>
      </c>
      <c r="AQ58">
        <f>Input!G59</f>
        <v>272.12900000000002</v>
      </c>
      <c r="AR58">
        <f t="shared" ref="AR58" si="191">AQ58*724.447</f>
        <v>197143.03766300002</v>
      </c>
    </row>
    <row r="59" spans="1:44" x14ac:dyDescent="0.3">
      <c r="A59" s="28">
        <v>10070004</v>
      </c>
      <c r="B59">
        <v>6214500</v>
      </c>
      <c r="C59" t="s">
        <v>105</v>
      </c>
      <c r="D59">
        <v>30</v>
      </c>
      <c r="E59" t="s">
        <v>48</v>
      </c>
      <c r="F59" t="s">
        <v>54</v>
      </c>
      <c r="G59">
        <v>11805</v>
      </c>
      <c r="H59">
        <v>-108.4673564</v>
      </c>
      <c r="I59">
        <v>45.799952779999998</v>
      </c>
      <c r="J59">
        <v>-108.46803284000001</v>
      </c>
      <c r="K59">
        <v>45.800163269999999</v>
      </c>
      <c r="L59">
        <v>57.588999999999999</v>
      </c>
      <c r="M59" t="s">
        <v>50</v>
      </c>
      <c r="N59">
        <v>77</v>
      </c>
      <c r="O59">
        <v>0.77100000000000002</v>
      </c>
      <c r="P59">
        <v>5.3999999999999999E-2</v>
      </c>
      <c r="Q59">
        <v>1</v>
      </c>
      <c r="R59">
        <v>19040601</v>
      </c>
      <c r="S59">
        <v>20040930</v>
      </c>
      <c r="T59">
        <v>28247</v>
      </c>
      <c r="U59">
        <v>28247</v>
      </c>
      <c r="V59">
        <v>450</v>
      </c>
      <c r="W59">
        <f>Input!C60</f>
        <v>1300</v>
      </c>
      <c r="X59">
        <f t="shared" si="0"/>
        <v>941781.1</v>
      </c>
      <c r="Y59">
        <f>Input!D60</f>
        <v>1820</v>
      </c>
      <c r="Z59">
        <f t="shared" ref="Z59" si="192">Y59*724.447</f>
        <v>1318493.54</v>
      </c>
      <c r="AA59">
        <f>Input!E60</f>
        <v>2150</v>
      </c>
      <c r="AB59">
        <f t="shared" ref="AB59" si="193">AA59*724.447</f>
        <v>1557561.05</v>
      </c>
      <c r="AC59">
        <f>Input!F60</f>
        <v>2520</v>
      </c>
      <c r="AD59">
        <f t="shared" ref="AD59" si="194">AC59*724.447</f>
        <v>1825606.44</v>
      </c>
      <c r="AE59">
        <v>2710</v>
      </c>
      <c r="AF59">
        <v>2900</v>
      </c>
      <c r="AG59">
        <v>3270</v>
      </c>
      <c r="AH59">
        <v>3700</v>
      </c>
      <c r="AI59">
        <v>4330</v>
      </c>
      <c r="AJ59">
        <v>5510</v>
      </c>
      <c r="AK59">
        <v>6650</v>
      </c>
      <c r="AL59">
        <v>8720</v>
      </c>
      <c r="AM59">
        <v>17700</v>
      </c>
      <c r="AN59">
        <v>25300</v>
      </c>
      <c r="AO59">
        <v>39900</v>
      </c>
      <c r="AP59">
        <v>80100</v>
      </c>
      <c r="AQ59">
        <f>Input!G60</f>
        <v>6946.4530000000004</v>
      </c>
      <c r="AR59">
        <f t="shared" ref="AR59" si="195">AQ59*724.447</f>
        <v>5032337.0364910001</v>
      </c>
    </row>
    <row r="60" spans="1:44" x14ac:dyDescent="0.3">
      <c r="A60" s="28">
        <v>10070005</v>
      </c>
      <c r="B60">
        <v>6205000</v>
      </c>
      <c r="C60" t="s">
        <v>106</v>
      </c>
      <c r="D60">
        <v>30</v>
      </c>
      <c r="E60" t="s">
        <v>48</v>
      </c>
      <c r="F60" t="s">
        <v>54</v>
      </c>
      <c r="G60">
        <v>975</v>
      </c>
      <c r="H60">
        <v>-109.3873875</v>
      </c>
      <c r="I60">
        <v>45.5510533</v>
      </c>
      <c r="J60">
        <v>-109.38799286</v>
      </c>
      <c r="K60">
        <v>45.551475519999997</v>
      </c>
      <c r="L60">
        <v>66.608000000000004</v>
      </c>
      <c r="M60" t="s">
        <v>50</v>
      </c>
      <c r="N60">
        <v>70</v>
      </c>
      <c r="O60">
        <v>0.73699999999999999</v>
      </c>
      <c r="P60">
        <v>4.7E-2</v>
      </c>
      <c r="Q60">
        <v>1</v>
      </c>
      <c r="R60">
        <v>19091001</v>
      </c>
      <c r="S60">
        <v>20040930</v>
      </c>
      <c r="T60">
        <v>25705</v>
      </c>
      <c r="U60">
        <v>25583</v>
      </c>
      <c r="V60">
        <v>0</v>
      </c>
      <c r="W60">
        <f>Input!C61</f>
        <v>120</v>
      </c>
      <c r="X60">
        <f t="shared" si="0"/>
        <v>86933.64</v>
      </c>
      <c r="Y60">
        <f>Input!D61</f>
        <v>200</v>
      </c>
      <c r="Z60">
        <f t="shared" ref="Z60" si="196">Y60*724.447</f>
        <v>144889.4</v>
      </c>
      <c r="AA60">
        <f>Input!E61</f>
        <v>231</v>
      </c>
      <c r="AB60">
        <f t="shared" ref="AB60" si="197">AA60*724.447</f>
        <v>167347.25700000001</v>
      </c>
      <c r="AC60">
        <f>Input!F61</f>
        <v>280</v>
      </c>
      <c r="AD60">
        <f t="shared" ref="AD60" si="198">AC60*724.447</f>
        <v>202845.16</v>
      </c>
      <c r="AE60">
        <v>300</v>
      </c>
      <c r="AF60">
        <v>328</v>
      </c>
      <c r="AG60">
        <v>388</v>
      </c>
      <c r="AH60">
        <v>465</v>
      </c>
      <c r="AI60">
        <v>588</v>
      </c>
      <c r="AJ60">
        <v>800</v>
      </c>
      <c r="AK60">
        <v>1020</v>
      </c>
      <c r="AL60">
        <v>1370</v>
      </c>
      <c r="AM60">
        <v>2640</v>
      </c>
      <c r="AN60">
        <v>3670</v>
      </c>
      <c r="AO60">
        <v>5800</v>
      </c>
      <c r="AP60">
        <v>10900</v>
      </c>
      <c r="AQ60">
        <f>Input!G61</f>
        <v>974.04300000000001</v>
      </c>
      <c r="AR60">
        <f t="shared" ref="AR60" si="199">AQ60*724.447</f>
        <v>705642.52922100003</v>
      </c>
    </row>
    <row r="61" spans="1:44" x14ac:dyDescent="0.3">
      <c r="A61" s="28">
        <v>10070006</v>
      </c>
      <c r="B61">
        <v>6208800</v>
      </c>
      <c r="C61" t="s">
        <v>107</v>
      </c>
      <c r="D61">
        <v>30</v>
      </c>
      <c r="E61" t="s">
        <v>48</v>
      </c>
      <c r="F61" t="s">
        <v>49</v>
      </c>
      <c r="G61">
        <v>2093</v>
      </c>
      <c r="H61">
        <v>-108.8287547</v>
      </c>
      <c r="I61">
        <v>45.513281669999998</v>
      </c>
      <c r="J61">
        <v>-108.82837677000001</v>
      </c>
      <c r="K61">
        <v>45.51302338</v>
      </c>
      <c r="L61">
        <v>41.185000000000002</v>
      </c>
      <c r="M61" t="s">
        <v>50</v>
      </c>
      <c r="N61">
        <v>17</v>
      </c>
      <c r="O61">
        <v>0.66800000000000004</v>
      </c>
      <c r="P61">
        <v>5.6000000000000001E-2</v>
      </c>
      <c r="Q61">
        <v>1</v>
      </c>
      <c r="R61">
        <v>19691001</v>
      </c>
      <c r="S61">
        <v>19861130</v>
      </c>
      <c r="T61">
        <v>6270</v>
      </c>
      <c r="U61">
        <v>6270</v>
      </c>
      <c r="V61">
        <v>66</v>
      </c>
      <c r="W61">
        <f>Input!C62</f>
        <v>200</v>
      </c>
      <c r="X61">
        <f t="shared" si="0"/>
        <v>144889.4</v>
      </c>
      <c r="Y61">
        <f>Input!D62</f>
        <v>300</v>
      </c>
      <c r="Z61">
        <f t="shared" ref="Z61" si="200">Y61*724.447</f>
        <v>217334.1</v>
      </c>
      <c r="AA61">
        <f>Input!E62</f>
        <v>350</v>
      </c>
      <c r="AB61">
        <f t="shared" ref="AB61" si="201">AA61*724.447</f>
        <v>253556.45</v>
      </c>
      <c r="AC61">
        <f>Input!F62</f>
        <v>400</v>
      </c>
      <c r="AD61">
        <f t="shared" ref="AD61" si="202">AC61*724.447</f>
        <v>289778.8</v>
      </c>
      <c r="AE61">
        <v>430</v>
      </c>
      <c r="AF61">
        <v>453</v>
      </c>
      <c r="AG61">
        <v>501</v>
      </c>
      <c r="AH61">
        <v>555</v>
      </c>
      <c r="AI61">
        <v>650</v>
      </c>
      <c r="AJ61">
        <v>818</v>
      </c>
      <c r="AK61">
        <v>960</v>
      </c>
      <c r="AL61">
        <v>1290</v>
      </c>
      <c r="AM61">
        <v>3019</v>
      </c>
      <c r="AN61">
        <v>4520</v>
      </c>
      <c r="AO61">
        <v>7275.8</v>
      </c>
      <c r="AP61">
        <v>10600</v>
      </c>
      <c r="AQ61">
        <f>Input!G62</f>
        <v>1137.819</v>
      </c>
      <c r="AR61">
        <f t="shared" ref="AR61" si="203">AQ61*724.447</f>
        <v>824289.561093</v>
      </c>
    </row>
    <row r="62" spans="1:44" x14ac:dyDescent="0.3">
      <c r="A62" s="28">
        <v>10070007</v>
      </c>
      <c r="B62">
        <v>6218000</v>
      </c>
      <c r="C62" t="s">
        <v>108</v>
      </c>
      <c r="D62">
        <v>30</v>
      </c>
      <c r="E62" t="s">
        <v>48</v>
      </c>
      <c r="F62" t="s">
        <v>49</v>
      </c>
      <c r="G62">
        <v>14427</v>
      </c>
      <c r="H62">
        <v>-107.55202</v>
      </c>
      <c r="I62">
        <v>46.143041670000002</v>
      </c>
      <c r="J62">
        <v>-107.55205536</v>
      </c>
      <c r="K62">
        <v>46.142982480000001</v>
      </c>
      <c r="L62">
        <v>7.1150000000000002</v>
      </c>
      <c r="M62" t="s">
        <v>50</v>
      </c>
      <c r="N62">
        <v>1</v>
      </c>
      <c r="O62">
        <v>0.75800000000000001</v>
      </c>
      <c r="P62">
        <v>-999999</v>
      </c>
      <c r="Q62">
        <v>1</v>
      </c>
      <c r="R62">
        <v>19060510</v>
      </c>
      <c r="S62">
        <v>19071231</v>
      </c>
      <c r="T62">
        <v>555</v>
      </c>
      <c r="U62">
        <v>555</v>
      </c>
      <c r="V62">
        <v>1100</v>
      </c>
      <c r="W62">
        <f>Input!C63</f>
        <v>1200</v>
      </c>
      <c r="X62">
        <f t="shared" si="0"/>
        <v>869336.4</v>
      </c>
      <c r="Y62">
        <f>Input!D63</f>
        <v>1800</v>
      </c>
      <c r="Z62">
        <f t="shared" ref="Z62" si="204">Y62*724.447</f>
        <v>1304004.6000000001</v>
      </c>
      <c r="AA62">
        <f>Input!E63</f>
        <v>2740</v>
      </c>
      <c r="AB62">
        <f t="shared" ref="AB62" si="205">AA62*724.447</f>
        <v>1984984.78</v>
      </c>
      <c r="AC62">
        <f>Input!F63</f>
        <v>3060</v>
      </c>
      <c r="AD62">
        <f t="shared" ref="AD62" si="206">AC62*724.447</f>
        <v>2216807.8199999998</v>
      </c>
      <c r="AE62">
        <v>3080</v>
      </c>
      <c r="AF62">
        <v>3390</v>
      </c>
      <c r="AG62">
        <v>4070</v>
      </c>
      <c r="AH62">
        <v>4820</v>
      </c>
      <c r="AI62">
        <v>6570</v>
      </c>
      <c r="AJ62">
        <v>10680</v>
      </c>
      <c r="AK62">
        <v>14700</v>
      </c>
      <c r="AL62">
        <v>16800</v>
      </c>
      <c r="AM62">
        <v>24640</v>
      </c>
      <c r="AN62">
        <v>31640</v>
      </c>
      <c r="AO62">
        <v>41776</v>
      </c>
      <c r="AP62">
        <v>48400</v>
      </c>
      <c r="AQ62">
        <f>Input!G63</f>
        <v>9753.8379999999997</v>
      </c>
      <c r="AR62">
        <f t="shared" ref="AR62" si="207">AQ62*724.447</f>
        <v>7066138.6775859995</v>
      </c>
    </row>
    <row r="63" spans="1:44" x14ac:dyDescent="0.3">
      <c r="A63" s="28">
        <v>10070008</v>
      </c>
      <c r="B63">
        <v>6217000</v>
      </c>
      <c r="C63" t="s">
        <v>109</v>
      </c>
      <c r="D63">
        <v>30</v>
      </c>
      <c r="E63" t="s">
        <v>48</v>
      </c>
      <c r="F63" t="s">
        <v>49</v>
      </c>
      <c r="G63">
        <v>606</v>
      </c>
      <c r="H63">
        <v>-108.31245389</v>
      </c>
      <c r="I63">
        <v>45.886886670000003</v>
      </c>
      <c r="J63">
        <v>-108.31191258</v>
      </c>
      <c r="K63">
        <v>45.887129729999998</v>
      </c>
      <c r="L63">
        <v>49.975999999999999</v>
      </c>
      <c r="M63" t="s">
        <v>50</v>
      </c>
      <c r="N63">
        <v>9</v>
      </c>
      <c r="O63">
        <v>0.55800000000000005</v>
      </c>
      <c r="P63">
        <v>9.5000000000000001E-2</v>
      </c>
      <c r="Q63">
        <v>1</v>
      </c>
      <c r="R63">
        <v>19040801</v>
      </c>
      <c r="S63">
        <v>19161210</v>
      </c>
      <c r="T63">
        <v>3521</v>
      </c>
      <c r="U63">
        <v>3521</v>
      </c>
      <c r="V63">
        <v>1</v>
      </c>
      <c r="W63">
        <f>Input!C64</f>
        <v>6</v>
      </c>
      <c r="X63">
        <f t="shared" si="0"/>
        <v>4346.6819999999998</v>
      </c>
      <c r="Y63">
        <f>Input!D64</f>
        <v>11</v>
      </c>
      <c r="Z63">
        <f t="shared" ref="Z63" si="208">Y63*724.447</f>
        <v>7968.9170000000004</v>
      </c>
      <c r="AA63">
        <f>Input!E64</f>
        <v>15</v>
      </c>
      <c r="AB63">
        <f t="shared" ref="AB63" si="209">AA63*724.447</f>
        <v>10866.705</v>
      </c>
      <c r="AC63">
        <f>Input!F64</f>
        <v>19</v>
      </c>
      <c r="AD63">
        <f t="shared" ref="AD63" si="210">AC63*724.447</f>
        <v>13764.493</v>
      </c>
      <c r="AE63">
        <v>21</v>
      </c>
      <c r="AF63">
        <v>23</v>
      </c>
      <c r="AG63">
        <v>30</v>
      </c>
      <c r="AH63">
        <v>37</v>
      </c>
      <c r="AI63">
        <v>46</v>
      </c>
      <c r="AJ63">
        <v>56</v>
      </c>
      <c r="AK63">
        <v>61</v>
      </c>
      <c r="AL63">
        <v>68</v>
      </c>
      <c r="AM63">
        <v>105</v>
      </c>
      <c r="AN63">
        <v>167</v>
      </c>
      <c r="AO63">
        <v>540.36</v>
      </c>
      <c r="AP63">
        <v>1560</v>
      </c>
      <c r="AQ63">
        <f>Input!G64</f>
        <v>58.939</v>
      </c>
      <c r="AR63">
        <f t="shared" ref="AR63" si="211">AQ63*724.447</f>
        <v>42698.181732999998</v>
      </c>
    </row>
    <row r="64" spans="1:44" x14ac:dyDescent="0.3">
      <c r="A64" s="28">
        <v>10080010</v>
      </c>
      <c r="B64">
        <v>6286395</v>
      </c>
      <c r="C64" t="s">
        <v>110</v>
      </c>
      <c r="D64">
        <v>30</v>
      </c>
      <c r="E64" t="s">
        <v>48</v>
      </c>
      <c r="F64" t="s">
        <v>49</v>
      </c>
      <c r="G64">
        <v>75</v>
      </c>
      <c r="H64">
        <v>-107.9506653</v>
      </c>
      <c r="I64">
        <v>45.229126100000002</v>
      </c>
      <c r="J64">
        <v>-107.95075226</v>
      </c>
      <c r="K64">
        <v>45.229003910000003</v>
      </c>
      <c r="L64">
        <v>15.207000000000001</v>
      </c>
      <c r="M64" t="s">
        <v>50</v>
      </c>
      <c r="N64">
        <v>2</v>
      </c>
      <c r="O64">
        <v>0.84399999999999997</v>
      </c>
      <c r="P64">
        <v>0.05</v>
      </c>
      <c r="Q64">
        <v>1</v>
      </c>
      <c r="R64">
        <v>19651001</v>
      </c>
      <c r="S64">
        <v>19671202</v>
      </c>
      <c r="T64">
        <v>793</v>
      </c>
      <c r="U64">
        <v>793</v>
      </c>
      <c r="V64">
        <v>21</v>
      </c>
      <c r="W64">
        <f>Input!C65</f>
        <v>22</v>
      </c>
      <c r="X64">
        <f t="shared" si="0"/>
        <v>15937.834000000001</v>
      </c>
      <c r="Y64">
        <f>Input!D65</f>
        <v>22</v>
      </c>
      <c r="Z64">
        <f t="shared" ref="Z64" si="212">Y64*724.447</f>
        <v>15937.834000000001</v>
      </c>
      <c r="AA64">
        <f>Input!E65</f>
        <v>23</v>
      </c>
      <c r="AB64">
        <f t="shared" ref="AB64" si="213">AA64*724.447</f>
        <v>16662.280999999999</v>
      </c>
      <c r="AC64">
        <f>Input!F65</f>
        <v>25</v>
      </c>
      <c r="AD64">
        <f t="shared" ref="AD64" si="214">AC64*724.447</f>
        <v>18111.174999999999</v>
      </c>
      <c r="AE64">
        <v>26</v>
      </c>
      <c r="AF64">
        <v>27</v>
      </c>
      <c r="AG64">
        <v>31</v>
      </c>
      <c r="AH64">
        <v>34</v>
      </c>
      <c r="AI64">
        <v>38</v>
      </c>
      <c r="AJ64">
        <v>44</v>
      </c>
      <c r="AK64">
        <v>47.5</v>
      </c>
      <c r="AL64">
        <v>59.2</v>
      </c>
      <c r="AM64">
        <v>103</v>
      </c>
      <c r="AN64">
        <v>166.2</v>
      </c>
      <c r="AO64">
        <v>236.84</v>
      </c>
      <c r="AP64">
        <v>700</v>
      </c>
      <c r="AQ64">
        <f>Input!G65</f>
        <v>51.868000000000002</v>
      </c>
      <c r="AR64">
        <f t="shared" ref="AR64" si="215">AQ64*724.447</f>
        <v>37575.616996000004</v>
      </c>
    </row>
    <row r="65" spans="1:44" x14ac:dyDescent="0.3">
      <c r="A65" s="42">
        <v>10080014</v>
      </c>
      <c r="B65" s="2"/>
      <c r="C65" s="2" t="s">
        <v>144</v>
      </c>
      <c r="D65" s="2"/>
      <c r="E65" s="2"/>
      <c r="F65" s="2"/>
      <c r="G65" s="2"/>
      <c r="H65" s="2"/>
      <c r="I65" s="2"/>
      <c r="J65" s="2"/>
      <c r="K65" s="2"/>
      <c r="L65" s="2"/>
      <c r="M65" s="2"/>
      <c r="N65" s="2"/>
      <c r="O65" s="2"/>
      <c r="P65" s="2"/>
      <c r="Q65" s="2"/>
      <c r="R65" s="2"/>
      <c r="S65" s="2"/>
      <c r="T65" s="2"/>
      <c r="U65" s="2"/>
      <c r="V65" s="2"/>
      <c r="W65" s="2">
        <f>Input!C66</f>
        <v>0</v>
      </c>
      <c r="X65" s="2"/>
      <c r="Y65" s="2">
        <f>Input!D66</f>
        <v>0</v>
      </c>
      <c r="Z65" s="2"/>
      <c r="AA65" s="2">
        <f>Input!E66</f>
        <v>0</v>
      </c>
      <c r="AB65" s="2"/>
      <c r="AC65" s="2">
        <f>Input!F66</f>
        <v>0</v>
      </c>
      <c r="AD65" s="2"/>
      <c r="AE65" s="2"/>
      <c r="AF65" s="2"/>
      <c r="AG65" s="2"/>
      <c r="AH65" s="2"/>
      <c r="AI65" s="2"/>
      <c r="AJ65" s="2"/>
      <c r="AK65" s="2"/>
      <c r="AL65" s="2"/>
      <c r="AM65" s="2"/>
      <c r="AN65" s="2"/>
      <c r="AO65" s="2"/>
      <c r="AP65" s="2"/>
      <c r="AQ65" s="2">
        <f>Input!G66</f>
        <v>0</v>
      </c>
      <c r="AR65" s="2"/>
    </row>
    <row r="66" spans="1:44" x14ac:dyDescent="0.3">
      <c r="A66" s="28">
        <v>10080015</v>
      </c>
      <c r="B66">
        <v>6294700</v>
      </c>
      <c r="C66" t="s">
        <v>111</v>
      </c>
      <c r="D66">
        <v>30</v>
      </c>
      <c r="E66" t="s">
        <v>48</v>
      </c>
      <c r="F66" t="s">
        <v>49</v>
      </c>
      <c r="G66">
        <v>22885</v>
      </c>
      <c r="H66">
        <v>-107.4672928</v>
      </c>
      <c r="I66">
        <v>46.147208890000002</v>
      </c>
      <c r="J66">
        <v>-107.46734619</v>
      </c>
      <c r="K66">
        <v>46.1471138</v>
      </c>
      <c r="L66">
        <v>11.33</v>
      </c>
      <c r="M66" t="s">
        <v>50</v>
      </c>
      <c r="N66">
        <v>36</v>
      </c>
      <c r="O66">
        <v>0.79900000000000004</v>
      </c>
      <c r="P66">
        <v>5.8999999999999997E-2</v>
      </c>
      <c r="Q66">
        <v>1</v>
      </c>
      <c r="R66">
        <v>19450511</v>
      </c>
      <c r="S66">
        <v>19810930</v>
      </c>
      <c r="T66">
        <v>13292</v>
      </c>
      <c r="U66">
        <v>13292</v>
      </c>
      <c r="V66">
        <v>400</v>
      </c>
      <c r="W66">
        <f>Input!C67</f>
        <v>803</v>
      </c>
      <c r="X66">
        <f t="shared" si="0"/>
        <v>581730.94099999999</v>
      </c>
      <c r="Y66">
        <f>Input!D67</f>
        <v>1300</v>
      </c>
      <c r="Z66">
        <f t="shared" ref="Z66" si="216">Y66*724.447</f>
        <v>941781.1</v>
      </c>
      <c r="AA66">
        <f>Input!E67</f>
        <v>1700</v>
      </c>
      <c r="AB66">
        <f t="shared" ref="AB66" si="217">AA66*724.447</f>
        <v>1231559.8999999999</v>
      </c>
      <c r="AC66">
        <f>Input!F67</f>
        <v>2200</v>
      </c>
      <c r="AD66">
        <f t="shared" ref="AD66" si="218">AC66*724.447</f>
        <v>1593783.4</v>
      </c>
      <c r="AE66">
        <v>2400</v>
      </c>
      <c r="AF66">
        <v>2580</v>
      </c>
      <c r="AG66">
        <v>2910</v>
      </c>
      <c r="AH66">
        <v>3240</v>
      </c>
      <c r="AI66">
        <v>3650</v>
      </c>
      <c r="AJ66">
        <v>4200</v>
      </c>
      <c r="AK66">
        <v>4560</v>
      </c>
      <c r="AL66">
        <v>4990</v>
      </c>
      <c r="AM66">
        <v>6820</v>
      </c>
      <c r="AN66">
        <v>9160</v>
      </c>
      <c r="AO66">
        <v>15900</v>
      </c>
      <c r="AP66">
        <v>50000</v>
      </c>
      <c r="AQ66">
        <f>Input!G67</f>
        <v>3958.8939999999998</v>
      </c>
      <c r="AR66">
        <f t="shared" ref="AR66" si="219">AQ66*724.447</f>
        <v>2868008.8816179996</v>
      </c>
    </row>
    <row r="67" spans="1:44" x14ac:dyDescent="0.3">
      <c r="A67" s="28">
        <v>10080016</v>
      </c>
      <c r="B67">
        <v>6294000</v>
      </c>
      <c r="C67" t="s">
        <v>112</v>
      </c>
      <c r="D67">
        <v>30</v>
      </c>
      <c r="E67" t="s">
        <v>48</v>
      </c>
      <c r="F67" t="s">
        <v>54</v>
      </c>
      <c r="G67">
        <v>1294</v>
      </c>
      <c r="H67">
        <v>-107.557305</v>
      </c>
      <c r="I67">
        <v>45.735812199999998</v>
      </c>
      <c r="J67">
        <v>-107.55742644999999</v>
      </c>
      <c r="K67">
        <v>45.735763550000001</v>
      </c>
      <c r="L67">
        <v>10.894</v>
      </c>
      <c r="M67" t="s">
        <v>50</v>
      </c>
      <c r="N67">
        <v>51</v>
      </c>
      <c r="O67">
        <v>0.68</v>
      </c>
      <c r="P67">
        <v>7.0000000000000007E-2</v>
      </c>
      <c r="Q67">
        <v>1</v>
      </c>
      <c r="R67">
        <v>19530601</v>
      </c>
      <c r="S67">
        <v>20040930</v>
      </c>
      <c r="T67">
        <v>18750</v>
      </c>
      <c r="U67">
        <v>18750</v>
      </c>
      <c r="V67">
        <v>0.3</v>
      </c>
      <c r="W67">
        <f>Input!C68</f>
        <v>14</v>
      </c>
      <c r="X67">
        <f t="shared" ref="X67:X74" si="220">W67*724.447</f>
        <v>10142.258</v>
      </c>
      <c r="Y67">
        <f>Input!D68</f>
        <v>50</v>
      </c>
      <c r="Z67">
        <f t="shared" ref="Z67" si="221">Y67*724.447</f>
        <v>36222.35</v>
      </c>
      <c r="AA67">
        <f>Input!E68</f>
        <v>72</v>
      </c>
      <c r="AB67">
        <f t="shared" ref="AB67" si="222">AA67*724.447</f>
        <v>52160.184000000001</v>
      </c>
      <c r="AC67">
        <f>Input!F68</f>
        <v>100</v>
      </c>
      <c r="AD67">
        <f t="shared" ref="AD67" si="223">AC67*724.447</f>
        <v>72444.7</v>
      </c>
      <c r="AE67">
        <v>112</v>
      </c>
      <c r="AF67">
        <v>121</v>
      </c>
      <c r="AG67">
        <v>141</v>
      </c>
      <c r="AH67">
        <v>160</v>
      </c>
      <c r="AI67">
        <v>187</v>
      </c>
      <c r="AJ67">
        <v>230</v>
      </c>
      <c r="AK67">
        <v>264</v>
      </c>
      <c r="AL67">
        <v>324</v>
      </c>
      <c r="AM67">
        <v>598.9</v>
      </c>
      <c r="AN67">
        <v>959.45</v>
      </c>
      <c r="AO67">
        <v>1850</v>
      </c>
      <c r="AP67">
        <v>15800</v>
      </c>
      <c r="AQ67">
        <f>Input!G68</f>
        <v>275.15899999999999</v>
      </c>
      <c r="AR67">
        <f t="shared" ref="AR67" si="224">AQ67*724.447</f>
        <v>199338.112073</v>
      </c>
    </row>
    <row r="68" spans="1:44" x14ac:dyDescent="0.3">
      <c r="A68" s="28">
        <v>10090101</v>
      </c>
      <c r="B68">
        <v>6307500</v>
      </c>
      <c r="C68" t="s">
        <v>113</v>
      </c>
      <c r="D68">
        <v>30</v>
      </c>
      <c r="E68" t="s">
        <v>48</v>
      </c>
      <c r="F68" t="s">
        <v>54</v>
      </c>
      <c r="G68">
        <v>1770</v>
      </c>
      <c r="H68">
        <v>-106.77144939999999</v>
      </c>
      <c r="I68">
        <v>45.141366900000001</v>
      </c>
      <c r="J68">
        <v>-106.77138519</v>
      </c>
      <c r="K68">
        <v>45.141365049999997</v>
      </c>
      <c r="L68">
        <v>5.05</v>
      </c>
      <c r="M68" t="s">
        <v>50</v>
      </c>
      <c r="N68">
        <v>65</v>
      </c>
      <c r="O68">
        <v>0.74299999999999999</v>
      </c>
      <c r="P68">
        <v>0.108</v>
      </c>
      <c r="Q68">
        <v>1</v>
      </c>
      <c r="R68">
        <v>19390518</v>
      </c>
      <c r="S68">
        <v>20040930</v>
      </c>
      <c r="T68">
        <v>23870</v>
      </c>
      <c r="U68">
        <v>23870</v>
      </c>
      <c r="V68">
        <v>0.5</v>
      </c>
      <c r="W68">
        <f>Input!C69</f>
        <v>47</v>
      </c>
      <c r="X68">
        <f t="shared" si="220"/>
        <v>34049.008999999998</v>
      </c>
      <c r="Y68">
        <f>Input!D69</f>
        <v>83</v>
      </c>
      <c r="Z68">
        <f t="shared" ref="Z68" si="225">Y68*724.447</f>
        <v>60129.101000000002</v>
      </c>
      <c r="AA68">
        <f>Input!E69</f>
        <v>111</v>
      </c>
      <c r="AB68">
        <f t="shared" ref="AB68" si="226">AA68*724.447</f>
        <v>80413.616999999998</v>
      </c>
      <c r="AC68">
        <f>Input!F69</f>
        <v>152</v>
      </c>
      <c r="AD68">
        <f t="shared" ref="AD68" si="227">AC68*724.447</f>
        <v>110115.944</v>
      </c>
      <c r="AE68">
        <v>170</v>
      </c>
      <c r="AF68">
        <v>180</v>
      </c>
      <c r="AG68">
        <v>208</v>
      </c>
      <c r="AH68">
        <v>250</v>
      </c>
      <c r="AI68">
        <v>317</v>
      </c>
      <c r="AJ68">
        <v>400</v>
      </c>
      <c r="AK68">
        <v>446</v>
      </c>
      <c r="AL68">
        <v>515</v>
      </c>
      <c r="AM68">
        <v>889</v>
      </c>
      <c r="AN68">
        <v>1490</v>
      </c>
      <c r="AO68">
        <v>2920</v>
      </c>
      <c r="AP68">
        <v>9580</v>
      </c>
      <c r="AQ68">
        <f>Input!G69</f>
        <v>430.91399999999999</v>
      </c>
      <c r="AR68">
        <f t="shared" ref="AR68" si="228">AQ68*724.447</f>
        <v>312174.35455799999</v>
      </c>
    </row>
    <row r="69" spans="1:44" x14ac:dyDescent="0.3">
      <c r="A69" s="28">
        <v>10090102</v>
      </c>
      <c r="B69">
        <v>6308500</v>
      </c>
      <c r="C69" t="s">
        <v>114</v>
      </c>
      <c r="D69">
        <v>30</v>
      </c>
      <c r="E69" t="s">
        <v>48</v>
      </c>
      <c r="F69" t="s">
        <v>54</v>
      </c>
      <c r="G69">
        <v>5379</v>
      </c>
      <c r="H69">
        <v>-105.84528</v>
      </c>
      <c r="I69">
        <v>46.384725000000003</v>
      </c>
      <c r="J69">
        <v>-105.84553528000001</v>
      </c>
      <c r="K69">
        <v>46.384677889999999</v>
      </c>
      <c r="L69">
        <v>20.369</v>
      </c>
      <c r="M69" t="s">
        <v>50</v>
      </c>
      <c r="N69">
        <v>62</v>
      </c>
      <c r="O69">
        <v>0.629</v>
      </c>
      <c r="P69">
        <v>0.105</v>
      </c>
      <c r="Q69">
        <v>1</v>
      </c>
      <c r="R69">
        <v>19380401</v>
      </c>
      <c r="S69">
        <v>20040930</v>
      </c>
      <c r="T69">
        <v>22859</v>
      </c>
      <c r="U69">
        <v>22845</v>
      </c>
      <c r="V69">
        <v>0</v>
      </c>
      <c r="W69">
        <f>Input!C70</f>
        <v>5.4</v>
      </c>
      <c r="X69">
        <f t="shared" si="220"/>
        <v>3912.0138000000002</v>
      </c>
      <c r="Y69">
        <f>Input!D70</f>
        <v>26</v>
      </c>
      <c r="Z69">
        <f t="shared" ref="Z69" si="229">Y69*724.447</f>
        <v>18835.621999999999</v>
      </c>
      <c r="AA69">
        <f>Input!E70</f>
        <v>65</v>
      </c>
      <c r="AB69">
        <f t="shared" ref="AB69" si="230">AA69*724.447</f>
        <v>47089.055</v>
      </c>
      <c r="AC69">
        <f>Input!F70</f>
        <v>115</v>
      </c>
      <c r="AD69">
        <f t="shared" ref="AD69" si="231">AC69*724.447</f>
        <v>83311.404999999999</v>
      </c>
      <c r="AE69">
        <v>135</v>
      </c>
      <c r="AF69">
        <v>150</v>
      </c>
      <c r="AG69">
        <v>189</v>
      </c>
      <c r="AH69">
        <v>220</v>
      </c>
      <c r="AI69">
        <v>269</v>
      </c>
      <c r="AJ69">
        <v>352</v>
      </c>
      <c r="AK69">
        <v>413</v>
      </c>
      <c r="AL69">
        <v>508</v>
      </c>
      <c r="AM69">
        <v>917</v>
      </c>
      <c r="AN69">
        <v>1470</v>
      </c>
      <c r="AO69">
        <v>2950</v>
      </c>
      <c r="AP69">
        <v>9290</v>
      </c>
      <c r="AQ69">
        <f>Input!G70</f>
        <v>405.67099999999999</v>
      </c>
      <c r="AR69">
        <f t="shared" ref="AR69" si="232">AQ69*724.447</f>
        <v>293887.13893700001</v>
      </c>
    </row>
    <row r="70" spans="1:44" x14ac:dyDescent="0.3">
      <c r="A70" s="28">
        <v>10090207</v>
      </c>
      <c r="B70">
        <v>6324710</v>
      </c>
      <c r="C70" t="s">
        <v>115</v>
      </c>
      <c r="D70">
        <v>30</v>
      </c>
      <c r="E70" t="s">
        <v>48</v>
      </c>
      <c r="F70" t="s">
        <v>49</v>
      </c>
      <c r="G70">
        <v>8748</v>
      </c>
      <c r="H70">
        <v>-105.40193499999999</v>
      </c>
      <c r="I70">
        <v>45.426936099999999</v>
      </c>
      <c r="J70">
        <v>-105.40272521999999</v>
      </c>
      <c r="K70">
        <v>45.427459720000002</v>
      </c>
      <c r="L70">
        <v>84.917000000000002</v>
      </c>
      <c r="M70" t="s">
        <v>50</v>
      </c>
      <c r="N70">
        <v>12</v>
      </c>
      <c r="O70">
        <v>0.57699999999999996</v>
      </c>
      <c r="P70">
        <v>7.0999999999999994E-2</v>
      </c>
      <c r="Q70">
        <v>1</v>
      </c>
      <c r="R70">
        <v>19751001</v>
      </c>
      <c r="S70">
        <v>19920930</v>
      </c>
      <c r="T70">
        <v>4607</v>
      </c>
      <c r="U70">
        <v>4607</v>
      </c>
      <c r="V70">
        <v>4.5999999999999996</v>
      </c>
      <c r="W70">
        <f>Input!C71</f>
        <v>9</v>
      </c>
      <c r="X70">
        <f t="shared" si="220"/>
        <v>6520.0230000000001</v>
      </c>
      <c r="Y70">
        <f>Input!D71</f>
        <v>28</v>
      </c>
      <c r="Z70">
        <f t="shared" ref="Z70" si="233">Y70*724.447</f>
        <v>20284.516</v>
      </c>
      <c r="AA70">
        <f>Input!E71</f>
        <v>64</v>
      </c>
      <c r="AB70">
        <f t="shared" ref="AB70" si="234">AA70*724.447</f>
        <v>46364.608</v>
      </c>
      <c r="AC70">
        <f>Input!F71</f>
        <v>119</v>
      </c>
      <c r="AD70">
        <f t="shared" ref="AD70" si="235">AC70*724.447</f>
        <v>86209.192999999999</v>
      </c>
      <c r="AE70">
        <v>140</v>
      </c>
      <c r="AF70">
        <v>162.4</v>
      </c>
      <c r="AG70">
        <v>221.2</v>
      </c>
      <c r="AH70">
        <v>294</v>
      </c>
      <c r="AI70">
        <v>370</v>
      </c>
      <c r="AJ70">
        <v>462</v>
      </c>
      <c r="AK70">
        <v>526</v>
      </c>
      <c r="AL70">
        <v>604</v>
      </c>
      <c r="AM70">
        <v>983.4</v>
      </c>
      <c r="AN70">
        <v>1676</v>
      </c>
      <c r="AO70">
        <v>3507.6</v>
      </c>
      <c r="AP70">
        <v>25100</v>
      </c>
      <c r="AQ70">
        <f>Input!G71</f>
        <v>488.3</v>
      </c>
      <c r="AR70">
        <f t="shared" ref="AR70" si="236">AQ70*724.447</f>
        <v>353747.47010000004</v>
      </c>
    </row>
    <row r="71" spans="1:44" x14ac:dyDescent="0.3">
      <c r="A71" s="28">
        <v>10090208</v>
      </c>
      <c r="B71">
        <v>6325500</v>
      </c>
      <c r="C71" t="s">
        <v>116</v>
      </c>
      <c r="D71">
        <v>30</v>
      </c>
      <c r="E71" t="s">
        <v>48</v>
      </c>
      <c r="F71" t="s">
        <v>49</v>
      </c>
      <c r="G71">
        <v>1974</v>
      </c>
      <c r="H71">
        <v>-105.3047108</v>
      </c>
      <c r="I71">
        <v>45.390268300000002</v>
      </c>
      <c r="J71">
        <v>-105.30531311</v>
      </c>
      <c r="K71">
        <v>45.389770509999998</v>
      </c>
      <c r="L71">
        <v>72.704999999999998</v>
      </c>
      <c r="M71" t="s">
        <v>50</v>
      </c>
      <c r="N71">
        <v>21</v>
      </c>
      <c r="O71">
        <v>0.27400000000000002</v>
      </c>
      <c r="P71">
        <v>0.11799999999999999</v>
      </c>
      <c r="Q71">
        <v>1</v>
      </c>
      <c r="R71">
        <v>19470501</v>
      </c>
      <c r="S71">
        <v>19720930</v>
      </c>
      <c r="T71">
        <v>7853</v>
      </c>
      <c r="U71">
        <v>7704</v>
      </c>
      <c r="V71">
        <v>0</v>
      </c>
      <c r="W71">
        <f>Input!C72</f>
        <v>0</v>
      </c>
      <c r="X71">
        <f t="shared" si="220"/>
        <v>0</v>
      </c>
      <c r="Y71">
        <f>Input!D72</f>
        <v>0.63</v>
      </c>
      <c r="Z71">
        <f t="shared" ref="Z71" si="237">Y71*724.447</f>
        <v>456.40161000000001</v>
      </c>
      <c r="AA71">
        <f>Input!E72</f>
        <v>1.5</v>
      </c>
      <c r="AB71">
        <f t="shared" ref="AB71" si="238">AA71*724.447</f>
        <v>1086.6704999999999</v>
      </c>
      <c r="AC71">
        <f>Input!F72</f>
        <v>2.4</v>
      </c>
      <c r="AD71">
        <f t="shared" ref="AD71" si="239">AC71*724.447</f>
        <v>1738.6728000000001</v>
      </c>
      <c r="AE71">
        <v>2.7</v>
      </c>
      <c r="AF71">
        <v>3</v>
      </c>
      <c r="AG71">
        <v>4</v>
      </c>
      <c r="AH71">
        <v>5.5</v>
      </c>
      <c r="AI71">
        <v>8.5</v>
      </c>
      <c r="AJ71">
        <v>15</v>
      </c>
      <c r="AK71">
        <v>21</v>
      </c>
      <c r="AL71">
        <v>33</v>
      </c>
      <c r="AM71">
        <v>68</v>
      </c>
      <c r="AN71">
        <v>144</v>
      </c>
      <c r="AO71">
        <v>700</v>
      </c>
      <c r="AP71">
        <v>2400</v>
      </c>
      <c r="AQ71">
        <f>Input!G72</f>
        <v>39.061</v>
      </c>
      <c r="AR71">
        <f t="shared" ref="AR71" si="240">AQ71*724.447</f>
        <v>28297.624266999999</v>
      </c>
    </row>
    <row r="72" spans="1:44" x14ac:dyDescent="0.3">
      <c r="A72" s="28">
        <v>10090209</v>
      </c>
      <c r="B72">
        <v>6326500</v>
      </c>
      <c r="C72" t="s">
        <v>117</v>
      </c>
      <c r="D72">
        <v>30</v>
      </c>
      <c r="E72" t="s">
        <v>48</v>
      </c>
      <c r="F72" t="s">
        <v>54</v>
      </c>
      <c r="G72">
        <v>13068</v>
      </c>
      <c r="H72">
        <v>-105.309983</v>
      </c>
      <c r="I72">
        <v>46.430003890000002</v>
      </c>
      <c r="J72">
        <v>-105.31040192</v>
      </c>
      <c r="K72">
        <v>46.42949677</v>
      </c>
      <c r="L72">
        <v>64.828999999999994</v>
      </c>
      <c r="M72" t="s">
        <v>50</v>
      </c>
      <c r="N72">
        <v>66</v>
      </c>
      <c r="O72">
        <v>0.50800000000000001</v>
      </c>
      <c r="P72">
        <v>0.115</v>
      </c>
      <c r="Q72">
        <v>1</v>
      </c>
      <c r="R72">
        <v>19380325</v>
      </c>
      <c r="S72">
        <v>20040930</v>
      </c>
      <c r="T72">
        <v>24297</v>
      </c>
      <c r="U72">
        <v>24241</v>
      </c>
      <c r="V72">
        <v>0</v>
      </c>
      <c r="W72">
        <f>Input!C73</f>
        <v>2.2000000000000002</v>
      </c>
      <c r="X72">
        <f t="shared" si="220"/>
        <v>1593.7834</v>
      </c>
      <c r="Y72">
        <f>Input!D73</f>
        <v>15</v>
      </c>
      <c r="Z72">
        <f t="shared" ref="Z72" si="241">Y72*724.447</f>
        <v>10866.705</v>
      </c>
      <c r="AA72">
        <f>Input!E73</f>
        <v>40</v>
      </c>
      <c r="AB72">
        <f t="shared" ref="AB72" si="242">AA72*724.447</f>
        <v>28977.88</v>
      </c>
      <c r="AC72">
        <f>Input!F73</f>
        <v>80</v>
      </c>
      <c r="AD72">
        <f t="shared" ref="AD72" si="243">AC72*724.447</f>
        <v>57955.76</v>
      </c>
      <c r="AE72">
        <v>100</v>
      </c>
      <c r="AF72">
        <v>120</v>
      </c>
      <c r="AG72">
        <v>160</v>
      </c>
      <c r="AH72">
        <v>231</v>
      </c>
      <c r="AI72">
        <v>320</v>
      </c>
      <c r="AJ72">
        <v>465</v>
      </c>
      <c r="AK72">
        <v>577</v>
      </c>
      <c r="AL72">
        <v>734</v>
      </c>
      <c r="AM72">
        <v>1330</v>
      </c>
      <c r="AN72">
        <v>2100</v>
      </c>
      <c r="AO72">
        <v>5000</v>
      </c>
      <c r="AP72">
        <v>26000</v>
      </c>
      <c r="AQ72">
        <f>Input!G73</f>
        <v>565.28200000000004</v>
      </c>
      <c r="AR72">
        <f t="shared" ref="AR72" si="244">AQ72*724.447</f>
        <v>409516.84905400005</v>
      </c>
    </row>
    <row r="73" spans="1:44" x14ac:dyDescent="0.3">
      <c r="A73" s="28">
        <v>10090210</v>
      </c>
      <c r="B73">
        <v>6326300</v>
      </c>
      <c r="C73" t="s">
        <v>118</v>
      </c>
      <c r="D73">
        <v>30</v>
      </c>
      <c r="E73" t="s">
        <v>48</v>
      </c>
      <c r="F73" t="s">
        <v>49</v>
      </c>
      <c r="G73">
        <v>797</v>
      </c>
      <c r="H73">
        <v>-105.2933142</v>
      </c>
      <c r="I73">
        <v>46.260835280000002</v>
      </c>
      <c r="J73">
        <v>-105.29340362000001</v>
      </c>
      <c r="K73">
        <v>46.260833740000002</v>
      </c>
      <c r="L73">
        <v>6.9119999999999999</v>
      </c>
      <c r="M73" t="s">
        <v>50</v>
      </c>
      <c r="N73">
        <v>12</v>
      </c>
      <c r="O73">
        <v>7.8E-2</v>
      </c>
      <c r="P73">
        <v>6.4000000000000001E-2</v>
      </c>
      <c r="Q73">
        <v>1</v>
      </c>
      <c r="R73">
        <v>19741001</v>
      </c>
      <c r="S73">
        <v>19860930</v>
      </c>
      <c r="T73">
        <v>4383</v>
      </c>
      <c r="U73">
        <v>3181</v>
      </c>
      <c r="V73">
        <v>0</v>
      </c>
      <c r="W73">
        <f>Input!C74</f>
        <v>0</v>
      </c>
      <c r="X73">
        <f t="shared" si="220"/>
        <v>0</v>
      </c>
      <c r="Y73">
        <f>Input!D74</f>
        <v>0</v>
      </c>
      <c r="Z73">
        <f t="shared" ref="Z73" si="245">Y73*724.447</f>
        <v>0</v>
      </c>
      <c r="AA73">
        <f>Input!E74</f>
        <v>0</v>
      </c>
      <c r="AB73">
        <f t="shared" ref="AB73" si="246">AA73*724.447</f>
        <v>0</v>
      </c>
      <c r="AC73">
        <f>Input!F74</f>
        <v>0</v>
      </c>
      <c r="AD73">
        <f t="shared" ref="AD73" si="247">AC73*724.447</f>
        <v>0</v>
      </c>
      <c r="AE73">
        <v>0</v>
      </c>
      <c r="AF73">
        <v>0.02</v>
      </c>
      <c r="AG73">
        <v>0.08</v>
      </c>
      <c r="AH73">
        <v>0.17</v>
      </c>
      <c r="AI73">
        <v>0.36</v>
      </c>
      <c r="AJ73">
        <v>1</v>
      </c>
      <c r="AK73">
        <v>2</v>
      </c>
      <c r="AL73">
        <v>4.8</v>
      </c>
      <c r="AM73">
        <v>23</v>
      </c>
      <c r="AN73">
        <v>70</v>
      </c>
      <c r="AO73">
        <v>354.8</v>
      </c>
      <c r="AP73">
        <v>1780</v>
      </c>
      <c r="AQ73">
        <f>Input!G74</f>
        <v>16.308</v>
      </c>
      <c r="AR73">
        <f t="shared" ref="AR73" si="248">AQ73*724.447</f>
        <v>11814.281676000001</v>
      </c>
    </row>
    <row r="74" spans="1:44" x14ac:dyDescent="0.3">
      <c r="A74" s="28">
        <v>10100001</v>
      </c>
      <c r="B74">
        <v>6309000</v>
      </c>
      <c r="C74" t="s">
        <v>119</v>
      </c>
      <c r="D74">
        <v>30</v>
      </c>
      <c r="E74" t="s">
        <v>48</v>
      </c>
      <c r="F74" t="s">
        <v>54</v>
      </c>
      <c r="G74">
        <v>48253</v>
      </c>
      <c r="H74">
        <v>-105.861115</v>
      </c>
      <c r="I74">
        <v>46.421669399999999</v>
      </c>
      <c r="J74">
        <v>-105.86011505</v>
      </c>
      <c r="K74">
        <v>46.420925140000001</v>
      </c>
      <c r="L74">
        <v>112.90900000000001</v>
      </c>
      <c r="M74" t="s">
        <v>50</v>
      </c>
      <c r="N74">
        <v>77</v>
      </c>
      <c r="O74">
        <v>0.77900000000000003</v>
      </c>
      <c r="P74">
        <v>6.3E-2</v>
      </c>
      <c r="Q74">
        <v>1</v>
      </c>
      <c r="R74">
        <v>19220901</v>
      </c>
      <c r="S74">
        <v>20040930</v>
      </c>
      <c r="T74">
        <v>28188</v>
      </c>
      <c r="U74">
        <v>28188</v>
      </c>
      <c r="V74">
        <v>996</v>
      </c>
      <c r="W74">
        <f>Input!C75</f>
        <v>2188.9</v>
      </c>
      <c r="X74">
        <f t="shared" si="220"/>
        <v>1585742.0383000001</v>
      </c>
      <c r="Y74">
        <f>Input!D75</f>
        <v>3314.5</v>
      </c>
      <c r="Z74">
        <f t="shared" ref="Z74" si="249">Y74*724.447</f>
        <v>2401179.5814999999</v>
      </c>
      <c r="AA74">
        <f>Input!E75</f>
        <v>4030</v>
      </c>
      <c r="AB74">
        <f t="shared" ref="AB74" si="250">AA74*724.447</f>
        <v>2919521.41</v>
      </c>
      <c r="AC74">
        <f>Input!F75</f>
        <v>5000</v>
      </c>
      <c r="AD74">
        <f t="shared" ref="AD74" si="251">AC74*724.447</f>
        <v>3622235</v>
      </c>
      <c r="AE74">
        <v>5480</v>
      </c>
      <c r="AF74">
        <v>5850</v>
      </c>
      <c r="AG74">
        <v>6680</v>
      </c>
      <c r="AH74">
        <v>7460</v>
      </c>
      <c r="AI74">
        <v>8504</v>
      </c>
      <c r="AJ74">
        <v>10200</v>
      </c>
      <c r="AK74">
        <v>11600</v>
      </c>
      <c r="AL74">
        <v>13900</v>
      </c>
      <c r="AM74">
        <v>25100</v>
      </c>
      <c r="AN74">
        <v>35700</v>
      </c>
      <c r="AO74">
        <v>54200</v>
      </c>
      <c r="AP74">
        <v>92400</v>
      </c>
      <c r="AQ74">
        <f>Input!G75</f>
        <v>11249.007</v>
      </c>
      <c r="AR74">
        <f t="shared" ref="AR74" si="252">AQ74*724.447</f>
        <v>8149309.3741290001</v>
      </c>
    </row>
    <row r="75" spans="1:44" x14ac:dyDescent="0.3">
      <c r="A75" s="42">
        <v>10100002</v>
      </c>
      <c r="B75" s="2"/>
      <c r="C75" s="2" t="s">
        <v>144</v>
      </c>
      <c r="D75" s="2"/>
      <c r="E75" s="2"/>
      <c r="F75" s="2"/>
      <c r="G75" s="2"/>
      <c r="H75" s="2"/>
      <c r="I75" s="2"/>
      <c r="J75" s="2"/>
      <c r="K75" s="2"/>
      <c r="L75" s="2"/>
      <c r="M75" s="2"/>
      <c r="N75" s="2"/>
      <c r="O75" s="2"/>
      <c r="P75" s="2"/>
      <c r="Q75" s="2"/>
      <c r="R75" s="2"/>
      <c r="S75" s="2"/>
      <c r="T75" s="2"/>
      <c r="U75" s="2"/>
      <c r="V75" s="2"/>
      <c r="W75" s="2">
        <f>Input!C76</f>
        <v>0</v>
      </c>
      <c r="X75" s="2"/>
      <c r="Y75" s="2">
        <f>Input!D76</f>
        <v>0</v>
      </c>
      <c r="Z75" s="2"/>
      <c r="AA75" s="2">
        <f>Input!E76</f>
        <v>0</v>
      </c>
      <c r="AB75" s="2"/>
      <c r="AC75" s="2">
        <f>Input!F76</f>
        <v>0</v>
      </c>
      <c r="AD75" s="2"/>
      <c r="AE75" s="2"/>
      <c r="AF75" s="2"/>
      <c r="AG75" s="2"/>
      <c r="AH75" s="2"/>
      <c r="AI75" s="2"/>
      <c r="AJ75" s="2"/>
      <c r="AK75" s="2"/>
      <c r="AL75" s="2"/>
      <c r="AM75" s="2"/>
      <c r="AN75" s="2"/>
      <c r="AO75" s="2"/>
      <c r="AP75" s="2"/>
      <c r="AQ75" s="2">
        <f>Input!G76</f>
        <v>0</v>
      </c>
      <c r="AR75" s="2"/>
    </row>
    <row r="76" spans="1:44" x14ac:dyDescent="0.3">
      <c r="A76" s="28">
        <v>10100003</v>
      </c>
      <c r="B76">
        <v>6296003</v>
      </c>
      <c r="C76" t="s">
        <v>120</v>
      </c>
      <c r="D76">
        <v>30</v>
      </c>
      <c r="E76" t="s">
        <v>48</v>
      </c>
      <c r="F76" t="s">
        <v>54</v>
      </c>
      <c r="G76">
        <v>1302</v>
      </c>
      <c r="H76">
        <v>-106.4755806</v>
      </c>
      <c r="I76">
        <v>46.264719700000001</v>
      </c>
      <c r="J76">
        <v>-106.47525786999999</v>
      </c>
      <c r="K76">
        <v>46.264656070000001</v>
      </c>
      <c r="L76">
        <v>25.914999999999999</v>
      </c>
      <c r="M76" t="s">
        <v>50</v>
      </c>
      <c r="N76">
        <v>30</v>
      </c>
      <c r="O76">
        <v>0.42899999999999999</v>
      </c>
      <c r="P76">
        <v>0.216</v>
      </c>
      <c r="Q76">
        <v>1</v>
      </c>
      <c r="R76">
        <v>19741001</v>
      </c>
      <c r="S76">
        <v>20040930</v>
      </c>
      <c r="T76">
        <v>10958</v>
      </c>
      <c r="U76">
        <v>10348</v>
      </c>
      <c r="V76">
        <v>0</v>
      </c>
      <c r="W76">
        <f>Input!C77</f>
        <v>0</v>
      </c>
      <c r="X76">
        <f t="shared" ref="X76:X80" si="253">W76*724.447</f>
        <v>0</v>
      </c>
      <c r="Y76">
        <f>Input!D77</f>
        <v>0</v>
      </c>
      <c r="Z76">
        <f t="shared" ref="Z76" si="254">Y76*724.447</f>
        <v>0</v>
      </c>
      <c r="AA76">
        <f>Input!E77</f>
        <v>0.08</v>
      </c>
      <c r="AB76">
        <f t="shared" ref="AB76" si="255">AA76*724.447</f>
        <v>57.955759999999998</v>
      </c>
      <c r="AC76">
        <f>Input!F77</f>
        <v>0.35</v>
      </c>
      <c r="AD76">
        <f t="shared" ref="AD76" si="256">AC76*724.447</f>
        <v>253.55644999999998</v>
      </c>
      <c r="AE76">
        <v>0.67</v>
      </c>
      <c r="AF76">
        <v>1.2</v>
      </c>
      <c r="AG76">
        <v>3.5</v>
      </c>
      <c r="AH76">
        <v>7</v>
      </c>
      <c r="AI76">
        <v>12</v>
      </c>
      <c r="AJ76">
        <v>20</v>
      </c>
      <c r="AK76">
        <v>26</v>
      </c>
      <c r="AL76">
        <v>33</v>
      </c>
      <c r="AM76">
        <v>59</v>
      </c>
      <c r="AN76">
        <v>105</v>
      </c>
      <c r="AO76">
        <v>300</v>
      </c>
      <c r="AP76">
        <v>2800</v>
      </c>
      <c r="AQ76">
        <f>Input!G77</f>
        <v>26.768999999999998</v>
      </c>
      <c r="AR76">
        <f t="shared" ref="AR76" si="257">AQ76*724.447</f>
        <v>19392.721742999998</v>
      </c>
    </row>
    <row r="77" spans="1:44" x14ac:dyDescent="0.3">
      <c r="A77" s="28">
        <v>10100004</v>
      </c>
      <c r="B77">
        <v>6329500</v>
      </c>
      <c r="C77" t="s">
        <v>121</v>
      </c>
      <c r="D77">
        <v>30</v>
      </c>
      <c r="E77" t="s">
        <v>48</v>
      </c>
      <c r="F77" t="s">
        <v>54</v>
      </c>
      <c r="G77">
        <v>69083</v>
      </c>
      <c r="H77">
        <v>-104.156603</v>
      </c>
      <c r="I77">
        <v>47.678350000000002</v>
      </c>
      <c r="J77">
        <v>-104.15538024999999</v>
      </c>
      <c r="K77">
        <v>47.677410129999998</v>
      </c>
      <c r="L77">
        <v>138.98500000000001</v>
      </c>
      <c r="M77" t="s">
        <v>50</v>
      </c>
      <c r="N77">
        <v>92</v>
      </c>
      <c r="O77">
        <v>0.749</v>
      </c>
      <c r="P77">
        <v>6.9000000000000006E-2</v>
      </c>
      <c r="Q77">
        <v>1</v>
      </c>
      <c r="R77">
        <v>19101001</v>
      </c>
      <c r="S77">
        <v>20040930</v>
      </c>
      <c r="T77">
        <v>33695</v>
      </c>
      <c r="U77">
        <v>33695</v>
      </c>
      <c r="V77">
        <v>570</v>
      </c>
      <c r="W77">
        <f>Input!C78</f>
        <v>1760</v>
      </c>
      <c r="X77">
        <f t="shared" si="253"/>
        <v>1275026.72</v>
      </c>
      <c r="Y77">
        <f>Input!D78</f>
        <v>3200</v>
      </c>
      <c r="Z77">
        <f t="shared" ref="Z77" si="258">Y77*724.447</f>
        <v>2318230.4</v>
      </c>
      <c r="AA77">
        <f>Input!E78</f>
        <v>4040</v>
      </c>
      <c r="AB77">
        <f t="shared" ref="AB77" si="259">AA77*724.447</f>
        <v>2926765.88</v>
      </c>
      <c r="AC77">
        <f>Input!F78</f>
        <v>5200</v>
      </c>
      <c r="AD77">
        <f t="shared" ref="AD77" si="260">AC77*724.447</f>
        <v>3767124.4</v>
      </c>
      <c r="AE77">
        <v>5670</v>
      </c>
      <c r="AF77">
        <v>6100</v>
      </c>
      <c r="AG77">
        <v>7000</v>
      </c>
      <c r="AH77">
        <v>8000</v>
      </c>
      <c r="AI77">
        <v>9200</v>
      </c>
      <c r="AJ77">
        <v>11200</v>
      </c>
      <c r="AK77">
        <v>13000</v>
      </c>
      <c r="AL77">
        <v>15800</v>
      </c>
      <c r="AM77">
        <v>27900</v>
      </c>
      <c r="AN77">
        <v>40100</v>
      </c>
      <c r="AO77">
        <v>65500</v>
      </c>
      <c r="AP77">
        <v>142000</v>
      </c>
      <c r="AQ77">
        <f>Input!G78</f>
        <v>12491.433000000001</v>
      </c>
      <c r="AR77">
        <f t="shared" ref="AR77" si="261">AQ77*724.447</f>
        <v>9049381.1625510007</v>
      </c>
    </row>
    <row r="78" spans="1:44" x14ac:dyDescent="0.3">
      <c r="A78" s="28">
        <v>10100005</v>
      </c>
      <c r="B78">
        <v>6326850</v>
      </c>
      <c r="C78" t="s">
        <v>122</v>
      </c>
      <c r="D78">
        <v>30</v>
      </c>
      <c r="E78" t="s">
        <v>48</v>
      </c>
      <c r="F78" t="s">
        <v>49</v>
      </c>
      <c r="G78">
        <v>1396</v>
      </c>
      <c r="H78">
        <v>-104.9685808</v>
      </c>
      <c r="I78">
        <v>46.672229170000001</v>
      </c>
      <c r="J78">
        <v>-104.96763611</v>
      </c>
      <c r="K78">
        <v>46.67240906</v>
      </c>
      <c r="L78">
        <v>75.228999999999999</v>
      </c>
      <c r="M78" t="s">
        <v>50</v>
      </c>
      <c r="N78">
        <v>3</v>
      </c>
      <c r="O78">
        <v>0.24299999999999999</v>
      </c>
      <c r="P78">
        <v>0.11799999999999999</v>
      </c>
      <c r="Q78">
        <v>1</v>
      </c>
      <c r="R78">
        <v>19750901</v>
      </c>
      <c r="S78">
        <v>19780930</v>
      </c>
      <c r="T78">
        <v>1126</v>
      </c>
      <c r="U78">
        <v>1018</v>
      </c>
      <c r="V78">
        <v>0</v>
      </c>
      <c r="W78">
        <f>Input!C79</f>
        <v>0</v>
      </c>
      <c r="X78">
        <f t="shared" si="253"/>
        <v>0</v>
      </c>
      <c r="Y78">
        <f>Input!D79</f>
        <v>0</v>
      </c>
      <c r="Z78">
        <f t="shared" ref="Z78" si="262">Y78*724.447</f>
        <v>0</v>
      </c>
      <c r="AA78">
        <f>Input!E79</f>
        <v>0.03</v>
      </c>
      <c r="AB78">
        <f t="shared" ref="AB78" si="263">AA78*724.447</f>
        <v>21.733409999999999</v>
      </c>
      <c r="AC78">
        <f>Input!F79</f>
        <v>0.4</v>
      </c>
      <c r="AD78">
        <f t="shared" ref="AD78" si="264">AC78*724.447</f>
        <v>289.77879999999999</v>
      </c>
      <c r="AE78">
        <v>0.6</v>
      </c>
      <c r="AF78">
        <v>0.9</v>
      </c>
      <c r="AG78">
        <v>1.7</v>
      </c>
      <c r="AH78">
        <v>2.35</v>
      </c>
      <c r="AI78">
        <v>4.5999999999999996</v>
      </c>
      <c r="AJ78">
        <v>12</v>
      </c>
      <c r="AK78">
        <v>16</v>
      </c>
      <c r="AL78">
        <v>27</v>
      </c>
      <c r="AM78">
        <v>75</v>
      </c>
      <c r="AN78">
        <v>131</v>
      </c>
      <c r="AO78">
        <v>1438.7</v>
      </c>
      <c r="AP78">
        <v>4280</v>
      </c>
      <c r="AQ78">
        <f>Input!G79</f>
        <v>50.695999999999998</v>
      </c>
      <c r="AR78">
        <f t="shared" ref="AR78" si="265">AQ78*724.447</f>
        <v>36726.565111999997</v>
      </c>
    </row>
    <row r="79" spans="1:44" x14ac:dyDescent="0.3">
      <c r="A79" s="28">
        <v>10110201</v>
      </c>
      <c r="B79">
        <v>6334000</v>
      </c>
      <c r="C79" t="s">
        <v>123</v>
      </c>
      <c r="D79">
        <v>30</v>
      </c>
      <c r="E79" t="s">
        <v>48</v>
      </c>
      <c r="F79" t="s">
        <v>49</v>
      </c>
      <c r="G79">
        <v>904</v>
      </c>
      <c r="H79">
        <v>-104.41010806</v>
      </c>
      <c r="I79">
        <v>45.076125830000002</v>
      </c>
      <c r="J79">
        <v>-104.40974228</v>
      </c>
      <c r="K79">
        <v>45.07619665</v>
      </c>
      <c r="L79">
        <v>29.83</v>
      </c>
      <c r="M79" t="s">
        <v>50</v>
      </c>
      <c r="N79">
        <v>52</v>
      </c>
      <c r="O79">
        <v>0.111</v>
      </c>
      <c r="P79">
        <v>0.113</v>
      </c>
      <c r="Q79">
        <v>1</v>
      </c>
      <c r="R79">
        <v>19110601</v>
      </c>
      <c r="S79">
        <v>19690930</v>
      </c>
      <c r="T79">
        <v>19058</v>
      </c>
      <c r="U79">
        <v>15651</v>
      </c>
      <c r="V79">
        <v>0</v>
      </c>
      <c r="W79">
        <f>Input!C80</f>
        <v>0</v>
      </c>
      <c r="X79">
        <f t="shared" si="253"/>
        <v>0</v>
      </c>
      <c r="Y79">
        <f>Input!D80</f>
        <v>0</v>
      </c>
      <c r="Z79">
        <f t="shared" ref="Z79" si="266">Y79*724.447</f>
        <v>0</v>
      </c>
      <c r="AA79">
        <f>Input!E80</f>
        <v>0</v>
      </c>
      <c r="AB79">
        <f t="shared" ref="AB79" si="267">AA79*724.447</f>
        <v>0</v>
      </c>
      <c r="AC79">
        <f>Input!F80</f>
        <v>0.1</v>
      </c>
      <c r="AD79">
        <f t="shared" ref="AD79" si="268">AC79*724.447</f>
        <v>72.444699999999997</v>
      </c>
      <c r="AE79">
        <v>0.1</v>
      </c>
      <c r="AF79">
        <v>0.3</v>
      </c>
      <c r="AG79">
        <v>0.6</v>
      </c>
      <c r="AH79">
        <v>1.6</v>
      </c>
      <c r="AI79">
        <v>5</v>
      </c>
      <c r="AJ79">
        <v>13</v>
      </c>
      <c r="AK79">
        <v>20</v>
      </c>
      <c r="AL79">
        <v>31</v>
      </c>
      <c r="AM79">
        <v>140</v>
      </c>
      <c r="AN79">
        <v>403</v>
      </c>
      <c r="AO79">
        <v>1574.1</v>
      </c>
      <c r="AP79">
        <v>6000</v>
      </c>
      <c r="AQ79">
        <f>Input!G80</f>
        <v>79.744</v>
      </c>
      <c r="AR79">
        <f t="shared" ref="AR79" si="269">AQ79*724.447</f>
        <v>57770.301568000003</v>
      </c>
    </row>
    <row r="80" spans="1:44" x14ac:dyDescent="0.3">
      <c r="A80" s="28">
        <v>10110202</v>
      </c>
      <c r="B80">
        <v>6334630</v>
      </c>
      <c r="C80" t="s">
        <v>124</v>
      </c>
      <c r="D80">
        <v>30</v>
      </c>
      <c r="E80" t="s">
        <v>48</v>
      </c>
      <c r="F80" t="s">
        <v>49</v>
      </c>
      <c r="G80">
        <v>1092</v>
      </c>
      <c r="H80">
        <v>-104.05882389999999</v>
      </c>
      <c r="I80">
        <v>45.9069444</v>
      </c>
      <c r="J80">
        <v>-104.05764008</v>
      </c>
      <c r="K80">
        <v>45.906764979999998</v>
      </c>
      <c r="L80">
        <v>94.094999999999999</v>
      </c>
      <c r="M80" t="s">
        <v>50</v>
      </c>
      <c r="N80">
        <v>13</v>
      </c>
      <c r="O80">
        <v>0.193</v>
      </c>
      <c r="P80">
        <v>0.123</v>
      </c>
      <c r="Q80">
        <v>1</v>
      </c>
      <c r="R80">
        <v>19601001</v>
      </c>
      <c r="S80">
        <v>19730930</v>
      </c>
      <c r="T80">
        <v>4748</v>
      </c>
      <c r="U80">
        <v>4680</v>
      </c>
      <c r="V80">
        <v>0</v>
      </c>
      <c r="W80">
        <f>Input!C81</f>
        <v>0</v>
      </c>
      <c r="X80">
        <f t="shared" si="253"/>
        <v>0</v>
      </c>
      <c r="Y80">
        <f>Input!D81</f>
        <v>0.9</v>
      </c>
      <c r="Z80">
        <f t="shared" ref="Z80" si="270">Y80*724.447</f>
        <v>652.00229999999999</v>
      </c>
      <c r="AA80">
        <f>Input!E81</f>
        <v>1.6</v>
      </c>
      <c r="AB80">
        <f t="shared" ref="AB80" si="271">AA80*724.447</f>
        <v>1159.1152</v>
      </c>
      <c r="AC80">
        <f>Input!F81</f>
        <v>3</v>
      </c>
      <c r="AD80">
        <f t="shared" ref="AD80" si="272">AC80*724.447</f>
        <v>2173.3409999999999</v>
      </c>
      <c r="AE80">
        <v>3.5</v>
      </c>
      <c r="AF80">
        <v>4</v>
      </c>
      <c r="AG80">
        <v>5</v>
      </c>
      <c r="AH80">
        <v>7.1</v>
      </c>
      <c r="AI80">
        <v>12</v>
      </c>
      <c r="AJ80">
        <v>27</v>
      </c>
      <c r="AK80">
        <v>40</v>
      </c>
      <c r="AL80">
        <v>64</v>
      </c>
      <c r="AM80">
        <v>198.1</v>
      </c>
      <c r="AN80">
        <v>414</v>
      </c>
      <c r="AO80">
        <v>1605.1</v>
      </c>
      <c r="AP80">
        <v>6700</v>
      </c>
      <c r="AQ80">
        <f>Input!G81</f>
        <v>90.534999999999997</v>
      </c>
      <c r="AR80">
        <f t="shared" ref="AR80" si="273">AQ80*724.447</f>
        <v>65587.809144999992</v>
      </c>
    </row>
    <row r="81" spans="1:44" x14ac:dyDescent="0.3">
      <c r="A81" s="42">
        <v>10110203</v>
      </c>
      <c r="B81" s="2"/>
      <c r="C81" s="2" t="s">
        <v>144</v>
      </c>
      <c r="D81" s="2"/>
      <c r="E81" s="2"/>
      <c r="F81" s="2"/>
      <c r="G81" s="2"/>
      <c r="H81" s="2"/>
      <c r="I81" s="2"/>
      <c r="J81" s="2"/>
      <c r="K81" s="2"/>
      <c r="L81" s="2"/>
      <c r="M81" s="2"/>
      <c r="N81" s="2"/>
      <c r="O81" s="2"/>
      <c r="P81" s="2"/>
      <c r="Q81" s="2"/>
      <c r="R81" s="2"/>
      <c r="S81" s="2"/>
      <c r="T81" s="2"/>
      <c r="U81" s="2"/>
      <c r="V81" s="2"/>
      <c r="W81" s="2">
        <f>Input!C82</f>
        <v>0</v>
      </c>
      <c r="X81" s="2"/>
      <c r="Y81" s="2">
        <f>Input!D82</f>
        <v>0</v>
      </c>
      <c r="Z81" s="2"/>
      <c r="AA81" s="2">
        <f>Input!E82</f>
        <v>0</v>
      </c>
      <c r="AB81" s="2"/>
      <c r="AC81" s="2">
        <f>Input!F82</f>
        <v>0</v>
      </c>
      <c r="AD81" s="2"/>
      <c r="AE81" s="2"/>
      <c r="AF81" s="2"/>
      <c r="AG81" s="2"/>
      <c r="AH81" s="2"/>
      <c r="AI81" s="2"/>
      <c r="AJ81" s="2"/>
      <c r="AK81" s="2"/>
      <c r="AL81" s="2"/>
      <c r="AM81" s="2"/>
      <c r="AN81" s="2"/>
      <c r="AO81" s="2"/>
      <c r="AP81" s="2"/>
      <c r="AQ81" s="2">
        <f>Input!G82</f>
        <v>0</v>
      </c>
      <c r="AR81" s="2"/>
    </row>
    <row r="82" spans="1:44" x14ac:dyDescent="0.3">
      <c r="A82" s="28">
        <v>10110204</v>
      </c>
      <c r="B82">
        <v>6336545</v>
      </c>
      <c r="C82" t="s">
        <v>125</v>
      </c>
      <c r="D82">
        <v>30</v>
      </c>
      <c r="E82" t="s">
        <v>48</v>
      </c>
      <c r="F82" t="s">
        <v>49</v>
      </c>
      <c r="G82">
        <v>96.2</v>
      </c>
      <c r="H82">
        <v>-104.09215408999999</v>
      </c>
      <c r="I82">
        <v>47.062236300000002</v>
      </c>
      <c r="J82">
        <v>-104.09249115</v>
      </c>
      <c r="K82">
        <v>47.062004090000002</v>
      </c>
      <c r="L82">
        <v>36.36</v>
      </c>
      <c r="M82" t="s">
        <v>50</v>
      </c>
      <c r="N82">
        <v>3</v>
      </c>
      <c r="O82">
        <v>0.109</v>
      </c>
      <c r="P82">
        <v>8.3000000000000004E-2</v>
      </c>
      <c r="Q82">
        <v>1</v>
      </c>
      <c r="R82">
        <v>19780301</v>
      </c>
      <c r="S82">
        <v>19810930</v>
      </c>
      <c r="T82">
        <v>1310</v>
      </c>
      <c r="U82">
        <v>1213</v>
      </c>
      <c r="V82">
        <v>0</v>
      </c>
      <c r="W82">
        <f>Input!C83</f>
        <v>0</v>
      </c>
      <c r="X82">
        <f t="shared" ref="X82" si="274">W82*724.447</f>
        <v>0</v>
      </c>
      <c r="Y82">
        <f>Input!D83</f>
        <v>0</v>
      </c>
      <c r="Z82">
        <f t="shared" ref="Z82" si="275">Y82*724.447</f>
        <v>0</v>
      </c>
      <c r="AA82">
        <f>Input!E83</f>
        <v>0.01</v>
      </c>
      <c r="AB82">
        <f t="shared" ref="AB82" si="276">AA82*724.447</f>
        <v>7.2444699999999997</v>
      </c>
      <c r="AC82">
        <f>Input!F83</f>
        <v>0.04</v>
      </c>
      <c r="AD82">
        <f t="shared" ref="AD82" si="277">AC82*724.447</f>
        <v>28.977879999999999</v>
      </c>
      <c r="AE82">
        <v>0.06</v>
      </c>
      <c r="AF82">
        <v>0.08</v>
      </c>
      <c r="AG82">
        <v>0.104</v>
      </c>
      <c r="AH82">
        <v>0.15</v>
      </c>
      <c r="AI82">
        <v>0.19</v>
      </c>
      <c r="AJ82">
        <v>0.24</v>
      </c>
      <c r="AK82">
        <v>0.3</v>
      </c>
      <c r="AL82">
        <v>0.61</v>
      </c>
      <c r="AM82">
        <v>5</v>
      </c>
      <c r="AN82">
        <v>16</v>
      </c>
      <c r="AO82">
        <v>153.56</v>
      </c>
      <c r="AP82">
        <v>1500</v>
      </c>
      <c r="AQ82">
        <f>Input!G83</f>
        <v>7.5839999999999996</v>
      </c>
      <c r="AR82">
        <f t="shared" ref="AR82" si="278">AQ82*724.447</f>
        <v>5494.206048</v>
      </c>
    </row>
    <row r="83" spans="1:44" x14ac:dyDescent="0.3">
      <c r="A83" s="42">
        <v>10120202</v>
      </c>
      <c r="B83" s="2"/>
      <c r="C83" s="2" t="s">
        <v>144</v>
      </c>
      <c r="D83" s="2"/>
      <c r="E83" s="2"/>
      <c r="F83" s="2"/>
      <c r="G83" s="2"/>
      <c r="H83" s="2"/>
      <c r="I83" s="2"/>
      <c r="J83" s="2"/>
      <c r="K83" s="2"/>
      <c r="L83" s="2"/>
      <c r="M83" s="2"/>
      <c r="N83" s="2"/>
      <c r="O83" s="2"/>
      <c r="P83" s="2"/>
      <c r="Q83" s="2"/>
      <c r="R83" s="2"/>
      <c r="S83" s="2"/>
      <c r="T83" s="2"/>
      <c r="U83" s="2"/>
      <c r="V83" s="2"/>
      <c r="W83" s="2">
        <f>Input!C84</f>
        <v>0</v>
      </c>
      <c r="X83" s="2"/>
      <c r="Y83" s="2">
        <f>Input!D84</f>
        <v>0</v>
      </c>
      <c r="Z83" s="2"/>
      <c r="AA83" s="2">
        <f>Input!E84</f>
        <v>0</v>
      </c>
      <c r="AB83" s="2"/>
      <c r="AC83" s="2">
        <f>Input!F84</f>
        <v>0</v>
      </c>
      <c r="AD83" s="2"/>
      <c r="AE83" s="2"/>
      <c r="AF83" s="2"/>
      <c r="AG83" s="2"/>
      <c r="AH83" s="2"/>
      <c r="AI83" s="2"/>
      <c r="AJ83" s="2"/>
      <c r="AK83" s="2"/>
      <c r="AL83" s="2"/>
      <c r="AM83" s="2"/>
      <c r="AN83" s="2"/>
      <c r="AO83" s="2"/>
      <c r="AP83" s="2"/>
      <c r="AQ83" s="2">
        <f>Input!G84</f>
        <v>0</v>
      </c>
      <c r="AR83" s="2"/>
    </row>
    <row r="84" spans="1:44" x14ac:dyDescent="0.3">
      <c r="A84" s="28">
        <v>17010101</v>
      </c>
      <c r="B84">
        <v>12303000</v>
      </c>
      <c r="C84" t="s">
        <v>126</v>
      </c>
      <c r="D84">
        <v>30</v>
      </c>
      <c r="E84" t="s">
        <v>48</v>
      </c>
      <c r="F84" t="s">
        <v>49</v>
      </c>
      <c r="G84">
        <v>10240</v>
      </c>
      <c r="H84">
        <v>-115.5532214</v>
      </c>
      <c r="I84">
        <v>48.400786099999998</v>
      </c>
      <c r="J84">
        <v>-115.55362701</v>
      </c>
      <c r="K84">
        <v>48.400215150000001</v>
      </c>
      <c r="L84">
        <v>69.8</v>
      </c>
      <c r="M84" t="s">
        <v>50</v>
      </c>
      <c r="N84">
        <v>81</v>
      </c>
      <c r="O84">
        <v>0.76800000000000002</v>
      </c>
      <c r="P84">
        <v>7.8E-2</v>
      </c>
      <c r="Q84">
        <v>1</v>
      </c>
      <c r="R84">
        <v>19101001</v>
      </c>
      <c r="S84">
        <v>19910930</v>
      </c>
      <c r="T84">
        <v>29585</v>
      </c>
      <c r="U84">
        <v>29585</v>
      </c>
      <c r="V84">
        <v>1000</v>
      </c>
      <c r="W84">
        <f>Input!C85</f>
        <v>2000</v>
      </c>
      <c r="X84">
        <f t="shared" ref="X84:X87" si="279">W84*724.447</f>
        <v>1448894</v>
      </c>
      <c r="Y84">
        <f>Input!D85</f>
        <v>2550</v>
      </c>
      <c r="Z84">
        <f t="shared" ref="Z84" si="280">Y84*724.447</f>
        <v>1847339.85</v>
      </c>
      <c r="AA84">
        <f>Input!E85</f>
        <v>2970</v>
      </c>
      <c r="AB84">
        <f t="shared" ref="AB84" si="281">AA84*724.447</f>
        <v>2151607.59</v>
      </c>
      <c r="AC84">
        <f>Input!F85</f>
        <v>3720</v>
      </c>
      <c r="AD84">
        <f t="shared" ref="AD84" si="282">AC84*724.447</f>
        <v>2694942.84</v>
      </c>
      <c r="AE84">
        <v>4110</v>
      </c>
      <c r="AF84">
        <v>4470</v>
      </c>
      <c r="AG84">
        <v>5340</v>
      </c>
      <c r="AH84">
        <v>6610</v>
      </c>
      <c r="AI84">
        <v>9020</v>
      </c>
      <c r="AJ84">
        <v>12900</v>
      </c>
      <c r="AK84">
        <v>15500</v>
      </c>
      <c r="AL84">
        <v>19000</v>
      </c>
      <c r="AM84">
        <v>27600</v>
      </c>
      <c r="AN84">
        <v>39270</v>
      </c>
      <c r="AO84">
        <v>62614</v>
      </c>
      <c r="AP84">
        <v>120000</v>
      </c>
      <c r="AQ84">
        <f>Input!G85</f>
        <v>12015.221</v>
      </c>
      <c r="AR84">
        <f t="shared" ref="AR84" si="283">AQ84*724.447</f>
        <v>8704390.8077869993</v>
      </c>
    </row>
    <row r="85" spans="1:44" x14ac:dyDescent="0.3">
      <c r="A85" s="28">
        <v>17010102</v>
      </c>
      <c r="B85">
        <v>12302055</v>
      </c>
      <c r="C85" t="s">
        <v>127</v>
      </c>
      <c r="D85">
        <v>30</v>
      </c>
      <c r="E85" t="s">
        <v>48</v>
      </c>
      <c r="F85" t="s">
        <v>54</v>
      </c>
      <c r="G85">
        <v>838</v>
      </c>
      <c r="H85">
        <v>-115.314885</v>
      </c>
      <c r="I85">
        <v>48.3555122</v>
      </c>
      <c r="J85">
        <v>-115.31468964</v>
      </c>
      <c r="K85">
        <v>48.355632780000001</v>
      </c>
      <c r="L85">
        <v>19.75</v>
      </c>
      <c r="M85" t="s">
        <v>50</v>
      </c>
      <c r="N85">
        <v>37</v>
      </c>
      <c r="O85">
        <v>0.72799999999999998</v>
      </c>
      <c r="P85">
        <v>5.6000000000000001E-2</v>
      </c>
      <c r="Q85">
        <v>1</v>
      </c>
      <c r="R85">
        <v>19671001</v>
      </c>
      <c r="S85">
        <v>20040930</v>
      </c>
      <c r="T85">
        <v>13515</v>
      </c>
      <c r="U85">
        <v>13515</v>
      </c>
      <c r="V85">
        <v>35</v>
      </c>
      <c r="W85">
        <f>Input!C86</f>
        <v>60</v>
      </c>
      <c r="X85">
        <f t="shared" si="279"/>
        <v>43466.82</v>
      </c>
      <c r="Y85">
        <f>Input!D86</f>
        <v>84</v>
      </c>
      <c r="Z85">
        <f t="shared" ref="Z85" si="284">Y85*724.447</f>
        <v>60853.548000000003</v>
      </c>
      <c r="AA85">
        <f>Input!E86</f>
        <v>97</v>
      </c>
      <c r="AB85">
        <f t="shared" ref="AB85" si="285">AA85*724.447</f>
        <v>70271.358999999997</v>
      </c>
      <c r="AC85">
        <f>Input!F86</f>
        <v>116</v>
      </c>
      <c r="AD85">
        <f t="shared" ref="AD85" si="286">AC85*724.447</f>
        <v>84035.851999999999</v>
      </c>
      <c r="AE85">
        <v>125</v>
      </c>
      <c r="AF85">
        <v>136</v>
      </c>
      <c r="AG85">
        <v>162</v>
      </c>
      <c r="AH85">
        <v>207</v>
      </c>
      <c r="AI85">
        <v>284</v>
      </c>
      <c r="AJ85">
        <v>448</v>
      </c>
      <c r="AK85">
        <v>586</v>
      </c>
      <c r="AL85">
        <v>742</v>
      </c>
      <c r="AM85">
        <v>1250</v>
      </c>
      <c r="AN85">
        <v>1760</v>
      </c>
      <c r="AO85">
        <v>2910</v>
      </c>
      <c r="AP85">
        <v>7790</v>
      </c>
      <c r="AQ85">
        <f>Input!G86</f>
        <v>477.22699999999998</v>
      </c>
      <c r="AR85">
        <f t="shared" ref="AR85" si="287">AQ85*724.447</f>
        <v>345725.66846899997</v>
      </c>
    </row>
    <row r="86" spans="1:44" x14ac:dyDescent="0.3">
      <c r="A86" s="28">
        <v>17010103</v>
      </c>
      <c r="B86">
        <v>12304500</v>
      </c>
      <c r="C86" t="s">
        <v>128</v>
      </c>
      <c r="D86">
        <v>30</v>
      </c>
      <c r="E86" t="s">
        <v>48</v>
      </c>
      <c r="F86" t="s">
        <v>54</v>
      </c>
      <c r="G86">
        <v>766</v>
      </c>
      <c r="H86">
        <v>-115.97018</v>
      </c>
      <c r="I86">
        <v>48.56188667</v>
      </c>
      <c r="J86">
        <v>-115.9701767</v>
      </c>
      <c r="K86">
        <v>48.56180191</v>
      </c>
      <c r="L86">
        <v>9.33</v>
      </c>
      <c r="M86" t="s">
        <v>50</v>
      </c>
      <c r="N86">
        <v>48</v>
      </c>
      <c r="O86">
        <v>0.66900000000000004</v>
      </c>
      <c r="P86">
        <v>7.6999999999999999E-2</v>
      </c>
      <c r="Q86">
        <v>1</v>
      </c>
      <c r="R86">
        <v>19560301</v>
      </c>
      <c r="S86">
        <v>20040930</v>
      </c>
      <c r="T86">
        <v>17746</v>
      </c>
      <c r="U86">
        <v>17746</v>
      </c>
      <c r="V86">
        <v>49</v>
      </c>
      <c r="W86">
        <f>Input!C87</f>
        <v>77</v>
      </c>
      <c r="X86">
        <f t="shared" si="279"/>
        <v>55782.419000000002</v>
      </c>
      <c r="Y86">
        <f>Input!D87</f>
        <v>100</v>
      </c>
      <c r="Z86">
        <f t="shared" ref="Z86" si="288">Y86*724.447</f>
        <v>72444.7</v>
      </c>
      <c r="AA86">
        <f>Input!E87</f>
        <v>119</v>
      </c>
      <c r="AB86">
        <f t="shared" ref="AB86" si="289">AA86*724.447</f>
        <v>86209.192999999999</v>
      </c>
      <c r="AC86">
        <f>Input!F87</f>
        <v>150</v>
      </c>
      <c r="AD86">
        <f t="shared" ref="AD86" si="290">AC86*724.447</f>
        <v>108667.05</v>
      </c>
      <c r="AE86">
        <v>163</v>
      </c>
      <c r="AF86">
        <v>179</v>
      </c>
      <c r="AG86">
        <v>220</v>
      </c>
      <c r="AH86">
        <v>284</v>
      </c>
      <c r="AI86">
        <v>403</v>
      </c>
      <c r="AJ86">
        <v>678</v>
      </c>
      <c r="AK86">
        <v>904.25</v>
      </c>
      <c r="AL86">
        <v>1290</v>
      </c>
      <c r="AM86">
        <v>2560</v>
      </c>
      <c r="AN86">
        <v>3790</v>
      </c>
      <c r="AO86">
        <v>6150.6</v>
      </c>
      <c r="AP86">
        <v>11600</v>
      </c>
      <c r="AQ86">
        <f>Input!G87</f>
        <v>862.65800000000002</v>
      </c>
      <c r="AR86">
        <f t="shared" ref="AR86" si="291">AQ86*724.447</f>
        <v>624950.00012600003</v>
      </c>
    </row>
    <row r="87" spans="1:44" x14ac:dyDescent="0.3">
      <c r="A87" s="28">
        <v>17010104</v>
      </c>
      <c r="B87">
        <v>12305000</v>
      </c>
      <c r="C87" t="s">
        <v>129</v>
      </c>
      <c r="D87">
        <v>16</v>
      </c>
      <c r="E87" t="s">
        <v>130</v>
      </c>
      <c r="F87" t="s">
        <v>54</v>
      </c>
      <c r="G87">
        <v>-999999</v>
      </c>
      <c r="H87">
        <v>-116.04740731</v>
      </c>
      <c r="I87">
        <v>48.617719039999997</v>
      </c>
      <c r="J87">
        <v>-116.04832458999999</v>
      </c>
      <c r="K87">
        <v>48.617488860000002</v>
      </c>
      <c r="L87">
        <v>72.903000000000006</v>
      </c>
      <c r="M87" t="s">
        <v>50</v>
      </c>
      <c r="N87">
        <v>55</v>
      </c>
      <c r="O87">
        <v>0.78400000000000003</v>
      </c>
      <c r="P87">
        <v>6.5000000000000002E-2</v>
      </c>
      <c r="Q87">
        <v>1</v>
      </c>
      <c r="R87">
        <v>19280325</v>
      </c>
      <c r="S87">
        <v>19830930</v>
      </c>
      <c r="T87">
        <v>20278</v>
      </c>
      <c r="U87">
        <v>20276</v>
      </c>
      <c r="V87">
        <v>0</v>
      </c>
      <c r="W87">
        <f>Input!C88</f>
        <v>2247.9</v>
      </c>
      <c r="X87">
        <f t="shared" si="279"/>
        <v>1628484.4113</v>
      </c>
      <c r="Y87">
        <f>Input!D88</f>
        <v>2900</v>
      </c>
      <c r="Z87">
        <f t="shared" ref="Z87" si="292">Y87*724.447</f>
        <v>2100896.2999999998</v>
      </c>
      <c r="AA87">
        <f>Input!E88</f>
        <v>3450</v>
      </c>
      <c r="AB87">
        <f t="shared" ref="AB87" si="293">AA87*724.447</f>
        <v>2499342.15</v>
      </c>
      <c r="AC87">
        <f>Input!F88</f>
        <v>4350</v>
      </c>
      <c r="AD87">
        <f t="shared" ref="AD87" si="294">AC87*724.447</f>
        <v>3151344.45</v>
      </c>
      <c r="AE87">
        <v>4780</v>
      </c>
      <c r="AF87">
        <v>3460720</v>
      </c>
      <c r="AG87">
        <v>5200</v>
      </c>
      <c r="AH87">
        <v>6220</v>
      </c>
      <c r="AI87">
        <v>7860</v>
      </c>
      <c r="AJ87">
        <v>10500</v>
      </c>
      <c r="AK87">
        <v>7602000</v>
      </c>
      <c r="AL87">
        <v>14800</v>
      </c>
      <c r="AM87">
        <v>17800</v>
      </c>
      <c r="AN87">
        <v>20900</v>
      </c>
      <c r="AO87">
        <v>33700</v>
      </c>
      <c r="AP87">
        <v>47000</v>
      </c>
      <c r="AQ87">
        <f>Input!G88</f>
        <v>70900</v>
      </c>
      <c r="AR87">
        <f t="shared" ref="AR87" si="295">AQ87*724.447</f>
        <v>51363292.299999997</v>
      </c>
    </row>
    <row r="88" spans="1:44" x14ac:dyDescent="0.3">
      <c r="A88" s="42">
        <v>17010105</v>
      </c>
      <c r="B88" s="2"/>
      <c r="C88" s="2" t="s">
        <v>144</v>
      </c>
      <c r="D88" s="2"/>
      <c r="E88" s="2"/>
      <c r="F88" s="2"/>
      <c r="G88" s="2"/>
      <c r="H88" s="2"/>
      <c r="I88" s="2"/>
      <c r="J88" s="2"/>
      <c r="K88" s="2"/>
      <c r="L88" s="2"/>
      <c r="M88" s="2"/>
      <c r="N88" s="2"/>
      <c r="O88" s="2"/>
      <c r="P88" s="2"/>
      <c r="Q88" s="2"/>
      <c r="R88" s="2"/>
      <c r="S88" s="2"/>
      <c r="T88" s="2"/>
      <c r="U88" s="2"/>
      <c r="V88" s="2"/>
      <c r="W88" s="2">
        <f>Input!C89</f>
        <v>0</v>
      </c>
      <c r="X88" s="2"/>
      <c r="Y88" s="2">
        <f>Input!D89</f>
        <v>0</v>
      </c>
      <c r="Z88" s="2"/>
      <c r="AA88" s="2">
        <f>Input!E89</f>
        <v>0</v>
      </c>
      <c r="AB88" s="2"/>
      <c r="AC88" s="2">
        <f>Input!F89</f>
        <v>0</v>
      </c>
      <c r="AD88" s="2"/>
      <c r="AE88" s="2"/>
      <c r="AF88" s="2"/>
      <c r="AG88" s="2"/>
      <c r="AH88" s="2"/>
      <c r="AI88" s="2"/>
      <c r="AJ88" s="2"/>
      <c r="AK88" s="2"/>
      <c r="AL88" s="2"/>
      <c r="AM88" s="2"/>
      <c r="AN88" s="2"/>
      <c r="AO88" s="2"/>
      <c r="AP88" s="2"/>
      <c r="AQ88" s="2">
        <f>Input!G89</f>
        <v>0</v>
      </c>
      <c r="AR88" s="2"/>
    </row>
    <row r="89" spans="1:44" x14ac:dyDescent="0.3">
      <c r="A89" s="42">
        <v>17010106</v>
      </c>
      <c r="B89" s="2"/>
      <c r="C89" s="2" t="s">
        <v>144</v>
      </c>
      <c r="D89" s="2"/>
      <c r="E89" s="2"/>
      <c r="F89" s="2"/>
      <c r="G89" s="2"/>
      <c r="H89" s="2"/>
      <c r="I89" s="2"/>
      <c r="J89" s="2"/>
      <c r="K89" s="2"/>
      <c r="L89" s="2"/>
      <c r="M89" s="2"/>
      <c r="N89" s="2"/>
      <c r="O89" s="2"/>
      <c r="P89" s="2"/>
      <c r="Q89" s="2"/>
      <c r="R89" s="2"/>
      <c r="S89" s="2"/>
      <c r="T89" s="2"/>
      <c r="U89" s="2"/>
      <c r="V89" s="2"/>
      <c r="W89" s="2">
        <f>Input!C90</f>
        <v>0</v>
      </c>
      <c r="X89" s="2"/>
      <c r="Y89" s="2">
        <f>Input!D90</f>
        <v>0</v>
      </c>
      <c r="Z89" s="2"/>
      <c r="AA89" s="2">
        <f>Input!E90</f>
        <v>0</v>
      </c>
      <c r="AB89" s="2"/>
      <c r="AC89" s="2">
        <f>Input!F90</f>
        <v>0</v>
      </c>
      <c r="AD89" s="2"/>
      <c r="AE89" s="2"/>
      <c r="AF89" s="2"/>
      <c r="AG89" s="2"/>
      <c r="AH89" s="2"/>
      <c r="AI89" s="2"/>
      <c r="AJ89" s="2"/>
      <c r="AK89" s="2"/>
      <c r="AL89" s="2"/>
      <c r="AM89" s="2"/>
      <c r="AN89" s="2"/>
      <c r="AO89" s="2"/>
      <c r="AP89" s="2"/>
      <c r="AQ89" s="2">
        <f>Input!G90</f>
        <v>0</v>
      </c>
      <c r="AR89" s="2"/>
    </row>
    <row r="90" spans="1:44" x14ac:dyDescent="0.3">
      <c r="A90" s="28">
        <v>17010201</v>
      </c>
      <c r="B90">
        <v>12324680</v>
      </c>
      <c r="C90" t="s">
        <v>131</v>
      </c>
      <c r="D90">
        <v>30</v>
      </c>
      <c r="E90" t="s">
        <v>48</v>
      </c>
      <c r="F90" t="s">
        <v>54</v>
      </c>
      <c r="G90">
        <v>1760</v>
      </c>
      <c r="H90">
        <v>-112.92866100000001</v>
      </c>
      <c r="I90">
        <v>46.590485800000003</v>
      </c>
      <c r="J90">
        <v>-112.92869568</v>
      </c>
      <c r="K90">
        <v>46.590030669999997</v>
      </c>
      <c r="L90">
        <v>50.5</v>
      </c>
      <c r="M90" t="s">
        <v>50</v>
      </c>
      <c r="N90">
        <v>27</v>
      </c>
      <c r="O90">
        <v>0.80800000000000005</v>
      </c>
      <c r="P90">
        <v>5.2999999999999999E-2</v>
      </c>
      <c r="Q90">
        <v>1</v>
      </c>
      <c r="R90">
        <v>19770920</v>
      </c>
      <c r="S90">
        <v>20040930</v>
      </c>
      <c r="T90">
        <v>9873</v>
      </c>
      <c r="U90">
        <v>9873</v>
      </c>
      <c r="V90">
        <v>55</v>
      </c>
      <c r="W90">
        <f>Input!C91</f>
        <v>78</v>
      </c>
      <c r="X90">
        <f t="shared" ref="X90:X102" si="296">W90*724.447</f>
        <v>56506.866000000002</v>
      </c>
      <c r="Y90">
        <f>Input!D91</f>
        <v>146</v>
      </c>
      <c r="Z90">
        <f t="shared" ref="Z90" si="297">Y90*724.447</f>
        <v>105769.262</v>
      </c>
      <c r="AA90">
        <f>Input!E91</f>
        <v>188</v>
      </c>
      <c r="AB90">
        <f t="shared" ref="AB90" si="298">AA90*724.447</f>
        <v>136196.03599999999</v>
      </c>
      <c r="AC90">
        <f>Input!F91</f>
        <v>245</v>
      </c>
      <c r="AD90">
        <f t="shared" ref="AD90" si="299">AC90*724.447</f>
        <v>177489.51500000001</v>
      </c>
      <c r="AE90">
        <v>270</v>
      </c>
      <c r="AF90">
        <v>290</v>
      </c>
      <c r="AG90">
        <v>329</v>
      </c>
      <c r="AH90">
        <v>376</v>
      </c>
      <c r="AI90">
        <v>431</v>
      </c>
      <c r="AJ90">
        <v>510</v>
      </c>
      <c r="AK90">
        <v>558</v>
      </c>
      <c r="AL90">
        <v>633</v>
      </c>
      <c r="AM90">
        <v>903</v>
      </c>
      <c r="AN90">
        <v>1343</v>
      </c>
      <c r="AO90">
        <v>2685.2</v>
      </c>
      <c r="AP90">
        <v>9100</v>
      </c>
      <c r="AQ90">
        <f>Input!G91</f>
        <v>507.34100000000001</v>
      </c>
      <c r="AR90">
        <f t="shared" ref="AR90" si="300">AQ90*724.447</f>
        <v>367541.66542700003</v>
      </c>
    </row>
    <row r="91" spans="1:44" x14ac:dyDescent="0.3">
      <c r="A91" s="28">
        <v>17010202</v>
      </c>
      <c r="B91">
        <v>12334550</v>
      </c>
      <c r="C91" t="s">
        <v>132</v>
      </c>
      <c r="D91">
        <v>30</v>
      </c>
      <c r="E91" t="s">
        <v>48</v>
      </c>
      <c r="F91" t="s">
        <v>54</v>
      </c>
      <c r="G91">
        <v>3641</v>
      </c>
      <c r="H91">
        <v>-113.8142678</v>
      </c>
      <c r="I91">
        <v>46.826037499999998</v>
      </c>
      <c r="J91">
        <v>-113.81404114</v>
      </c>
      <c r="K91">
        <v>46.825981140000003</v>
      </c>
      <c r="L91">
        <v>18.452000000000002</v>
      </c>
      <c r="M91" t="s">
        <v>50</v>
      </c>
      <c r="N91">
        <v>20</v>
      </c>
      <c r="O91">
        <v>0.83099999999999996</v>
      </c>
      <c r="P91">
        <v>4.1000000000000002E-2</v>
      </c>
      <c r="Q91">
        <v>1</v>
      </c>
      <c r="R91">
        <v>19841001</v>
      </c>
      <c r="S91">
        <v>20040930</v>
      </c>
      <c r="T91">
        <v>7305</v>
      </c>
      <c r="U91">
        <v>7305</v>
      </c>
      <c r="V91">
        <v>200</v>
      </c>
      <c r="W91">
        <f>Input!C92</f>
        <v>277</v>
      </c>
      <c r="X91">
        <f t="shared" si="296"/>
        <v>200671.81899999999</v>
      </c>
      <c r="Y91">
        <f>Input!D92</f>
        <v>425.3</v>
      </c>
      <c r="Z91">
        <f t="shared" ref="Z91" si="301">Y91*724.447</f>
        <v>308107.30910000001</v>
      </c>
      <c r="AA91">
        <f>Input!E92</f>
        <v>500</v>
      </c>
      <c r="AB91">
        <f t="shared" ref="AB91" si="302">AA91*724.447</f>
        <v>362223.5</v>
      </c>
      <c r="AC91">
        <f>Input!F92</f>
        <v>611</v>
      </c>
      <c r="AD91">
        <f t="shared" ref="AD91" si="303">AC91*724.447</f>
        <v>442637.11700000003</v>
      </c>
      <c r="AE91">
        <v>651</v>
      </c>
      <c r="AF91">
        <v>687</v>
      </c>
      <c r="AG91">
        <v>765</v>
      </c>
      <c r="AH91">
        <v>841</v>
      </c>
      <c r="AI91">
        <v>954</v>
      </c>
      <c r="AJ91">
        <v>1100</v>
      </c>
      <c r="AK91">
        <v>1210</v>
      </c>
      <c r="AL91">
        <v>1430</v>
      </c>
      <c r="AM91">
        <v>2290</v>
      </c>
      <c r="AN91">
        <v>3097</v>
      </c>
      <c r="AO91">
        <v>6203.4</v>
      </c>
      <c r="AP91">
        <v>9530</v>
      </c>
      <c r="AQ91">
        <f>Input!G92</f>
        <v>1183.7719999999999</v>
      </c>
      <c r="AR91">
        <f t="shared" ref="AR91" si="304">AQ91*724.447</f>
        <v>857580.07408399996</v>
      </c>
    </row>
    <row r="92" spans="1:44" x14ac:dyDescent="0.3">
      <c r="A92" s="28">
        <v>17010203</v>
      </c>
      <c r="B92">
        <v>12340000</v>
      </c>
      <c r="C92" t="s">
        <v>133</v>
      </c>
      <c r="D92">
        <v>30</v>
      </c>
      <c r="E92" t="s">
        <v>48</v>
      </c>
      <c r="F92" t="s">
        <v>54</v>
      </c>
      <c r="G92">
        <v>2290</v>
      </c>
      <c r="H92">
        <v>-113.7564872</v>
      </c>
      <c r="I92">
        <v>46.899650000000001</v>
      </c>
      <c r="J92">
        <v>-113.75632477000001</v>
      </c>
      <c r="K92">
        <v>46.899456020000002</v>
      </c>
      <c r="L92">
        <v>24.811</v>
      </c>
      <c r="M92" t="s">
        <v>50</v>
      </c>
      <c r="N92">
        <v>70</v>
      </c>
      <c r="O92">
        <v>0.81200000000000006</v>
      </c>
      <c r="P92">
        <v>5.8000000000000003E-2</v>
      </c>
      <c r="Q92">
        <v>1</v>
      </c>
      <c r="R92">
        <v>18980701</v>
      </c>
      <c r="S92">
        <v>20040930</v>
      </c>
      <c r="T92">
        <v>25726</v>
      </c>
      <c r="U92">
        <v>25726</v>
      </c>
      <c r="V92">
        <v>200</v>
      </c>
      <c r="W92">
        <f>Input!C93</f>
        <v>320</v>
      </c>
      <c r="X92">
        <f t="shared" si="296"/>
        <v>231823.04</v>
      </c>
      <c r="Y92">
        <f>Input!D93</f>
        <v>405</v>
      </c>
      <c r="Z92">
        <f t="shared" ref="Z92" si="305">Y92*724.447</f>
        <v>293401.03499999997</v>
      </c>
      <c r="AA92">
        <f>Input!E93</f>
        <v>450</v>
      </c>
      <c r="AB92">
        <f t="shared" ref="AB92" si="306">AA92*724.447</f>
        <v>326001.15000000002</v>
      </c>
      <c r="AC92">
        <f>Input!F93</f>
        <v>520</v>
      </c>
      <c r="AD92">
        <f t="shared" ref="AD92" si="307">AC92*724.447</f>
        <v>376712.44</v>
      </c>
      <c r="AE92">
        <v>550</v>
      </c>
      <c r="AF92">
        <v>580</v>
      </c>
      <c r="AG92">
        <v>647</v>
      </c>
      <c r="AH92">
        <v>740</v>
      </c>
      <c r="AI92">
        <v>897</v>
      </c>
      <c r="AJ92">
        <v>1210</v>
      </c>
      <c r="AK92">
        <v>1580</v>
      </c>
      <c r="AL92">
        <v>2160</v>
      </c>
      <c r="AM92">
        <v>4130</v>
      </c>
      <c r="AN92">
        <v>6060</v>
      </c>
      <c r="AO92">
        <v>9900</v>
      </c>
      <c r="AP92">
        <v>18000</v>
      </c>
      <c r="AQ92">
        <f>Input!G93</f>
        <v>1597.2829999999999</v>
      </c>
      <c r="AR92">
        <f t="shared" ref="AR92" si="308">AQ92*724.447</f>
        <v>1157146.877501</v>
      </c>
    </row>
    <row r="93" spans="1:44" x14ac:dyDescent="0.3">
      <c r="A93" s="28">
        <v>17010204</v>
      </c>
      <c r="B93">
        <v>12354500</v>
      </c>
      <c r="C93" t="s">
        <v>134</v>
      </c>
      <c r="D93">
        <v>30</v>
      </c>
      <c r="E93" t="s">
        <v>48</v>
      </c>
      <c r="F93" t="s">
        <v>54</v>
      </c>
      <c r="G93">
        <v>10709</v>
      </c>
      <c r="H93">
        <v>-115.0873606</v>
      </c>
      <c r="I93">
        <v>47.301874400000003</v>
      </c>
      <c r="J93">
        <v>-115.08686829</v>
      </c>
      <c r="K93">
        <v>47.30172348</v>
      </c>
      <c r="L93">
        <v>40.991999999999997</v>
      </c>
      <c r="M93" t="s">
        <v>50</v>
      </c>
      <c r="N93">
        <v>87</v>
      </c>
      <c r="O93">
        <v>0.81100000000000005</v>
      </c>
      <c r="P93">
        <v>5.0999999999999997E-2</v>
      </c>
      <c r="Q93">
        <v>1</v>
      </c>
      <c r="R93">
        <v>19101101</v>
      </c>
      <c r="S93">
        <v>20030930</v>
      </c>
      <c r="T93">
        <v>32110</v>
      </c>
      <c r="U93">
        <v>32110</v>
      </c>
      <c r="V93">
        <v>800</v>
      </c>
      <c r="W93">
        <f>Input!C94</f>
        <v>1500</v>
      </c>
      <c r="X93">
        <f t="shared" si="296"/>
        <v>1086670.5</v>
      </c>
      <c r="Y93">
        <f>Input!D94</f>
        <v>1980</v>
      </c>
      <c r="Z93">
        <f t="shared" ref="Z93" si="309">Y93*724.447</f>
        <v>1434405.06</v>
      </c>
      <c r="AA93">
        <f>Input!E94</f>
        <v>2230</v>
      </c>
      <c r="AB93">
        <f t="shared" ref="AB93" si="310">AA93*724.447</f>
        <v>1615516.81</v>
      </c>
      <c r="AC93">
        <f>Input!F94</f>
        <v>2630</v>
      </c>
      <c r="AD93">
        <f t="shared" ref="AD93" si="311">AC93*724.447</f>
        <v>1905295.61</v>
      </c>
      <c r="AE93">
        <v>2800</v>
      </c>
      <c r="AF93">
        <v>2980</v>
      </c>
      <c r="AG93">
        <v>3310</v>
      </c>
      <c r="AH93">
        <v>3730</v>
      </c>
      <c r="AI93">
        <v>4430</v>
      </c>
      <c r="AJ93">
        <v>5980</v>
      </c>
      <c r="AK93">
        <v>7700</v>
      </c>
      <c r="AL93">
        <v>10200</v>
      </c>
      <c r="AM93">
        <v>18400</v>
      </c>
      <c r="AN93">
        <v>26600</v>
      </c>
      <c r="AO93">
        <v>41689</v>
      </c>
      <c r="AP93">
        <v>68500</v>
      </c>
      <c r="AQ93">
        <f>Input!G94</f>
        <v>7347.4650000000001</v>
      </c>
      <c r="AR93">
        <f t="shared" ref="AR93" si="312">AQ93*724.447</f>
        <v>5322848.9768550005</v>
      </c>
    </row>
    <row r="94" spans="1:44" x14ac:dyDescent="0.3">
      <c r="A94" s="28">
        <v>17010205</v>
      </c>
      <c r="B94">
        <v>12352500</v>
      </c>
      <c r="C94" t="s">
        <v>135</v>
      </c>
      <c r="D94">
        <v>30</v>
      </c>
      <c r="E94" t="s">
        <v>48</v>
      </c>
      <c r="F94" t="s">
        <v>54</v>
      </c>
      <c r="G94">
        <v>2814</v>
      </c>
      <c r="H94">
        <v>-114.05399970000001</v>
      </c>
      <c r="I94">
        <v>46.831867780000003</v>
      </c>
      <c r="J94">
        <v>-114.05489349</v>
      </c>
      <c r="K94">
        <v>46.831806180000001</v>
      </c>
      <c r="L94">
        <v>68.805999999999997</v>
      </c>
      <c r="M94" t="s">
        <v>50</v>
      </c>
      <c r="N94">
        <v>20</v>
      </c>
      <c r="O94">
        <v>0.753</v>
      </c>
      <c r="P94">
        <v>4.9000000000000002E-2</v>
      </c>
      <c r="Q94">
        <v>1</v>
      </c>
      <c r="R94">
        <v>18980701</v>
      </c>
      <c r="S94">
        <v>20040930</v>
      </c>
      <c r="T94">
        <v>7430</v>
      </c>
      <c r="U94">
        <v>7430</v>
      </c>
      <c r="V94">
        <v>300</v>
      </c>
      <c r="W94">
        <f>Input!C95</f>
        <v>440</v>
      </c>
      <c r="X94">
        <f t="shared" si="296"/>
        <v>318756.68</v>
      </c>
      <c r="Y94">
        <f>Input!D95</f>
        <v>557.54999999999995</v>
      </c>
      <c r="Z94">
        <f t="shared" ref="Z94" si="313">Y94*724.447</f>
        <v>403915.42484999995</v>
      </c>
      <c r="AA94">
        <f>Input!E95</f>
        <v>629</v>
      </c>
      <c r="AB94">
        <f t="shared" ref="AB94" si="314">AA94*724.447</f>
        <v>455677.163</v>
      </c>
      <c r="AC94">
        <f>Input!F95</f>
        <v>728.2</v>
      </c>
      <c r="AD94">
        <f t="shared" ref="AD94" si="315">AC94*724.447</f>
        <v>527542.30540000007</v>
      </c>
      <c r="AE94">
        <v>779</v>
      </c>
      <c r="AF94">
        <v>828.3</v>
      </c>
      <c r="AG94">
        <v>950</v>
      </c>
      <c r="AH94">
        <v>1100</v>
      </c>
      <c r="AI94">
        <v>1300</v>
      </c>
      <c r="AJ94">
        <v>1800</v>
      </c>
      <c r="AK94">
        <v>2320</v>
      </c>
      <c r="AL94">
        <v>3280</v>
      </c>
      <c r="AM94">
        <v>6070</v>
      </c>
      <c r="AN94">
        <v>8989</v>
      </c>
      <c r="AO94">
        <v>16800</v>
      </c>
      <c r="AP94">
        <v>37400</v>
      </c>
      <c r="AQ94">
        <f>Input!G95</f>
        <v>2404.7510000000002</v>
      </c>
      <c r="AR94">
        <f t="shared" ref="AR94" si="316">AQ94*724.447</f>
        <v>1742114.6476970001</v>
      </c>
    </row>
    <row r="95" spans="1:44" x14ac:dyDescent="0.3">
      <c r="A95" s="28">
        <v>17010206</v>
      </c>
      <c r="B95">
        <v>12355500</v>
      </c>
      <c r="C95" t="s">
        <v>136</v>
      </c>
      <c r="D95">
        <v>30</v>
      </c>
      <c r="E95" t="s">
        <v>48</v>
      </c>
      <c r="F95" t="s">
        <v>54</v>
      </c>
      <c r="G95">
        <v>1548</v>
      </c>
      <c r="H95">
        <v>-114.1276244</v>
      </c>
      <c r="I95">
        <v>48.4955219</v>
      </c>
      <c r="J95">
        <v>-114.12680817</v>
      </c>
      <c r="K95">
        <v>48.495868680000001</v>
      </c>
      <c r="L95">
        <v>71.912999999999997</v>
      </c>
      <c r="M95" t="s">
        <v>50</v>
      </c>
      <c r="N95">
        <v>79</v>
      </c>
      <c r="O95">
        <v>0.75600000000000001</v>
      </c>
      <c r="P95">
        <v>0.06</v>
      </c>
      <c r="Q95">
        <v>1</v>
      </c>
      <c r="R95">
        <v>19101001</v>
      </c>
      <c r="S95">
        <v>20040930</v>
      </c>
      <c r="T95">
        <v>29135</v>
      </c>
      <c r="U95">
        <v>29135</v>
      </c>
      <c r="V95">
        <v>200</v>
      </c>
      <c r="W95">
        <f>Input!C96</f>
        <v>370</v>
      </c>
      <c r="X95">
        <f t="shared" si="296"/>
        <v>268045.39</v>
      </c>
      <c r="Y95">
        <f>Input!D96</f>
        <v>480</v>
      </c>
      <c r="Z95">
        <f t="shared" ref="Z95" si="317">Y95*724.447</f>
        <v>347734.56</v>
      </c>
      <c r="AA95">
        <f>Input!E96</f>
        <v>557</v>
      </c>
      <c r="AB95">
        <f t="shared" ref="AB95" si="318">AA95*724.447</f>
        <v>403516.97899999999</v>
      </c>
      <c r="AC95">
        <f>Input!F96</f>
        <v>690</v>
      </c>
      <c r="AD95">
        <f t="shared" ref="AD95" si="319">AC95*724.447</f>
        <v>499868.43</v>
      </c>
      <c r="AE95">
        <v>750</v>
      </c>
      <c r="AF95">
        <v>815</v>
      </c>
      <c r="AG95">
        <v>971</v>
      </c>
      <c r="AH95">
        <v>1220</v>
      </c>
      <c r="AI95">
        <v>1600</v>
      </c>
      <c r="AJ95">
        <v>2490</v>
      </c>
      <c r="AK95">
        <v>3320</v>
      </c>
      <c r="AL95">
        <v>4700</v>
      </c>
      <c r="AM95">
        <v>8610</v>
      </c>
      <c r="AN95">
        <v>12200</v>
      </c>
      <c r="AO95">
        <v>18200</v>
      </c>
      <c r="AP95">
        <v>58000</v>
      </c>
      <c r="AQ95">
        <f>Input!G96</f>
        <v>3020.9259999999999</v>
      </c>
      <c r="AR95">
        <f t="shared" ref="AR95" si="320">AQ95*724.447</f>
        <v>2188500.7779219998</v>
      </c>
    </row>
    <row r="96" spans="1:44" x14ac:dyDescent="0.3">
      <c r="A96" s="28">
        <v>17010207</v>
      </c>
      <c r="B96">
        <v>12358500</v>
      </c>
      <c r="C96" t="s">
        <v>137</v>
      </c>
      <c r="D96">
        <v>30</v>
      </c>
      <c r="E96" t="s">
        <v>48</v>
      </c>
      <c r="F96" t="s">
        <v>54</v>
      </c>
      <c r="G96">
        <v>1128</v>
      </c>
      <c r="H96">
        <v>-114.01011889999999</v>
      </c>
      <c r="I96">
        <v>48.495244169999999</v>
      </c>
      <c r="J96">
        <v>-114.01027679000001</v>
      </c>
      <c r="K96">
        <v>48.495571140000003</v>
      </c>
      <c r="L96">
        <v>37.869999999999997</v>
      </c>
      <c r="M96" t="s">
        <v>50</v>
      </c>
      <c r="N96">
        <v>65</v>
      </c>
      <c r="O96">
        <v>0.72399999999999998</v>
      </c>
      <c r="P96">
        <v>5.2999999999999999E-2</v>
      </c>
      <c r="Q96">
        <v>1</v>
      </c>
      <c r="R96">
        <v>19391001</v>
      </c>
      <c r="S96">
        <v>20040930</v>
      </c>
      <c r="T96">
        <v>23742</v>
      </c>
      <c r="U96">
        <v>23742</v>
      </c>
      <c r="V96">
        <v>189</v>
      </c>
      <c r="W96">
        <f>Input!C97</f>
        <v>290</v>
      </c>
      <c r="X96">
        <f t="shared" si="296"/>
        <v>210089.63</v>
      </c>
      <c r="Y96">
        <f>Input!D97</f>
        <v>376</v>
      </c>
      <c r="Z96">
        <f t="shared" ref="Z96" si="321">Y96*724.447</f>
        <v>272392.07199999999</v>
      </c>
      <c r="AA96">
        <f>Input!E97</f>
        <v>434</v>
      </c>
      <c r="AB96">
        <f t="shared" ref="AB96" si="322">AA96*724.447</f>
        <v>314409.99800000002</v>
      </c>
      <c r="AC96">
        <f>Input!F97</f>
        <v>550</v>
      </c>
      <c r="AD96">
        <f t="shared" ref="AD96" si="323">AC96*724.447</f>
        <v>398445.85</v>
      </c>
      <c r="AE96">
        <v>614</v>
      </c>
      <c r="AF96">
        <v>682</v>
      </c>
      <c r="AG96">
        <v>850</v>
      </c>
      <c r="AH96">
        <v>1100</v>
      </c>
      <c r="AI96">
        <v>1480</v>
      </c>
      <c r="AJ96">
        <v>2290</v>
      </c>
      <c r="AK96">
        <v>3150</v>
      </c>
      <c r="AL96">
        <v>4490</v>
      </c>
      <c r="AM96">
        <v>8387</v>
      </c>
      <c r="AN96">
        <v>11900</v>
      </c>
      <c r="AO96">
        <v>18100</v>
      </c>
      <c r="AP96">
        <v>92700</v>
      </c>
      <c r="AQ96">
        <f>Input!G97</f>
        <v>2868.2240000000002</v>
      </c>
      <c r="AR96">
        <f t="shared" ref="AR96" si="324">AQ96*724.447</f>
        <v>2077876.2721280002</v>
      </c>
    </row>
    <row r="97" spans="1:44" x14ac:dyDescent="0.3">
      <c r="A97" s="28">
        <v>17010208</v>
      </c>
      <c r="B97">
        <v>12363500</v>
      </c>
      <c r="C97" t="s">
        <v>138</v>
      </c>
      <c r="D97">
        <v>30</v>
      </c>
      <c r="E97" t="s">
        <v>48</v>
      </c>
      <c r="F97" t="s">
        <v>49</v>
      </c>
      <c r="G97">
        <v>4500</v>
      </c>
      <c r="H97">
        <v>-114.2573506</v>
      </c>
      <c r="I97">
        <v>48.210515559999997</v>
      </c>
      <c r="J97">
        <v>-114.25762939000001</v>
      </c>
      <c r="K97">
        <v>48.210708619999998</v>
      </c>
      <c r="L97">
        <v>29.827999999999999</v>
      </c>
      <c r="M97" t="s">
        <v>92</v>
      </c>
      <c r="N97">
        <v>1</v>
      </c>
      <c r="O97">
        <v>0.64200000000000002</v>
      </c>
      <c r="P97">
        <v>-999999</v>
      </c>
      <c r="Q97">
        <v>1</v>
      </c>
      <c r="R97">
        <v>19681001</v>
      </c>
      <c r="S97">
        <v>19690930</v>
      </c>
      <c r="T97">
        <v>365</v>
      </c>
      <c r="U97">
        <v>365</v>
      </c>
      <c r="V97">
        <v>2040</v>
      </c>
      <c r="W97">
        <f>Input!C98</f>
        <v>2159.8000000000002</v>
      </c>
      <c r="X97">
        <f t="shared" si="296"/>
        <v>1564660.6306</v>
      </c>
      <c r="Y97">
        <f>Input!D98</f>
        <v>2909</v>
      </c>
      <c r="Z97">
        <f t="shared" ref="Z97" si="325">Y97*724.447</f>
        <v>2107416.3229999999</v>
      </c>
      <c r="AA97">
        <f>Input!E98</f>
        <v>4020</v>
      </c>
      <c r="AB97">
        <f t="shared" ref="AB97" si="326">AA97*724.447</f>
        <v>2912276.94</v>
      </c>
      <c r="AC97">
        <f>Input!F98</f>
        <v>5814</v>
      </c>
      <c r="AD97">
        <f t="shared" ref="AD97" si="327">AC97*724.447</f>
        <v>4211934.858</v>
      </c>
      <c r="AE97">
        <v>6545</v>
      </c>
      <c r="AF97">
        <v>7254</v>
      </c>
      <c r="AG97">
        <v>8850</v>
      </c>
      <c r="AH97">
        <v>10200</v>
      </c>
      <c r="AI97">
        <v>10900</v>
      </c>
      <c r="AJ97">
        <v>11120</v>
      </c>
      <c r="AK97">
        <v>11450</v>
      </c>
      <c r="AL97">
        <v>14640</v>
      </c>
      <c r="AM97">
        <v>22600</v>
      </c>
      <c r="AN97">
        <v>25750</v>
      </c>
      <c r="AO97">
        <v>34304</v>
      </c>
      <c r="AP97">
        <v>37500</v>
      </c>
      <c r="AQ97">
        <f>Input!G98</f>
        <v>11237.89</v>
      </c>
      <c r="AR97">
        <f t="shared" ref="AR97" si="328">AQ97*724.447</f>
        <v>8141255.6968299998</v>
      </c>
    </row>
    <row r="98" spans="1:44" x14ac:dyDescent="0.3">
      <c r="A98" s="28">
        <v>17010209</v>
      </c>
      <c r="B98">
        <v>12362500</v>
      </c>
      <c r="C98" t="s">
        <v>139</v>
      </c>
      <c r="D98">
        <v>30</v>
      </c>
      <c r="E98" t="s">
        <v>48</v>
      </c>
      <c r="F98" t="s">
        <v>54</v>
      </c>
      <c r="G98">
        <v>1663</v>
      </c>
      <c r="H98">
        <v>-114.03761799999999</v>
      </c>
      <c r="I98">
        <v>48.356630799999998</v>
      </c>
      <c r="J98">
        <v>-114.03786469000001</v>
      </c>
      <c r="K98">
        <v>48.356559750000002</v>
      </c>
      <c r="L98">
        <v>20.05</v>
      </c>
      <c r="M98" t="s">
        <v>50</v>
      </c>
      <c r="N98">
        <v>80</v>
      </c>
      <c r="O98">
        <v>0.54100000000000004</v>
      </c>
      <c r="P98">
        <v>0.20799999999999999</v>
      </c>
      <c r="Q98">
        <v>1</v>
      </c>
      <c r="R98">
        <v>19110201</v>
      </c>
      <c r="S98">
        <v>20040930</v>
      </c>
      <c r="T98">
        <v>29529</v>
      </c>
      <c r="U98">
        <v>29529</v>
      </c>
      <c r="V98">
        <v>7.3</v>
      </c>
      <c r="W98">
        <f>Input!C99</f>
        <v>150</v>
      </c>
      <c r="X98">
        <f t="shared" si="296"/>
        <v>108667.05</v>
      </c>
      <c r="Y98">
        <f>Input!D99</f>
        <v>180</v>
      </c>
      <c r="Z98">
        <f t="shared" ref="Z98" si="329">Y98*724.447</f>
        <v>130400.46</v>
      </c>
      <c r="AA98">
        <f>Input!E99</f>
        <v>295</v>
      </c>
      <c r="AB98">
        <f t="shared" ref="AB98" si="330">AA98*724.447</f>
        <v>213711.86499999999</v>
      </c>
      <c r="AC98">
        <f>Input!F99</f>
        <v>507</v>
      </c>
      <c r="AD98">
        <f t="shared" ref="AD98" si="331">AC98*724.447</f>
        <v>367294.62900000002</v>
      </c>
      <c r="AE98">
        <v>625</v>
      </c>
      <c r="AF98">
        <v>782</v>
      </c>
      <c r="AG98">
        <v>1250</v>
      </c>
      <c r="AH98">
        <v>2040</v>
      </c>
      <c r="AI98">
        <v>2700</v>
      </c>
      <c r="AJ98">
        <v>4390</v>
      </c>
      <c r="AK98">
        <v>5330</v>
      </c>
      <c r="AL98">
        <v>6520</v>
      </c>
      <c r="AM98">
        <v>9310</v>
      </c>
      <c r="AN98">
        <v>10700</v>
      </c>
      <c r="AO98">
        <v>18800</v>
      </c>
      <c r="AP98">
        <v>40800</v>
      </c>
      <c r="AQ98">
        <f>Input!G99</f>
        <v>3562.598</v>
      </c>
      <c r="AR98">
        <f t="shared" ref="AR98" si="332">AQ98*724.447</f>
        <v>2580913.4333060002</v>
      </c>
    </row>
    <row r="99" spans="1:44" x14ac:dyDescent="0.3">
      <c r="A99" s="28">
        <v>17010210</v>
      </c>
      <c r="B99">
        <v>12366000</v>
      </c>
      <c r="C99" t="s">
        <v>140</v>
      </c>
      <c r="D99">
        <v>30</v>
      </c>
      <c r="E99" t="s">
        <v>48</v>
      </c>
      <c r="F99" t="s">
        <v>54</v>
      </c>
      <c r="G99">
        <v>170</v>
      </c>
      <c r="H99">
        <v>-114.27846390000001</v>
      </c>
      <c r="I99">
        <v>48.320241099999997</v>
      </c>
      <c r="J99">
        <v>-114.27854155999999</v>
      </c>
      <c r="K99">
        <v>48.32024002</v>
      </c>
      <c r="L99">
        <v>5.8159999999999998</v>
      </c>
      <c r="M99" t="s">
        <v>50</v>
      </c>
      <c r="N99">
        <v>52</v>
      </c>
      <c r="O99">
        <v>0.85499999999999998</v>
      </c>
      <c r="P99">
        <v>7.3999999999999996E-2</v>
      </c>
      <c r="Q99">
        <v>1</v>
      </c>
      <c r="R99">
        <v>19280801</v>
      </c>
      <c r="S99">
        <v>20040930</v>
      </c>
      <c r="T99">
        <v>18997</v>
      </c>
      <c r="U99">
        <v>18997</v>
      </c>
      <c r="V99">
        <v>5</v>
      </c>
      <c r="W99">
        <f>Input!C100</f>
        <v>15</v>
      </c>
      <c r="X99">
        <f t="shared" si="296"/>
        <v>10866.705</v>
      </c>
      <c r="Y99">
        <f>Input!D100</f>
        <v>35</v>
      </c>
      <c r="Z99">
        <f t="shared" ref="Z99" si="333">Y99*724.447</f>
        <v>25355.645</v>
      </c>
      <c r="AA99">
        <f>Input!E100</f>
        <v>43</v>
      </c>
      <c r="AB99">
        <f t="shared" ref="AB99" si="334">AA99*724.447</f>
        <v>31151.221000000001</v>
      </c>
      <c r="AC99">
        <f>Input!F100</f>
        <v>54</v>
      </c>
      <c r="AD99">
        <f t="shared" ref="AD99" si="335">AC99*724.447</f>
        <v>39120.137999999999</v>
      </c>
      <c r="AE99">
        <v>59</v>
      </c>
      <c r="AF99">
        <v>65</v>
      </c>
      <c r="AG99">
        <v>78</v>
      </c>
      <c r="AH99">
        <v>95</v>
      </c>
      <c r="AI99">
        <v>124</v>
      </c>
      <c r="AJ99">
        <v>171</v>
      </c>
      <c r="AK99">
        <v>223</v>
      </c>
      <c r="AL99">
        <v>307</v>
      </c>
      <c r="AM99">
        <v>525</v>
      </c>
      <c r="AN99">
        <v>696.2</v>
      </c>
      <c r="AO99">
        <v>982</v>
      </c>
      <c r="AP99">
        <v>1580</v>
      </c>
      <c r="AQ99">
        <f>Input!G100</f>
        <v>192.57599999999999</v>
      </c>
      <c r="AR99">
        <f t="shared" ref="AR99" si="336">AQ99*724.447</f>
        <v>139511.105472</v>
      </c>
    </row>
    <row r="100" spans="1:44" x14ac:dyDescent="0.3">
      <c r="A100" s="28">
        <v>17010211</v>
      </c>
      <c r="B100">
        <v>12370000</v>
      </c>
      <c r="C100" t="s">
        <v>141</v>
      </c>
      <c r="D100">
        <v>30</v>
      </c>
      <c r="E100" t="s">
        <v>48</v>
      </c>
      <c r="F100" t="s">
        <v>54</v>
      </c>
      <c r="G100">
        <v>671</v>
      </c>
      <c r="H100">
        <v>-113.9798289</v>
      </c>
      <c r="I100">
        <v>48.024396099999997</v>
      </c>
      <c r="J100">
        <v>-113.97882079999999</v>
      </c>
      <c r="K100">
        <v>48.024299620000001</v>
      </c>
      <c r="L100">
        <v>76.569000000000003</v>
      </c>
      <c r="M100" t="s">
        <v>50</v>
      </c>
      <c r="N100">
        <v>82</v>
      </c>
      <c r="O100">
        <v>0.83099999999999996</v>
      </c>
      <c r="P100">
        <v>5.0999999999999997E-2</v>
      </c>
      <c r="Q100">
        <v>1</v>
      </c>
      <c r="R100">
        <v>19220501</v>
      </c>
      <c r="S100">
        <v>20040930</v>
      </c>
      <c r="T100">
        <v>30104</v>
      </c>
      <c r="U100">
        <v>30104</v>
      </c>
      <c r="V100">
        <v>193</v>
      </c>
      <c r="W100">
        <f>Input!C101</f>
        <v>284</v>
      </c>
      <c r="X100">
        <f t="shared" si="296"/>
        <v>205742.948</v>
      </c>
      <c r="Y100">
        <f>Input!D101</f>
        <v>331</v>
      </c>
      <c r="Z100">
        <f t="shared" ref="Z100" si="337">Y100*724.447</f>
        <v>239791.95699999999</v>
      </c>
      <c r="AA100">
        <f>Input!E101</f>
        <v>362</v>
      </c>
      <c r="AB100">
        <f t="shared" ref="AB100" si="338">AA100*724.447</f>
        <v>262249.81400000001</v>
      </c>
      <c r="AC100">
        <f>Input!F101</f>
        <v>419</v>
      </c>
      <c r="AD100">
        <f t="shared" ref="AD100" si="339">AC100*724.447</f>
        <v>303543.29300000001</v>
      </c>
      <c r="AE100">
        <v>450</v>
      </c>
      <c r="AF100">
        <v>477</v>
      </c>
      <c r="AG100">
        <v>547</v>
      </c>
      <c r="AH100">
        <v>631</v>
      </c>
      <c r="AI100">
        <v>788</v>
      </c>
      <c r="AJ100">
        <v>1110</v>
      </c>
      <c r="AK100">
        <v>1420</v>
      </c>
      <c r="AL100">
        <v>1800</v>
      </c>
      <c r="AM100">
        <v>2850</v>
      </c>
      <c r="AN100">
        <v>3660</v>
      </c>
      <c r="AO100">
        <v>5240</v>
      </c>
      <c r="AP100">
        <v>8800</v>
      </c>
      <c r="AQ100">
        <f>Input!G101</f>
        <v>1153.173</v>
      </c>
      <c r="AR100">
        <f t="shared" ref="AR100" si="340">AQ100*724.447</f>
        <v>835412.72033100005</v>
      </c>
    </row>
    <row r="101" spans="1:44" x14ac:dyDescent="0.3">
      <c r="A101" s="28">
        <v>17010212</v>
      </c>
      <c r="B101">
        <v>12388700</v>
      </c>
      <c r="C101" t="s">
        <v>142</v>
      </c>
      <c r="D101">
        <v>30</v>
      </c>
      <c r="E101" t="s">
        <v>48</v>
      </c>
      <c r="F101" t="s">
        <v>54</v>
      </c>
      <c r="G101">
        <v>8795</v>
      </c>
      <c r="H101">
        <v>-114.58512639999999</v>
      </c>
      <c r="I101">
        <v>47.3674319</v>
      </c>
      <c r="J101">
        <v>-114.58499145</v>
      </c>
      <c r="K101">
        <v>47.366775509999997</v>
      </c>
      <c r="L101">
        <v>73.268000000000001</v>
      </c>
      <c r="M101" t="s">
        <v>50</v>
      </c>
      <c r="N101">
        <v>21</v>
      </c>
      <c r="O101">
        <v>0.84299999999999997</v>
      </c>
      <c r="P101">
        <v>5.1999999999999998E-2</v>
      </c>
      <c r="Q101">
        <v>1</v>
      </c>
      <c r="R101">
        <v>19831001</v>
      </c>
      <c r="S101">
        <v>20040930</v>
      </c>
      <c r="T101">
        <v>7671</v>
      </c>
      <c r="U101">
        <v>7671</v>
      </c>
      <c r="V101">
        <v>2670</v>
      </c>
      <c r="W101">
        <f>Input!C102</f>
        <v>3930</v>
      </c>
      <c r="X101">
        <f t="shared" si="296"/>
        <v>2847076.71</v>
      </c>
      <c r="Y101">
        <f>Input!D102</f>
        <v>4216</v>
      </c>
      <c r="Z101">
        <f t="shared" ref="Z101" si="341">Y101*724.447</f>
        <v>3054268.5520000001</v>
      </c>
      <c r="AA101">
        <f>Input!E102</f>
        <v>5372</v>
      </c>
      <c r="AB101">
        <f t="shared" ref="AB101" si="342">AA101*724.447</f>
        <v>3891729.284</v>
      </c>
      <c r="AC101">
        <f>Input!F102</f>
        <v>6740</v>
      </c>
      <c r="AD101">
        <f t="shared" ref="AD101" si="343">AC101*724.447</f>
        <v>4882772.78</v>
      </c>
      <c r="AE101">
        <v>7340</v>
      </c>
      <c r="AF101">
        <v>8066</v>
      </c>
      <c r="AG101">
        <v>9090</v>
      </c>
      <c r="AH101">
        <v>10200</v>
      </c>
      <c r="AI101">
        <v>11300</v>
      </c>
      <c r="AJ101">
        <v>12400</v>
      </c>
      <c r="AK101">
        <v>12900</v>
      </c>
      <c r="AL101">
        <v>13700</v>
      </c>
      <c r="AM101">
        <v>17000</v>
      </c>
      <c r="AN101">
        <v>24200</v>
      </c>
      <c r="AO101">
        <v>42200</v>
      </c>
      <c r="AP101">
        <v>53400</v>
      </c>
      <c r="AQ101">
        <f>Input!G102</f>
        <v>11384.052</v>
      </c>
      <c r="AR101">
        <f t="shared" ref="AR101" si="344">AQ101*724.447</f>
        <v>8247142.3192440001</v>
      </c>
    </row>
    <row r="102" spans="1:44" x14ac:dyDescent="0.3">
      <c r="A102" s="28">
        <v>17010213</v>
      </c>
      <c r="B102">
        <v>12391400</v>
      </c>
      <c r="C102" t="s">
        <v>143</v>
      </c>
      <c r="D102">
        <v>30</v>
      </c>
      <c r="E102" t="s">
        <v>48</v>
      </c>
      <c r="F102" t="s">
        <v>54</v>
      </c>
      <c r="G102">
        <v>21833</v>
      </c>
      <c r="H102">
        <v>-115.7337836</v>
      </c>
      <c r="I102">
        <v>47.961043060000002</v>
      </c>
      <c r="J102">
        <v>-115.73350524999999</v>
      </c>
      <c r="K102">
        <v>47.96127319</v>
      </c>
      <c r="L102">
        <v>32.914999999999999</v>
      </c>
      <c r="M102" t="s">
        <v>50</v>
      </c>
      <c r="N102">
        <v>44</v>
      </c>
      <c r="O102">
        <v>0.64600000000000002</v>
      </c>
      <c r="P102">
        <v>7.1999999999999995E-2</v>
      </c>
      <c r="Q102">
        <v>1</v>
      </c>
      <c r="R102">
        <v>19600601</v>
      </c>
      <c r="S102">
        <v>20040930</v>
      </c>
      <c r="T102">
        <v>16193</v>
      </c>
      <c r="U102">
        <v>16193</v>
      </c>
      <c r="V102">
        <v>60</v>
      </c>
      <c r="W102">
        <f>Input!C103</f>
        <v>3290</v>
      </c>
      <c r="X102">
        <f t="shared" si="296"/>
        <v>2383430.63</v>
      </c>
      <c r="Y102">
        <f>Input!D103</f>
        <v>5727</v>
      </c>
      <c r="Z102">
        <f t="shared" ref="Z102" si="345">Y102*724.447</f>
        <v>4148907.969</v>
      </c>
      <c r="AA102">
        <f>Input!E103</f>
        <v>7230</v>
      </c>
      <c r="AB102">
        <f t="shared" ref="AB102" si="346">AA102*724.447</f>
        <v>5237751.8099999996</v>
      </c>
      <c r="AC102">
        <f>Input!F103</f>
        <v>9750</v>
      </c>
      <c r="AD102">
        <f t="shared" ref="AD102" si="347">AC102*724.447</f>
        <v>7063358.25</v>
      </c>
      <c r="AE102">
        <v>10700</v>
      </c>
      <c r="AF102">
        <v>11600</v>
      </c>
      <c r="AG102">
        <v>13300</v>
      </c>
      <c r="AH102">
        <v>15000</v>
      </c>
      <c r="AI102">
        <v>16900</v>
      </c>
      <c r="AJ102">
        <v>19800</v>
      </c>
      <c r="AK102">
        <v>22000</v>
      </c>
      <c r="AL102">
        <v>26000</v>
      </c>
      <c r="AM102">
        <v>40400</v>
      </c>
      <c r="AN102">
        <v>55600</v>
      </c>
      <c r="AO102">
        <v>86812</v>
      </c>
      <c r="AP102">
        <v>125000</v>
      </c>
      <c r="AQ102">
        <f>Input!G103</f>
        <v>20091.107</v>
      </c>
      <c r="AR102">
        <f t="shared" ref="AR102" si="348">AQ102*724.447</f>
        <v>14554942.192829</v>
      </c>
    </row>
  </sheetData>
  <sortState ref="A2:XFD101">
    <sortCondition ref="A2:A10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
  <sheetViews>
    <sheetView zoomScale="70" zoomScaleNormal="70" workbookViewId="0">
      <selection activeCell="AG49" sqref="AG49"/>
    </sheetView>
  </sheetViews>
  <sheetFormatPr defaultRowHeight="14.4" x14ac:dyDescent="0.3"/>
  <sheetData>
    <row r="1" spans="1:3" ht="22.2" thickTop="1" thickBot="1" x14ac:dyDescent="0.45">
      <c r="A1" s="243" t="s">
        <v>491</v>
      </c>
      <c r="B1" s="244"/>
      <c r="C1" s="245"/>
    </row>
    <row r="2" spans="1:3" ht="15" thickTop="1" x14ac:dyDescent="0.3"/>
  </sheetData>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T259"/>
  <sheetViews>
    <sheetView workbookViewId="0">
      <selection activeCell="K3" sqref="K3"/>
    </sheetView>
  </sheetViews>
  <sheetFormatPr defaultRowHeight="14.4" x14ac:dyDescent="0.3"/>
  <cols>
    <col min="1" max="1" width="15" customWidth="1"/>
    <col min="2" max="2" width="18.6640625" customWidth="1"/>
    <col min="3" max="3" width="19.109375" customWidth="1"/>
    <col min="4" max="4" width="18.88671875" customWidth="1"/>
    <col min="5" max="5" width="18.33203125" customWidth="1"/>
    <col min="6" max="6" width="18.109375" customWidth="1"/>
    <col min="7" max="7" width="18.5546875" customWidth="1"/>
    <col min="8" max="8" width="18.21875" customWidth="1"/>
    <col min="9" max="9" width="18" customWidth="1"/>
    <col min="10" max="10" width="19.77734375" customWidth="1"/>
    <col min="11" max="11" width="21.77734375" customWidth="1"/>
    <col min="12" max="12" width="2.109375" style="43" customWidth="1"/>
    <col min="13" max="13" width="17.77734375" customWidth="1"/>
    <col min="14" max="14" width="13.5546875" customWidth="1"/>
    <col min="15" max="15" width="19.5546875" customWidth="1"/>
    <col min="16" max="16" width="20.33203125" customWidth="1"/>
    <col min="17" max="17" width="2.109375" style="43" customWidth="1"/>
    <col min="18" max="18" width="19.33203125" customWidth="1"/>
    <col min="19" max="19" width="19" customWidth="1"/>
    <col min="20" max="20" width="19.5546875" customWidth="1"/>
    <col min="21" max="21" width="18.77734375" customWidth="1"/>
    <col min="22" max="22" width="19" customWidth="1"/>
    <col min="23" max="23" width="18.33203125" customWidth="1"/>
    <col min="24" max="24" width="2.33203125" style="43" customWidth="1"/>
    <col min="25" max="25" width="12.5546875" customWidth="1"/>
    <col min="26" max="26" width="18.21875" customWidth="1"/>
    <col min="27" max="27" width="18.44140625" customWidth="1"/>
    <col min="28" max="28" width="20.109375" customWidth="1"/>
    <col min="29" max="29" width="2.33203125" style="43" customWidth="1"/>
    <col min="30" max="30" width="11.88671875" customWidth="1"/>
    <col min="31" max="31" width="18.5546875" customWidth="1"/>
    <col min="32" max="33" width="19" customWidth="1"/>
    <col min="34" max="34" width="17.5546875" customWidth="1"/>
    <col min="35" max="35" width="17.33203125" customWidth="1"/>
    <col min="36" max="36" width="19.33203125" customWidth="1"/>
    <col min="37" max="37" width="17.5546875" customWidth="1"/>
    <col min="38" max="38" width="17.6640625" customWidth="1"/>
    <col min="39" max="39" width="17.88671875" customWidth="1"/>
    <col min="40" max="40" width="19.33203125" customWidth="1"/>
    <col min="41" max="41" width="2.6640625" style="43" customWidth="1"/>
    <col min="42" max="42" width="19.88671875" customWidth="1"/>
    <col min="43" max="43" width="19.6640625" customWidth="1"/>
    <col min="44" max="44" width="22" customWidth="1"/>
    <col min="45" max="45" width="2.5546875" style="43" customWidth="1"/>
    <col min="46" max="46" width="17.77734375" customWidth="1"/>
  </cols>
  <sheetData>
    <row r="1" spans="1:46" s="94" customFormat="1" ht="22.2" thickTop="1" thickBot="1" x14ac:dyDescent="0.45">
      <c r="A1" s="246" t="s">
        <v>540</v>
      </c>
      <c r="B1" s="247"/>
      <c r="C1" s="247"/>
      <c r="D1" s="247"/>
      <c r="E1" s="247"/>
      <c r="F1" s="248"/>
      <c r="L1" s="43"/>
      <c r="Q1" s="43"/>
      <c r="X1" s="43"/>
      <c r="AC1" s="43"/>
      <c r="AO1" s="43"/>
      <c r="AS1" s="43"/>
    </row>
    <row r="2" spans="1:46" s="60" customFormat="1" ht="19.2" thickTop="1" thickBot="1" x14ac:dyDescent="0.4">
      <c r="A2" s="249" t="s">
        <v>492</v>
      </c>
      <c r="B2" s="250"/>
      <c r="C2" s="250"/>
      <c r="D2" s="250"/>
      <c r="E2" s="250"/>
      <c r="F2" s="250"/>
      <c r="G2" s="250"/>
      <c r="H2" s="250"/>
      <c r="I2" s="250"/>
      <c r="J2" s="250"/>
      <c r="K2" s="251"/>
      <c r="L2" s="59"/>
      <c r="M2" s="249" t="s">
        <v>495</v>
      </c>
      <c r="N2" s="250"/>
      <c r="O2" s="250"/>
      <c r="P2" s="251"/>
      <c r="Q2" s="59"/>
      <c r="R2" s="249" t="s">
        <v>498</v>
      </c>
      <c r="S2" s="250"/>
      <c r="T2" s="250"/>
      <c r="U2" s="250"/>
      <c r="V2" s="250"/>
      <c r="W2" s="251"/>
      <c r="X2" s="93"/>
      <c r="Y2" s="249" t="s">
        <v>501</v>
      </c>
      <c r="Z2" s="250"/>
      <c r="AA2" s="250"/>
      <c r="AB2" s="251"/>
      <c r="AC2" s="59"/>
      <c r="AD2" s="249" t="s">
        <v>429</v>
      </c>
      <c r="AE2" s="250"/>
      <c r="AF2" s="250"/>
      <c r="AG2" s="250"/>
      <c r="AH2" s="250"/>
      <c r="AI2" s="250"/>
      <c r="AJ2" s="250"/>
      <c r="AK2" s="250"/>
      <c r="AL2" s="250"/>
      <c r="AM2" s="250"/>
      <c r="AN2" s="251"/>
      <c r="AO2" s="59"/>
      <c r="AP2" s="249" t="s">
        <v>433</v>
      </c>
      <c r="AQ2" s="250"/>
      <c r="AR2" s="251"/>
      <c r="AS2" s="59"/>
      <c r="AT2" s="117" t="s">
        <v>525</v>
      </c>
    </row>
    <row r="3" spans="1:46" s="62" customFormat="1" ht="63.6" thickTop="1" thickBot="1" x14ac:dyDescent="0.35">
      <c r="A3" s="135" t="s">
        <v>402</v>
      </c>
      <c r="B3" s="133" t="s">
        <v>403</v>
      </c>
      <c r="C3" s="133" t="s">
        <v>404</v>
      </c>
      <c r="D3" s="133" t="s">
        <v>405</v>
      </c>
      <c r="E3" s="133" t="s">
        <v>406</v>
      </c>
      <c r="F3" s="133" t="s">
        <v>407</v>
      </c>
      <c r="G3" s="133" t="s">
        <v>408</v>
      </c>
      <c r="H3" s="133" t="s">
        <v>409</v>
      </c>
      <c r="I3" s="133" t="s">
        <v>410</v>
      </c>
      <c r="J3" s="133" t="s">
        <v>411</v>
      </c>
      <c r="K3" s="134" t="s">
        <v>412</v>
      </c>
      <c r="L3" s="61"/>
      <c r="M3" s="135" t="s">
        <v>402</v>
      </c>
      <c r="N3" s="140" t="s">
        <v>3</v>
      </c>
      <c r="O3" s="133" t="s">
        <v>523</v>
      </c>
      <c r="P3" s="134" t="s">
        <v>524</v>
      </c>
      <c r="Q3" s="61"/>
      <c r="R3" s="132" t="s">
        <v>413</v>
      </c>
      <c r="S3" s="133" t="s">
        <v>414</v>
      </c>
      <c r="T3" s="133" t="s">
        <v>415</v>
      </c>
      <c r="U3" s="138" t="s">
        <v>416</v>
      </c>
      <c r="V3" s="138" t="s">
        <v>417</v>
      </c>
      <c r="W3" s="139" t="s">
        <v>418</v>
      </c>
      <c r="X3" s="61"/>
      <c r="Y3" s="137" t="s">
        <v>3</v>
      </c>
      <c r="Z3" s="138" t="s">
        <v>419</v>
      </c>
      <c r="AA3" s="138" t="s">
        <v>420</v>
      </c>
      <c r="AB3" s="139" t="s">
        <v>421</v>
      </c>
      <c r="AC3" s="61"/>
      <c r="AD3" s="135" t="s">
        <v>3</v>
      </c>
      <c r="AE3" s="133" t="s">
        <v>403</v>
      </c>
      <c r="AF3" s="133" t="s">
        <v>422</v>
      </c>
      <c r="AG3" s="133" t="s">
        <v>423</v>
      </c>
      <c r="AH3" s="133" t="s">
        <v>424</v>
      </c>
      <c r="AI3" s="133" t="s">
        <v>404</v>
      </c>
      <c r="AJ3" s="133" t="s">
        <v>425</v>
      </c>
      <c r="AK3" s="133" t="s">
        <v>426</v>
      </c>
      <c r="AL3" s="133" t="s">
        <v>405</v>
      </c>
      <c r="AM3" s="133" t="s">
        <v>427</v>
      </c>
      <c r="AN3" s="136" t="s">
        <v>428</v>
      </c>
      <c r="AO3" s="61"/>
      <c r="AP3" s="132" t="s">
        <v>430</v>
      </c>
      <c r="AQ3" s="133" t="s">
        <v>431</v>
      </c>
      <c r="AR3" s="134" t="s">
        <v>432</v>
      </c>
      <c r="AS3" s="61"/>
      <c r="AT3" s="131" t="s">
        <v>434</v>
      </c>
    </row>
    <row r="4" spans="1:46" s="63" customFormat="1" ht="14.4" customHeight="1" thickTop="1" x14ac:dyDescent="0.3">
      <c r="A4" s="126" t="s">
        <v>488</v>
      </c>
      <c r="B4" s="122">
        <v>1.72</v>
      </c>
      <c r="C4" s="122">
        <v>1.27</v>
      </c>
      <c r="D4" s="122">
        <v>0.4</v>
      </c>
      <c r="E4" s="122">
        <f>B4*1120.55</f>
        <v>1927.346</v>
      </c>
      <c r="F4" s="122">
        <f t="shared" ref="F4:G4" si="0">C4*1120.55</f>
        <v>1423.0985000000001</v>
      </c>
      <c r="G4" s="122">
        <f t="shared" si="0"/>
        <v>448.22</v>
      </c>
      <c r="H4" s="122">
        <v>8773</v>
      </c>
      <c r="I4" s="127">
        <f>E4/H4</f>
        <v>0.21969064174170752</v>
      </c>
      <c r="J4" s="122">
        <f>F4/H4</f>
        <v>0.16221343896044682</v>
      </c>
      <c r="K4" s="123">
        <f>G4/H4</f>
        <v>5.1090846916676168E-2</v>
      </c>
      <c r="L4" s="64"/>
      <c r="M4" s="126" t="s">
        <v>488</v>
      </c>
      <c r="N4" s="130">
        <v>10020001</v>
      </c>
      <c r="O4" s="127">
        <v>9209</v>
      </c>
      <c r="P4" s="123">
        <v>670</v>
      </c>
      <c r="Q4" s="64"/>
      <c r="R4" s="121">
        <v>0.21969064174170752</v>
      </c>
      <c r="S4" s="122">
        <v>0.16221343896044682</v>
      </c>
      <c r="T4" s="122">
        <v>5.1090846916676168E-2</v>
      </c>
      <c r="U4" s="128">
        <f>R4*P4</f>
        <v>147.19272996694403</v>
      </c>
      <c r="V4" s="128">
        <f>S4*P4</f>
        <v>108.68300410349937</v>
      </c>
      <c r="W4" s="129">
        <f>T4*P4</f>
        <v>34.230867434173035</v>
      </c>
      <c r="X4" s="64"/>
      <c r="Y4" s="126">
        <v>9040002</v>
      </c>
      <c r="Z4" s="127">
        <v>0</v>
      </c>
      <c r="AA4" s="127">
        <v>0</v>
      </c>
      <c r="AB4" s="125">
        <v>0</v>
      </c>
      <c r="AC4" s="64"/>
      <c r="AD4" s="124">
        <v>9040002</v>
      </c>
      <c r="AE4" s="122">
        <v>0</v>
      </c>
      <c r="AF4" s="122">
        <v>0.21</v>
      </c>
      <c r="AG4" s="122">
        <v>0</v>
      </c>
      <c r="AH4" s="122">
        <v>0</v>
      </c>
      <c r="AI4" s="122">
        <v>0.05</v>
      </c>
      <c r="AJ4" s="122">
        <v>0.05</v>
      </c>
      <c r="AK4" s="122">
        <f>AJ4/AI4</f>
        <v>1</v>
      </c>
      <c r="AL4" s="122">
        <v>0</v>
      </c>
      <c r="AM4" s="122">
        <v>0</v>
      </c>
      <c r="AN4" s="125">
        <v>0</v>
      </c>
      <c r="AO4" s="64"/>
      <c r="AP4" s="121">
        <f>Z4*AH4</f>
        <v>0</v>
      </c>
      <c r="AQ4" s="122">
        <f>AA4*AK4</f>
        <v>0</v>
      </c>
      <c r="AR4" s="123">
        <f>AB4*AN4</f>
        <v>0</v>
      </c>
      <c r="AS4" s="64"/>
      <c r="AT4" s="120">
        <f>SUM(AP4,AQ4,AR4)</f>
        <v>0</v>
      </c>
    </row>
    <row r="5" spans="1:46" s="63" customFormat="1" ht="14.4" customHeight="1" x14ac:dyDescent="0.3">
      <c r="A5" s="101" t="s">
        <v>489</v>
      </c>
      <c r="B5" s="96">
        <v>1.1100000000000001</v>
      </c>
      <c r="C5" s="96">
        <v>1.1499999999999999</v>
      </c>
      <c r="D5" s="96">
        <v>0.01</v>
      </c>
      <c r="E5" s="96">
        <f t="shared" ref="E5:E59" si="1">B5*1120.55</f>
        <v>1243.8105</v>
      </c>
      <c r="F5" s="96">
        <f t="shared" ref="F5:F59" si="2">C5*1120.55</f>
        <v>1288.6324999999999</v>
      </c>
      <c r="G5" s="96">
        <f t="shared" ref="G5:G59" si="3">D5*1120.55</f>
        <v>11.205499999999999</v>
      </c>
      <c r="H5" s="96">
        <v>13149</v>
      </c>
      <c r="I5" s="95">
        <f t="shared" ref="I5:I59" si="4">E5/H5</f>
        <v>9.4593543235227021E-2</v>
      </c>
      <c r="J5" s="96">
        <f t="shared" ref="J5:J59" si="5">F5/H5</f>
        <v>9.8002319568027976E-2</v>
      </c>
      <c r="K5" s="102">
        <f t="shared" ref="K5:K59" si="6">G5/H5</f>
        <v>8.5219408320024326E-4</v>
      </c>
      <c r="L5" s="64"/>
      <c r="M5" s="101" t="s">
        <v>488</v>
      </c>
      <c r="N5" s="97">
        <v>10020002</v>
      </c>
      <c r="O5" s="95">
        <v>9209</v>
      </c>
      <c r="P5" s="102">
        <v>7819</v>
      </c>
      <c r="Q5" s="64"/>
      <c r="R5" s="110">
        <v>0.21969064174170752</v>
      </c>
      <c r="S5" s="96">
        <v>0.16221343896044682</v>
      </c>
      <c r="T5" s="96">
        <v>5.1090846916676168E-2</v>
      </c>
      <c r="U5" s="98">
        <f t="shared" ref="U5:U68" si="7">R5*P5</f>
        <v>1717.761127778411</v>
      </c>
      <c r="V5" s="98">
        <f t="shared" ref="V5:V68" si="8">S5*P5</f>
        <v>1268.3468792317337</v>
      </c>
      <c r="W5" s="106">
        <f t="shared" ref="W5:W68" si="9">T5*P5</f>
        <v>399.47933204149098</v>
      </c>
      <c r="X5" s="64"/>
      <c r="Y5" s="88">
        <v>9040001</v>
      </c>
      <c r="Z5" s="98">
        <f>U98</f>
        <v>45.463637249114527</v>
      </c>
      <c r="AA5" s="98">
        <f>V98</f>
        <v>47.815204693034232</v>
      </c>
      <c r="AB5" s="106">
        <f>W98</f>
        <v>9.4062697756788651</v>
      </c>
      <c r="AC5" s="64"/>
      <c r="AD5" s="87">
        <v>9040001</v>
      </c>
      <c r="AE5" s="96">
        <v>0</v>
      </c>
      <c r="AF5" s="96">
        <v>0</v>
      </c>
      <c r="AG5" s="96">
        <f t="shared" ref="AG5:AG68" si="10">AE5-AF5</f>
        <v>0</v>
      </c>
      <c r="AH5" s="96">
        <v>0</v>
      </c>
      <c r="AI5" s="96">
        <v>7.0000000000000007E-2</v>
      </c>
      <c r="AJ5" s="96">
        <v>0.06</v>
      </c>
      <c r="AK5" s="96">
        <f t="shared" ref="AK5:AK67" si="11">AJ5/AI5</f>
        <v>0.85714285714285698</v>
      </c>
      <c r="AL5" s="96">
        <v>0</v>
      </c>
      <c r="AM5" s="96">
        <v>0</v>
      </c>
      <c r="AN5" s="114">
        <v>0</v>
      </c>
      <c r="AO5" s="64"/>
      <c r="AP5" s="110">
        <f t="shared" ref="AP5:AP68" si="12">Z5*AH5</f>
        <v>0</v>
      </c>
      <c r="AQ5" s="96">
        <f t="shared" ref="AQ5:AQ68" si="13">AA5*AK5</f>
        <v>40.984461165457908</v>
      </c>
      <c r="AR5" s="102">
        <f t="shared" ref="AR5:AR68" si="14">AB5*AN5</f>
        <v>0</v>
      </c>
      <c r="AS5" s="64"/>
      <c r="AT5" s="118">
        <f t="shared" ref="AT5:AT68" si="15">SUM(AP5,AQ5,AR5)</f>
        <v>40.984461165457908</v>
      </c>
    </row>
    <row r="6" spans="1:46" s="63" customFormat="1" ht="14.4" customHeight="1" x14ac:dyDescent="0.3">
      <c r="A6" s="101" t="s">
        <v>490</v>
      </c>
      <c r="B6" s="96">
        <v>0.85</v>
      </c>
      <c r="C6" s="96">
        <v>0.56999999999999995</v>
      </c>
      <c r="D6" s="96">
        <v>0</v>
      </c>
      <c r="E6" s="96">
        <f t="shared" si="1"/>
        <v>952.46749999999997</v>
      </c>
      <c r="F6" s="96">
        <f t="shared" si="2"/>
        <v>638.71349999999995</v>
      </c>
      <c r="G6" s="96">
        <f t="shared" si="3"/>
        <v>0</v>
      </c>
      <c r="H6" s="96">
        <v>6629</v>
      </c>
      <c r="I6" s="95">
        <f t="shared" si="4"/>
        <v>0.14368192789259315</v>
      </c>
      <c r="J6" s="96">
        <f t="shared" si="5"/>
        <v>9.6351410469150689E-2</v>
      </c>
      <c r="K6" s="102">
        <f t="shared" si="6"/>
        <v>0</v>
      </c>
      <c r="L6" s="64"/>
      <c r="M6" s="101" t="s">
        <v>488</v>
      </c>
      <c r="N6" s="97">
        <v>10020004</v>
      </c>
      <c r="O6" s="95">
        <v>9209</v>
      </c>
      <c r="P6" s="102">
        <v>716</v>
      </c>
      <c r="Q6" s="64"/>
      <c r="R6" s="110">
        <v>0.21969064174170752</v>
      </c>
      <c r="S6" s="96">
        <v>0.16221343896044682</v>
      </c>
      <c r="T6" s="96">
        <v>5.1090846916676168E-2</v>
      </c>
      <c r="U6" s="98">
        <f t="shared" si="7"/>
        <v>157.29849948706257</v>
      </c>
      <c r="V6" s="98">
        <f t="shared" si="8"/>
        <v>116.14482229567993</v>
      </c>
      <c r="W6" s="106">
        <f t="shared" si="9"/>
        <v>36.581046392340134</v>
      </c>
      <c r="X6" s="64"/>
      <c r="Y6" s="87">
        <v>10020001</v>
      </c>
      <c r="Z6" s="98">
        <f>U4</f>
        <v>147.19272996694403</v>
      </c>
      <c r="AA6" s="98">
        <f>V4</f>
        <v>108.68300410349937</v>
      </c>
      <c r="AB6" s="106">
        <f>W4</f>
        <v>34.230867434173035</v>
      </c>
      <c r="AC6" s="64"/>
      <c r="AD6" s="87">
        <v>10020001</v>
      </c>
      <c r="AE6" s="96">
        <v>0.02</v>
      </c>
      <c r="AF6" s="96">
        <v>0</v>
      </c>
      <c r="AG6" s="96">
        <f t="shared" si="10"/>
        <v>0.02</v>
      </c>
      <c r="AH6" s="96">
        <f t="shared" ref="AH6:AH68" si="16">AG6/AE6</f>
        <v>1</v>
      </c>
      <c r="AI6" s="96">
        <v>0.14000000000000001</v>
      </c>
      <c r="AJ6" s="96">
        <v>0.15</v>
      </c>
      <c r="AK6" s="96">
        <v>1</v>
      </c>
      <c r="AL6" s="96">
        <v>0</v>
      </c>
      <c r="AM6" s="96">
        <v>0</v>
      </c>
      <c r="AN6" s="114">
        <v>0</v>
      </c>
      <c r="AO6" s="64"/>
      <c r="AP6" s="110">
        <f t="shared" si="12"/>
        <v>147.19272996694403</v>
      </c>
      <c r="AQ6" s="96">
        <f t="shared" si="13"/>
        <v>108.68300410349937</v>
      </c>
      <c r="AR6" s="102">
        <f t="shared" si="14"/>
        <v>0</v>
      </c>
      <c r="AS6" s="64"/>
      <c r="AT6" s="118">
        <f t="shared" si="15"/>
        <v>255.8757340704434</v>
      </c>
    </row>
    <row r="7" spans="1:46" ht="14.4" customHeight="1" x14ac:dyDescent="0.3">
      <c r="A7" s="48" t="s">
        <v>435</v>
      </c>
      <c r="B7" s="74">
        <v>0.96</v>
      </c>
      <c r="C7" s="74">
        <v>0.74</v>
      </c>
      <c r="D7" s="74">
        <v>0.02</v>
      </c>
      <c r="E7" s="96">
        <f t="shared" si="1"/>
        <v>1075.7279999999998</v>
      </c>
      <c r="F7" s="96">
        <f t="shared" si="2"/>
        <v>829.20699999999999</v>
      </c>
      <c r="G7" s="96">
        <f t="shared" si="3"/>
        <v>22.410999999999998</v>
      </c>
      <c r="H7" s="96">
        <v>4517</v>
      </c>
      <c r="I7" s="95">
        <f t="shared" si="4"/>
        <v>0.23815098516714631</v>
      </c>
      <c r="J7" s="96">
        <f t="shared" si="5"/>
        <v>0.18357471773300862</v>
      </c>
      <c r="K7" s="102">
        <f t="shared" si="6"/>
        <v>4.9614788576488817E-3</v>
      </c>
      <c r="M7" s="101" t="s">
        <v>488</v>
      </c>
      <c r="N7" s="97">
        <v>10020007</v>
      </c>
      <c r="O7" s="95">
        <v>9209</v>
      </c>
      <c r="P7" s="102">
        <v>4</v>
      </c>
      <c r="R7" s="110">
        <v>0.21969064174170752</v>
      </c>
      <c r="S7" s="96">
        <v>0.16221343896044682</v>
      </c>
      <c r="T7" s="96">
        <v>5.1090846916676168E-2</v>
      </c>
      <c r="U7" s="98">
        <f t="shared" si="7"/>
        <v>0.87876256696683008</v>
      </c>
      <c r="V7" s="98">
        <f t="shared" si="8"/>
        <v>0.64885375584178728</v>
      </c>
      <c r="W7" s="106">
        <f t="shared" si="9"/>
        <v>0.20436338766670467</v>
      </c>
      <c r="Y7" s="87">
        <v>10020002</v>
      </c>
      <c r="Z7" s="98">
        <f>SUM(U5,U140)</f>
        <v>1761.2856488310426</v>
      </c>
      <c r="AA7" s="98">
        <f>SUM(V5,V140)</f>
        <v>1336.0516897580496</v>
      </c>
      <c r="AB7" s="106">
        <f>SUM(W5,W140)</f>
        <v>413.98750572570151</v>
      </c>
      <c r="AD7" s="87">
        <v>10020002</v>
      </c>
      <c r="AE7" s="74">
        <v>1.63</v>
      </c>
      <c r="AF7" s="74">
        <v>1.22</v>
      </c>
      <c r="AG7" s="96">
        <f t="shared" si="10"/>
        <v>0.40999999999999992</v>
      </c>
      <c r="AH7" s="96">
        <f t="shared" si="16"/>
        <v>0.25153374233128833</v>
      </c>
      <c r="AI7" s="74">
        <v>0.1</v>
      </c>
      <c r="AJ7" s="74">
        <v>0.45</v>
      </c>
      <c r="AK7" s="96">
        <v>1</v>
      </c>
      <c r="AL7" s="74">
        <v>0.27</v>
      </c>
      <c r="AM7" s="74">
        <v>0.04</v>
      </c>
      <c r="AN7" s="114">
        <f t="shared" ref="AN7:AN68" si="17">AM7/AL7</f>
        <v>0.14814814814814814</v>
      </c>
      <c r="AP7" s="110">
        <f t="shared" si="12"/>
        <v>443.02277056486349</v>
      </c>
      <c r="AQ7" s="96">
        <f t="shared" si="13"/>
        <v>1336.0516897580496</v>
      </c>
      <c r="AR7" s="102">
        <f t="shared" si="14"/>
        <v>61.331482329733554</v>
      </c>
      <c r="AT7" s="118">
        <f t="shared" si="15"/>
        <v>1840.4059426526467</v>
      </c>
    </row>
    <row r="8" spans="1:46" ht="14.4" customHeight="1" x14ac:dyDescent="0.3">
      <c r="A8" s="48" t="s">
        <v>436</v>
      </c>
      <c r="B8" s="74">
        <v>1.54</v>
      </c>
      <c r="C8" s="74">
        <v>1.26</v>
      </c>
      <c r="D8" s="74">
        <v>0.15</v>
      </c>
      <c r="E8" s="96">
        <f t="shared" si="1"/>
        <v>1725.6469999999999</v>
      </c>
      <c r="F8" s="96">
        <f t="shared" si="2"/>
        <v>1411.893</v>
      </c>
      <c r="G8" s="96">
        <f t="shared" si="3"/>
        <v>168.08249999999998</v>
      </c>
      <c r="H8" s="96">
        <v>9902</v>
      </c>
      <c r="I8" s="95">
        <f t="shared" si="4"/>
        <v>0.17427257119773781</v>
      </c>
      <c r="J8" s="96">
        <f t="shared" si="5"/>
        <v>0.14258664916178551</v>
      </c>
      <c r="K8" s="102">
        <f t="shared" si="6"/>
        <v>1.6974601090688747E-2</v>
      </c>
      <c r="M8" s="101" t="s">
        <v>489</v>
      </c>
      <c r="N8" s="97">
        <v>10070007</v>
      </c>
      <c r="O8" s="95">
        <v>12865</v>
      </c>
      <c r="P8" s="102">
        <v>30</v>
      </c>
      <c r="R8" s="111">
        <v>9.4593543235227021E-2</v>
      </c>
      <c r="S8" s="98">
        <v>9.8002319568027976E-2</v>
      </c>
      <c r="T8" s="98">
        <v>8.5219408320024326E-4</v>
      </c>
      <c r="U8" s="98">
        <f t="shared" si="7"/>
        <v>2.8378062970568108</v>
      </c>
      <c r="V8" s="98">
        <f t="shared" si="8"/>
        <v>2.9400695870408393</v>
      </c>
      <c r="W8" s="106">
        <f t="shared" si="9"/>
        <v>2.55658224960073E-2</v>
      </c>
      <c r="Y8" s="88">
        <v>10020003</v>
      </c>
      <c r="Z8" s="44">
        <f>U141</f>
        <v>116.60548836565096</v>
      </c>
      <c r="AA8" s="44">
        <f>V141</f>
        <v>181.38631523545706</v>
      </c>
      <c r="AB8" s="49">
        <f>W141</f>
        <v>38.868496121883645</v>
      </c>
      <c r="AD8" s="88">
        <v>10020003</v>
      </c>
      <c r="AE8" s="74">
        <v>0.23</v>
      </c>
      <c r="AF8" s="74">
        <v>0.09</v>
      </c>
      <c r="AG8" s="96">
        <f t="shared" si="10"/>
        <v>0.14000000000000001</v>
      </c>
      <c r="AH8" s="96">
        <f t="shared" si="16"/>
        <v>0.60869565217391308</v>
      </c>
      <c r="AI8" s="74">
        <v>0.11</v>
      </c>
      <c r="AJ8" s="74">
        <v>0.16</v>
      </c>
      <c r="AK8" s="96">
        <v>1</v>
      </c>
      <c r="AL8" s="74">
        <v>0</v>
      </c>
      <c r="AM8" s="74">
        <v>0</v>
      </c>
      <c r="AN8" s="114">
        <v>0</v>
      </c>
      <c r="AP8" s="110">
        <f t="shared" si="12"/>
        <v>70.977253787787546</v>
      </c>
      <c r="AQ8" s="96">
        <f t="shared" si="13"/>
        <v>181.38631523545706</v>
      </c>
      <c r="AR8" s="102">
        <f t="shared" si="14"/>
        <v>0</v>
      </c>
      <c r="AT8" s="118">
        <f t="shared" si="15"/>
        <v>252.36356902324462</v>
      </c>
    </row>
    <row r="9" spans="1:46" ht="14.4" customHeight="1" x14ac:dyDescent="0.3">
      <c r="A9" s="48" t="s">
        <v>437</v>
      </c>
      <c r="B9" s="74">
        <v>0.08</v>
      </c>
      <c r="C9" s="74">
        <v>0.11</v>
      </c>
      <c r="D9" s="74">
        <v>0</v>
      </c>
      <c r="E9" s="96">
        <f t="shared" si="1"/>
        <v>89.643999999999991</v>
      </c>
      <c r="F9" s="96">
        <f t="shared" si="2"/>
        <v>123.26049999999999</v>
      </c>
      <c r="G9" s="96">
        <f t="shared" si="3"/>
        <v>0</v>
      </c>
      <c r="H9" s="96">
        <v>1320</v>
      </c>
      <c r="I9" s="95">
        <f t="shared" si="4"/>
        <v>6.7912121212121201E-2</v>
      </c>
      <c r="J9" s="96">
        <f t="shared" si="5"/>
        <v>9.3379166666666666E-2</v>
      </c>
      <c r="K9" s="102">
        <f t="shared" si="6"/>
        <v>0</v>
      </c>
      <c r="M9" s="101" t="s">
        <v>489</v>
      </c>
      <c r="N9" s="97">
        <v>10070008</v>
      </c>
      <c r="O9" s="95">
        <v>12865</v>
      </c>
      <c r="P9" s="102">
        <v>704</v>
      </c>
      <c r="R9" s="111">
        <v>9.4593543235227021E-2</v>
      </c>
      <c r="S9" s="98">
        <v>9.8002319568027976E-2</v>
      </c>
      <c r="T9" s="98">
        <v>8.5219408320024326E-4</v>
      </c>
      <c r="U9" s="98">
        <f t="shared" si="7"/>
        <v>66.593854437599816</v>
      </c>
      <c r="V9" s="98">
        <f t="shared" si="8"/>
        <v>68.9936329758917</v>
      </c>
      <c r="W9" s="106">
        <f t="shared" si="9"/>
        <v>0.59994463457297131</v>
      </c>
      <c r="Y9" s="87">
        <v>10020004</v>
      </c>
      <c r="Z9" s="44">
        <f>SUM(U6,U59,U142,U219)</f>
        <v>347.03069079238423</v>
      </c>
      <c r="AA9" s="44">
        <f>SUM(V6,V59,V142,V219)</f>
        <v>232.75178597456252</v>
      </c>
      <c r="AB9" s="49">
        <f>SUM(W6,W59,W142,W219)</f>
        <v>67.24440298471761</v>
      </c>
      <c r="AD9" s="87">
        <v>10020004</v>
      </c>
      <c r="AE9" s="74">
        <v>12.82</v>
      </c>
      <c r="AF9" s="74">
        <v>0.16</v>
      </c>
      <c r="AG9" s="96">
        <f t="shared" si="10"/>
        <v>12.66</v>
      </c>
      <c r="AH9" s="96">
        <f t="shared" si="16"/>
        <v>0.98751950078003115</v>
      </c>
      <c r="AI9" s="74">
        <v>0.28000000000000003</v>
      </c>
      <c r="AJ9" s="74">
        <v>2.78</v>
      </c>
      <c r="AK9" s="96">
        <v>1</v>
      </c>
      <c r="AL9" s="74">
        <v>0</v>
      </c>
      <c r="AM9" s="74">
        <v>0</v>
      </c>
      <c r="AN9" s="114">
        <v>0</v>
      </c>
      <c r="AP9" s="110">
        <f t="shared" si="12"/>
        <v>342.69957452664465</v>
      </c>
      <c r="AQ9" s="96">
        <f t="shared" si="13"/>
        <v>232.75178597456252</v>
      </c>
      <c r="AR9" s="102">
        <f t="shared" si="14"/>
        <v>0</v>
      </c>
      <c r="AT9" s="118">
        <f t="shared" si="15"/>
        <v>575.4513605012072</v>
      </c>
    </row>
    <row r="10" spans="1:46" ht="14.4" customHeight="1" x14ac:dyDescent="0.3">
      <c r="A10" s="48" t="s">
        <v>438</v>
      </c>
      <c r="B10" s="74">
        <v>12.77</v>
      </c>
      <c r="C10" s="74">
        <v>8.07</v>
      </c>
      <c r="D10" s="74">
        <v>1.01</v>
      </c>
      <c r="E10" s="96">
        <f t="shared" si="1"/>
        <v>14309.423499999999</v>
      </c>
      <c r="F10" s="96">
        <f t="shared" si="2"/>
        <v>9042.8384999999998</v>
      </c>
      <c r="G10" s="96">
        <f t="shared" si="3"/>
        <v>1131.7555</v>
      </c>
      <c r="H10" s="96">
        <v>79569</v>
      </c>
      <c r="I10" s="95">
        <f t="shared" si="4"/>
        <v>0.1798366637760937</v>
      </c>
      <c r="J10" s="96">
        <f t="shared" si="5"/>
        <v>0.11364775854918373</v>
      </c>
      <c r="K10" s="102">
        <f t="shared" si="6"/>
        <v>1.4223573250889165E-2</v>
      </c>
      <c r="M10" s="101" t="s">
        <v>489</v>
      </c>
      <c r="N10" s="97">
        <v>10080010</v>
      </c>
      <c r="O10" s="95">
        <v>12865</v>
      </c>
      <c r="P10" s="102">
        <v>1</v>
      </c>
      <c r="R10" s="111">
        <v>9.4593543235227021E-2</v>
      </c>
      <c r="S10" s="98">
        <v>9.8002319568027976E-2</v>
      </c>
      <c r="T10" s="98">
        <v>8.5219408320024326E-4</v>
      </c>
      <c r="U10" s="98">
        <f t="shared" si="7"/>
        <v>9.4593543235227021E-2</v>
      </c>
      <c r="V10" s="98">
        <f t="shared" si="8"/>
        <v>9.8002319568027976E-2</v>
      </c>
      <c r="W10" s="106">
        <f t="shared" si="9"/>
        <v>8.5219408320024326E-4</v>
      </c>
      <c r="Y10" s="88">
        <v>10020005</v>
      </c>
      <c r="Z10" s="44">
        <f>SUM(U25,U87,U117,U143,U220)</f>
        <v>809.94956664821848</v>
      </c>
      <c r="AA10" s="44">
        <f>SUM(V25,V87,V117,V143,V220)</f>
        <v>760.96919651930125</v>
      </c>
      <c r="AB10" s="49">
        <f>SUM(W25,W87,W117,W143,W220)</f>
        <v>141.98064550133458</v>
      </c>
      <c r="AD10" s="88">
        <v>10020005</v>
      </c>
      <c r="AE10" s="74">
        <v>0.46</v>
      </c>
      <c r="AF10" s="74">
        <v>3.12</v>
      </c>
      <c r="AG10" s="96">
        <v>0</v>
      </c>
      <c r="AH10" s="96">
        <f t="shared" si="16"/>
        <v>0</v>
      </c>
      <c r="AI10" s="74">
        <v>0.22</v>
      </c>
      <c r="AJ10" s="74">
        <v>0.31</v>
      </c>
      <c r="AK10" s="96">
        <v>1</v>
      </c>
      <c r="AL10" s="74">
        <v>0</v>
      </c>
      <c r="AM10" s="74">
        <v>0</v>
      </c>
      <c r="AN10" s="114">
        <v>0</v>
      </c>
      <c r="AP10" s="110">
        <f t="shared" si="12"/>
        <v>0</v>
      </c>
      <c r="AQ10" s="96">
        <f t="shared" si="13"/>
        <v>760.96919651930125</v>
      </c>
      <c r="AR10" s="102">
        <f t="shared" si="14"/>
        <v>0</v>
      </c>
      <c r="AT10" s="118">
        <f t="shared" si="15"/>
        <v>760.96919651930125</v>
      </c>
    </row>
    <row r="11" spans="1:46" ht="14.4" customHeight="1" x14ac:dyDescent="0.3">
      <c r="A11" s="48" t="s">
        <v>439</v>
      </c>
      <c r="B11" s="74">
        <v>1.2</v>
      </c>
      <c r="C11" s="74">
        <v>0.82</v>
      </c>
      <c r="D11" s="74">
        <v>0.03</v>
      </c>
      <c r="E11" s="96">
        <f t="shared" si="1"/>
        <v>1344.6599999999999</v>
      </c>
      <c r="F11" s="96">
        <f t="shared" si="2"/>
        <v>918.85099999999989</v>
      </c>
      <c r="G11" s="96">
        <f t="shared" si="3"/>
        <v>33.616499999999995</v>
      </c>
      <c r="H11" s="96">
        <v>5463</v>
      </c>
      <c r="I11" s="95">
        <f t="shared" si="4"/>
        <v>0.2461394838001098</v>
      </c>
      <c r="J11" s="96">
        <f t="shared" si="5"/>
        <v>0.16819531393007503</v>
      </c>
      <c r="K11" s="102">
        <f t="shared" si="6"/>
        <v>6.1534870950027444E-3</v>
      </c>
      <c r="M11" s="101" t="s">
        <v>489</v>
      </c>
      <c r="N11" s="97">
        <v>10080014</v>
      </c>
      <c r="O11" s="95">
        <v>12865</v>
      </c>
      <c r="P11" s="102">
        <v>9</v>
      </c>
      <c r="R11" s="111">
        <v>9.4593543235227021E-2</v>
      </c>
      <c r="S11" s="98">
        <v>9.8002319568027976E-2</v>
      </c>
      <c r="T11" s="98">
        <v>8.5219408320024326E-4</v>
      </c>
      <c r="U11" s="98">
        <f t="shared" si="7"/>
        <v>0.85134188911704323</v>
      </c>
      <c r="V11" s="98">
        <f t="shared" si="8"/>
        <v>0.88202087611225177</v>
      </c>
      <c r="W11" s="106">
        <f t="shared" si="9"/>
        <v>7.6697467488021894E-3</v>
      </c>
      <c r="Y11" s="88">
        <v>10020006</v>
      </c>
      <c r="Z11" s="44">
        <f>U118</f>
        <v>342.74283916741274</v>
      </c>
      <c r="AA11" s="44">
        <f>V118</f>
        <v>319.73996405550571</v>
      </c>
      <c r="AB11" s="49">
        <f>W118</f>
        <v>64.408050313339302</v>
      </c>
      <c r="AD11" s="88">
        <v>10020006</v>
      </c>
      <c r="AE11" s="74">
        <v>1.32</v>
      </c>
      <c r="AF11" s="74">
        <v>1.84</v>
      </c>
      <c r="AG11" s="96">
        <v>0</v>
      </c>
      <c r="AH11" s="96">
        <f t="shared" si="16"/>
        <v>0</v>
      </c>
      <c r="AI11" s="74">
        <v>0.18</v>
      </c>
      <c r="AJ11" s="74">
        <v>0.45</v>
      </c>
      <c r="AK11" s="96">
        <v>1</v>
      </c>
      <c r="AL11" s="74">
        <v>0.27</v>
      </c>
      <c r="AM11" s="74">
        <v>0.04</v>
      </c>
      <c r="AN11" s="114">
        <f t="shared" si="17"/>
        <v>0.14814814814814814</v>
      </c>
      <c r="AP11" s="110">
        <f t="shared" si="12"/>
        <v>0</v>
      </c>
      <c r="AQ11" s="96">
        <f t="shared" si="13"/>
        <v>319.73996405550571</v>
      </c>
      <c r="AR11" s="102">
        <f t="shared" si="14"/>
        <v>9.5419333797539707</v>
      </c>
      <c r="AT11" s="118">
        <f t="shared" si="15"/>
        <v>329.28189743525968</v>
      </c>
    </row>
    <row r="12" spans="1:46" ht="14.4" customHeight="1" x14ac:dyDescent="0.3">
      <c r="A12" s="48" t="s">
        <v>440</v>
      </c>
      <c r="B12" s="74">
        <v>1.39</v>
      </c>
      <c r="C12" s="74">
        <v>0.97</v>
      </c>
      <c r="D12" s="74">
        <v>0.04</v>
      </c>
      <c r="E12" s="96">
        <f t="shared" si="1"/>
        <v>1557.5644999999997</v>
      </c>
      <c r="F12" s="96">
        <f t="shared" si="2"/>
        <v>1086.9334999999999</v>
      </c>
      <c r="G12" s="96">
        <f t="shared" si="3"/>
        <v>44.821999999999996</v>
      </c>
      <c r="H12" s="96">
        <v>11267</v>
      </c>
      <c r="I12" s="95">
        <f t="shared" si="4"/>
        <v>0.13824127984379159</v>
      </c>
      <c r="J12" s="96">
        <f t="shared" si="5"/>
        <v>9.6470533416171109E-2</v>
      </c>
      <c r="K12" s="102">
        <f t="shared" si="6"/>
        <v>3.978166326440046E-3</v>
      </c>
      <c r="M12" s="101" t="s">
        <v>489</v>
      </c>
      <c r="N12" s="97">
        <v>10080015</v>
      </c>
      <c r="O12" s="95">
        <v>12865</v>
      </c>
      <c r="P12" s="102">
        <v>5543</v>
      </c>
      <c r="R12" s="111">
        <v>9.4593543235227021E-2</v>
      </c>
      <c r="S12" s="98">
        <v>9.8002319568027976E-2</v>
      </c>
      <c r="T12" s="98">
        <v>8.5219408320024326E-4</v>
      </c>
      <c r="U12" s="98">
        <f t="shared" si="7"/>
        <v>524.3320101528634</v>
      </c>
      <c r="V12" s="98">
        <f t="shared" si="8"/>
        <v>543.22685736557912</v>
      </c>
      <c r="W12" s="106">
        <f t="shared" si="9"/>
        <v>4.723711803178948</v>
      </c>
      <c r="Y12" s="88">
        <v>10020007</v>
      </c>
      <c r="Z12" s="44">
        <f>SUM(U7,U88,U144)</f>
        <v>690.28457078263102</v>
      </c>
      <c r="AA12" s="44">
        <f>SUM(V7,V88,V144)</f>
        <v>675.37256215155594</v>
      </c>
      <c r="AB12" s="49">
        <f>SUM(W7,W88,W144)</f>
        <v>156.56211034264726</v>
      </c>
      <c r="AD12" s="88">
        <v>10020007</v>
      </c>
      <c r="AE12" s="74">
        <v>0.26</v>
      </c>
      <c r="AF12" s="74">
        <v>0.51</v>
      </c>
      <c r="AG12" s="96">
        <v>0</v>
      </c>
      <c r="AH12" s="96">
        <f t="shared" si="16"/>
        <v>0</v>
      </c>
      <c r="AI12" s="74">
        <v>0.38</v>
      </c>
      <c r="AJ12" s="74">
        <v>0.43</v>
      </c>
      <c r="AK12" s="96">
        <v>1</v>
      </c>
      <c r="AL12" s="74">
        <v>0</v>
      </c>
      <c r="AM12" s="74">
        <v>0</v>
      </c>
      <c r="AN12" s="114">
        <v>0</v>
      </c>
      <c r="AP12" s="110">
        <f t="shared" si="12"/>
        <v>0</v>
      </c>
      <c r="AQ12" s="96">
        <f t="shared" si="13"/>
        <v>675.37256215155594</v>
      </c>
      <c r="AR12" s="102">
        <f t="shared" si="14"/>
        <v>0</v>
      </c>
      <c r="AT12" s="118">
        <f t="shared" si="15"/>
        <v>675.37256215155594</v>
      </c>
    </row>
    <row r="13" spans="1:46" ht="14.4" customHeight="1" x14ac:dyDescent="0.3">
      <c r="A13" s="48" t="s">
        <v>441</v>
      </c>
      <c r="B13" s="74">
        <v>0.21</v>
      </c>
      <c r="C13" s="74">
        <v>0.18</v>
      </c>
      <c r="D13" s="74">
        <v>0.03</v>
      </c>
      <c r="E13" s="96">
        <f t="shared" si="1"/>
        <v>235.31549999999999</v>
      </c>
      <c r="F13" s="96">
        <f t="shared" si="2"/>
        <v>201.69899999999998</v>
      </c>
      <c r="G13" s="96">
        <f t="shared" si="3"/>
        <v>33.616499999999995</v>
      </c>
      <c r="H13" s="96">
        <v>1836</v>
      </c>
      <c r="I13" s="95">
        <f t="shared" si="4"/>
        <v>0.1281674836601307</v>
      </c>
      <c r="J13" s="96">
        <f t="shared" si="5"/>
        <v>0.1098578431372549</v>
      </c>
      <c r="K13" s="102">
        <f t="shared" si="6"/>
        <v>1.8309640522875814E-2</v>
      </c>
      <c r="M13" s="101" t="s">
        <v>489</v>
      </c>
      <c r="N13" s="97">
        <v>10080016</v>
      </c>
      <c r="O13" s="95">
        <v>12865</v>
      </c>
      <c r="P13" s="102">
        <v>4710</v>
      </c>
      <c r="R13" s="111">
        <v>9.4593543235227021E-2</v>
      </c>
      <c r="S13" s="98">
        <v>9.8002319568027976E-2</v>
      </c>
      <c r="T13" s="98">
        <v>8.5219408320024326E-4</v>
      </c>
      <c r="U13" s="98">
        <f t="shared" si="7"/>
        <v>445.53558863791926</v>
      </c>
      <c r="V13" s="98">
        <f t="shared" si="8"/>
        <v>461.59092516541176</v>
      </c>
      <c r="W13" s="106">
        <f t="shared" si="9"/>
        <v>4.0138341318731454</v>
      </c>
      <c r="Y13" s="88">
        <v>10020008</v>
      </c>
      <c r="Z13" s="44">
        <f>SUM(U89,U145,U165)</f>
        <v>11411.424621489959</v>
      </c>
      <c r="AA13" s="44">
        <f>SUM(V89,V145,V165)</f>
        <v>8987.6943181760817</v>
      </c>
      <c r="AB13" s="49">
        <f>SUM(W89,W145,W165)</f>
        <v>2185.3124841180979</v>
      </c>
      <c r="AD13" s="88">
        <v>10020008</v>
      </c>
      <c r="AE13" s="74">
        <v>6.81</v>
      </c>
      <c r="AF13" s="74">
        <v>4.3899999999999997</v>
      </c>
      <c r="AG13" s="96">
        <f t="shared" si="10"/>
        <v>2.42</v>
      </c>
      <c r="AH13" s="96">
        <f t="shared" si="16"/>
        <v>0.35535976505139499</v>
      </c>
      <c r="AI13" s="74">
        <v>0.65</v>
      </c>
      <c r="AJ13" s="74">
        <v>2.0699999999999998</v>
      </c>
      <c r="AK13" s="96">
        <v>1</v>
      </c>
      <c r="AL13" s="74">
        <v>0.08</v>
      </c>
      <c r="AM13" s="74">
        <v>0.03</v>
      </c>
      <c r="AN13" s="114">
        <f t="shared" si="17"/>
        <v>0.375</v>
      </c>
      <c r="AP13" s="110">
        <f t="shared" si="12"/>
        <v>4055.1611723943761</v>
      </c>
      <c r="AQ13" s="96">
        <f t="shared" si="13"/>
        <v>8987.6943181760817</v>
      </c>
      <c r="AR13" s="102">
        <f t="shared" si="14"/>
        <v>819.49218154428672</v>
      </c>
      <c r="AT13" s="118">
        <f t="shared" si="15"/>
        <v>13862.347672114745</v>
      </c>
    </row>
    <row r="14" spans="1:46" ht="14.4" customHeight="1" x14ac:dyDescent="0.3">
      <c r="A14" s="48" t="s">
        <v>442</v>
      </c>
      <c r="B14" s="74">
        <v>2.13</v>
      </c>
      <c r="C14" s="74">
        <v>1.38</v>
      </c>
      <c r="D14" s="74">
        <v>0.05</v>
      </c>
      <c r="E14" s="96">
        <f t="shared" si="1"/>
        <v>2386.7714999999998</v>
      </c>
      <c r="F14" s="96">
        <f t="shared" si="2"/>
        <v>1546.3589999999999</v>
      </c>
      <c r="G14" s="96">
        <f t="shared" si="3"/>
        <v>56.027500000000003</v>
      </c>
      <c r="H14" s="96">
        <v>8688</v>
      </c>
      <c r="I14" s="95">
        <f t="shared" si="4"/>
        <v>0.27472047651933701</v>
      </c>
      <c r="J14" s="96">
        <f t="shared" si="5"/>
        <v>0.17798791436464087</v>
      </c>
      <c r="K14" s="102">
        <f t="shared" si="6"/>
        <v>6.4488374769797428E-3</v>
      </c>
      <c r="M14" s="101" t="s">
        <v>489</v>
      </c>
      <c r="N14" s="97">
        <v>10090101</v>
      </c>
      <c r="O14" s="95">
        <v>12865</v>
      </c>
      <c r="P14" s="102">
        <v>75</v>
      </c>
      <c r="R14" s="111">
        <v>9.4593543235227021E-2</v>
      </c>
      <c r="S14" s="98">
        <v>9.8002319568027976E-2</v>
      </c>
      <c r="T14" s="98">
        <v>8.5219408320024326E-4</v>
      </c>
      <c r="U14" s="98">
        <f t="shared" si="7"/>
        <v>7.0945157426420264</v>
      </c>
      <c r="V14" s="98">
        <f t="shared" si="8"/>
        <v>7.3501739676020978</v>
      </c>
      <c r="W14" s="106">
        <f t="shared" si="9"/>
        <v>6.3914556240018239E-2</v>
      </c>
      <c r="Y14" s="88">
        <v>10030101</v>
      </c>
      <c r="Z14" s="44">
        <f>SUM(U26,U90,U119,U126,U149)</f>
        <v>11044.040893090141</v>
      </c>
      <c r="AA14" s="44">
        <f>SUM(V26,V90,V119,V126,V149)</f>
        <v>8672.5582946276973</v>
      </c>
      <c r="AB14" s="49">
        <f>SUM(W26,W90,W119,W126,W149)</f>
        <v>1556.9783193181088</v>
      </c>
      <c r="AD14" s="88">
        <v>10030101</v>
      </c>
      <c r="AE14" s="74">
        <v>8.2899999999999991</v>
      </c>
      <c r="AF14" s="74">
        <v>7.6</v>
      </c>
      <c r="AG14" s="96">
        <f t="shared" si="10"/>
        <v>0.6899999999999995</v>
      </c>
      <c r="AH14" s="96">
        <f t="shared" si="16"/>
        <v>8.3232810615198979E-2</v>
      </c>
      <c r="AI14" s="74">
        <v>0.63</v>
      </c>
      <c r="AJ14" s="74">
        <v>2.35</v>
      </c>
      <c r="AK14" s="96">
        <v>1</v>
      </c>
      <c r="AL14" s="74">
        <v>0.9</v>
      </c>
      <c r="AM14" s="74">
        <v>0.16</v>
      </c>
      <c r="AN14" s="114">
        <f t="shared" si="17"/>
        <v>0.17777777777777778</v>
      </c>
      <c r="AP14" s="110">
        <f t="shared" si="12"/>
        <v>919.22656408108469</v>
      </c>
      <c r="AQ14" s="96">
        <f t="shared" si="13"/>
        <v>8672.5582946276973</v>
      </c>
      <c r="AR14" s="102">
        <f t="shared" si="14"/>
        <v>276.79614565655271</v>
      </c>
      <c r="AT14" s="118">
        <f t="shared" si="15"/>
        <v>9868.5810043653364</v>
      </c>
    </row>
    <row r="15" spans="1:46" ht="14.4" customHeight="1" x14ac:dyDescent="0.3">
      <c r="A15" s="48" t="s">
        <v>443</v>
      </c>
      <c r="B15" s="74">
        <v>4.34</v>
      </c>
      <c r="C15" s="74">
        <v>2.57</v>
      </c>
      <c r="D15" s="74">
        <v>0.05</v>
      </c>
      <c r="E15" s="96">
        <f t="shared" si="1"/>
        <v>4863.1869999999999</v>
      </c>
      <c r="F15" s="96">
        <f t="shared" si="2"/>
        <v>2879.8134999999997</v>
      </c>
      <c r="G15" s="96">
        <f t="shared" si="3"/>
        <v>56.027500000000003</v>
      </c>
      <c r="H15" s="96">
        <v>8948</v>
      </c>
      <c r="I15" s="95">
        <f t="shared" si="4"/>
        <v>0.54349430040232449</v>
      </c>
      <c r="J15" s="96">
        <f t="shared" si="5"/>
        <v>0.32183879079123823</v>
      </c>
      <c r="K15" s="102">
        <f t="shared" si="6"/>
        <v>6.2614550737594993E-3</v>
      </c>
      <c r="M15" s="101" t="s">
        <v>489</v>
      </c>
      <c r="N15" s="97">
        <v>10100001</v>
      </c>
      <c r="O15" s="95">
        <v>12865</v>
      </c>
      <c r="P15" s="102">
        <v>58</v>
      </c>
      <c r="R15" s="111">
        <v>9.4593543235227021E-2</v>
      </c>
      <c r="S15" s="98">
        <v>9.8002319568027976E-2</v>
      </c>
      <c r="T15" s="98">
        <v>8.5219408320024326E-4</v>
      </c>
      <c r="U15" s="98">
        <f t="shared" si="7"/>
        <v>5.4864255076431672</v>
      </c>
      <c r="V15" s="98">
        <f t="shared" si="8"/>
        <v>5.6841345349456223</v>
      </c>
      <c r="W15" s="106">
        <f t="shared" si="9"/>
        <v>4.9427256825614108E-2</v>
      </c>
      <c r="Y15" s="88">
        <v>10030102</v>
      </c>
      <c r="Z15" s="44">
        <f>SUM(U37,U41,U127,U231)</f>
        <v>12325.742926825107</v>
      </c>
      <c r="AA15" s="44">
        <f>SUM(V37,V41,V127,V231)</f>
        <v>7830.2894460583902</v>
      </c>
      <c r="AB15" s="49">
        <f>SUM(W37,W41,W127,W231)</f>
        <v>950.99779111926784</v>
      </c>
      <c r="AD15" s="88">
        <v>10030102</v>
      </c>
      <c r="AE15" s="74">
        <v>15.47</v>
      </c>
      <c r="AF15" s="74">
        <v>8.9700000000000006</v>
      </c>
      <c r="AG15" s="96">
        <f t="shared" si="10"/>
        <v>6.5</v>
      </c>
      <c r="AH15" s="96">
        <f t="shared" si="16"/>
        <v>0.42016806722689076</v>
      </c>
      <c r="AI15" s="74">
        <v>0.19</v>
      </c>
      <c r="AJ15" s="74">
        <v>3.23</v>
      </c>
      <c r="AK15" s="96">
        <v>1</v>
      </c>
      <c r="AL15" s="74">
        <v>0.51</v>
      </c>
      <c r="AM15" s="74">
        <v>0.12</v>
      </c>
      <c r="AN15" s="114">
        <f t="shared" si="17"/>
        <v>0.23529411764705882</v>
      </c>
      <c r="AP15" s="110">
        <f t="shared" si="12"/>
        <v>5178.8835826996246</v>
      </c>
      <c r="AQ15" s="96">
        <f t="shared" si="13"/>
        <v>7830.2894460583902</v>
      </c>
      <c r="AR15" s="102">
        <f t="shared" si="14"/>
        <v>223.76418614571008</v>
      </c>
      <c r="AT15" s="118">
        <f t="shared" si="15"/>
        <v>13232.937214903724</v>
      </c>
    </row>
    <row r="16" spans="1:46" ht="14.4" customHeight="1" x14ac:dyDescent="0.3">
      <c r="A16" s="48" t="s">
        <v>444</v>
      </c>
      <c r="B16" s="74">
        <v>0.41</v>
      </c>
      <c r="C16" s="74">
        <v>0.3</v>
      </c>
      <c r="D16" s="74">
        <v>0.04</v>
      </c>
      <c r="E16" s="96">
        <f t="shared" si="1"/>
        <v>459.42549999999994</v>
      </c>
      <c r="F16" s="96">
        <f t="shared" si="2"/>
        <v>336.16499999999996</v>
      </c>
      <c r="G16" s="96">
        <f t="shared" si="3"/>
        <v>44.821999999999996</v>
      </c>
      <c r="H16" s="96">
        <v>2717</v>
      </c>
      <c r="I16" s="95">
        <f t="shared" si="4"/>
        <v>0.16909293338240705</v>
      </c>
      <c r="J16" s="96">
        <f t="shared" si="5"/>
        <v>0.12372653662127345</v>
      </c>
      <c r="K16" s="102">
        <f t="shared" si="6"/>
        <v>1.6496871549503127E-2</v>
      </c>
      <c r="M16" s="101" t="s">
        <v>489</v>
      </c>
      <c r="N16" s="97">
        <v>10100003</v>
      </c>
      <c r="O16" s="95">
        <v>12865</v>
      </c>
      <c r="P16" s="102">
        <v>1735</v>
      </c>
      <c r="R16" s="111">
        <v>9.4593543235227021E-2</v>
      </c>
      <c r="S16" s="98">
        <v>9.8002319568027976E-2</v>
      </c>
      <c r="T16" s="98">
        <v>8.5219408320024326E-4</v>
      </c>
      <c r="U16" s="98">
        <f t="shared" si="7"/>
        <v>164.11979751311887</v>
      </c>
      <c r="V16" s="98">
        <f t="shared" si="8"/>
        <v>170.03402445052853</v>
      </c>
      <c r="W16" s="106">
        <f t="shared" si="9"/>
        <v>1.478556734352422</v>
      </c>
      <c r="Y16" s="88">
        <v>10030103</v>
      </c>
      <c r="Z16" s="44">
        <f>SUM(U38,U150)</f>
        <v>325.31548518394163</v>
      </c>
      <c r="AA16" s="44">
        <f>SUM(V38,V150)</f>
        <v>237.74737575182985</v>
      </c>
      <c r="AB16" s="49">
        <f>SUM(W38,W150)</f>
        <v>93.20549294778661</v>
      </c>
      <c r="AD16" s="88">
        <v>10030103</v>
      </c>
      <c r="AE16" s="74">
        <v>0.28000000000000003</v>
      </c>
      <c r="AF16" s="74">
        <v>0.1</v>
      </c>
      <c r="AG16" s="96">
        <f t="shared" si="10"/>
        <v>0.18000000000000002</v>
      </c>
      <c r="AH16" s="96">
        <f t="shared" si="16"/>
        <v>0.6428571428571429</v>
      </c>
      <c r="AI16" s="74">
        <v>0.06</v>
      </c>
      <c r="AJ16" s="74">
        <v>0.12</v>
      </c>
      <c r="AK16" s="96">
        <v>1</v>
      </c>
      <c r="AL16" s="74">
        <v>0.11</v>
      </c>
      <c r="AM16" s="74">
        <v>0.01</v>
      </c>
      <c r="AN16" s="114">
        <f t="shared" si="17"/>
        <v>9.0909090909090912E-2</v>
      </c>
      <c r="AP16" s="110">
        <f t="shared" si="12"/>
        <v>209.13138333253391</v>
      </c>
      <c r="AQ16" s="96">
        <f t="shared" si="13"/>
        <v>237.74737575182985</v>
      </c>
      <c r="AR16" s="102">
        <f t="shared" si="14"/>
        <v>8.4732266316169653</v>
      </c>
      <c r="AT16" s="118">
        <f t="shared" si="15"/>
        <v>455.35198571598073</v>
      </c>
    </row>
    <row r="17" spans="1:46" ht="14.4" customHeight="1" x14ac:dyDescent="0.3">
      <c r="A17" s="48" t="s">
        <v>445</v>
      </c>
      <c r="B17" s="74">
        <v>1.82</v>
      </c>
      <c r="C17" s="74">
        <v>1.35</v>
      </c>
      <c r="D17" s="74">
        <v>0.28999999999999998</v>
      </c>
      <c r="E17" s="96">
        <f t="shared" si="1"/>
        <v>2039.4010000000001</v>
      </c>
      <c r="F17" s="96">
        <f t="shared" si="2"/>
        <v>1512.7425000000001</v>
      </c>
      <c r="G17" s="96">
        <f t="shared" si="3"/>
        <v>324.95949999999999</v>
      </c>
      <c r="H17" s="96">
        <v>11551</v>
      </c>
      <c r="I17" s="95">
        <f t="shared" si="4"/>
        <v>0.17655622889793093</v>
      </c>
      <c r="J17" s="96">
        <f t="shared" si="5"/>
        <v>0.1309620379187949</v>
      </c>
      <c r="K17" s="102">
        <f t="shared" si="6"/>
        <v>2.8132585923296684E-2</v>
      </c>
      <c r="M17" s="101" t="s">
        <v>490</v>
      </c>
      <c r="N17" s="97">
        <v>10040101</v>
      </c>
      <c r="O17" s="95">
        <v>6491</v>
      </c>
      <c r="P17" s="102">
        <v>22</v>
      </c>
      <c r="R17" s="111">
        <v>0.14368192789259315</v>
      </c>
      <c r="S17" s="98">
        <v>9.6351410469150689E-2</v>
      </c>
      <c r="T17" s="98">
        <v>0</v>
      </c>
      <c r="U17" s="98">
        <f t="shared" si="7"/>
        <v>3.1610024136370494</v>
      </c>
      <c r="V17" s="98">
        <f t="shared" si="8"/>
        <v>2.119731030321315</v>
      </c>
      <c r="W17" s="106">
        <f t="shared" si="9"/>
        <v>0</v>
      </c>
      <c r="Y17" s="88">
        <v>10030104</v>
      </c>
      <c r="Z17" s="44">
        <f>SUM(U39,U128,U232)</f>
        <v>3068.7545415825307</v>
      </c>
      <c r="AA17" s="44">
        <f>SUM(V39,V128,V232)</f>
        <v>2009.0856908626004</v>
      </c>
      <c r="AB17" s="49">
        <f>SUM(W39,W128,W232)</f>
        <v>223.32681897195496</v>
      </c>
      <c r="AD17" s="88">
        <v>10030104</v>
      </c>
      <c r="AE17" s="74">
        <v>0.65</v>
      </c>
      <c r="AF17" s="74">
        <v>0.56999999999999995</v>
      </c>
      <c r="AG17" s="96">
        <f t="shared" si="10"/>
        <v>8.0000000000000071E-2</v>
      </c>
      <c r="AH17" s="96">
        <f t="shared" si="16"/>
        <v>0.12307692307692318</v>
      </c>
      <c r="AI17" s="74">
        <v>0.39</v>
      </c>
      <c r="AJ17" s="74">
        <v>0.52</v>
      </c>
      <c r="AK17" s="96">
        <v>1</v>
      </c>
      <c r="AL17" s="74">
        <v>0</v>
      </c>
      <c r="AM17" s="74">
        <v>0</v>
      </c>
      <c r="AN17" s="114">
        <v>0</v>
      </c>
      <c r="AP17" s="110">
        <f t="shared" si="12"/>
        <v>377.69286665631176</v>
      </c>
      <c r="AQ17" s="96">
        <f t="shared" si="13"/>
        <v>2009.0856908626004</v>
      </c>
      <c r="AR17" s="102">
        <f t="shared" si="14"/>
        <v>0</v>
      </c>
      <c r="AT17" s="118">
        <f t="shared" si="15"/>
        <v>2386.7785575189123</v>
      </c>
    </row>
    <row r="18" spans="1:46" ht="14.4" customHeight="1" x14ac:dyDescent="0.3">
      <c r="A18" s="48" t="s">
        <v>446</v>
      </c>
      <c r="B18" s="74">
        <v>6.13</v>
      </c>
      <c r="C18" s="74">
        <v>5.93</v>
      </c>
      <c r="D18" s="74">
        <v>6.65</v>
      </c>
      <c r="E18" s="96">
        <f t="shared" si="1"/>
        <v>6868.9714999999997</v>
      </c>
      <c r="F18" s="96">
        <f t="shared" si="2"/>
        <v>6644.8614999999991</v>
      </c>
      <c r="G18" s="96">
        <f t="shared" si="3"/>
        <v>7451.6575000000003</v>
      </c>
      <c r="H18" s="96">
        <v>83172</v>
      </c>
      <c r="I18" s="95">
        <f t="shared" si="4"/>
        <v>8.2587547491944399E-2</v>
      </c>
      <c r="J18" s="96">
        <f t="shared" si="5"/>
        <v>7.989301086904245E-2</v>
      </c>
      <c r="K18" s="102">
        <f t="shared" si="6"/>
        <v>8.9593342711489443E-2</v>
      </c>
      <c r="M18" s="101" t="s">
        <v>490</v>
      </c>
      <c r="N18" s="97">
        <v>10040104</v>
      </c>
      <c r="O18" s="95">
        <v>6491</v>
      </c>
      <c r="P18" s="102">
        <v>89</v>
      </c>
      <c r="R18" s="111">
        <v>0.14368192789259315</v>
      </c>
      <c r="S18" s="98">
        <v>9.6351410469150689E-2</v>
      </c>
      <c r="T18" s="98">
        <v>0</v>
      </c>
      <c r="U18" s="98">
        <f t="shared" si="7"/>
        <v>12.787691582440791</v>
      </c>
      <c r="V18" s="98">
        <f t="shared" si="8"/>
        <v>8.5752755317544107</v>
      </c>
      <c r="W18" s="106">
        <f t="shared" si="9"/>
        <v>0</v>
      </c>
      <c r="Y18" s="88">
        <v>10030105</v>
      </c>
      <c r="Z18" s="44">
        <f>SUM(U40,U42,U120)</f>
        <v>327.01421603541826</v>
      </c>
      <c r="AA18" s="44">
        <f>SUM(V40,V42,V120)</f>
        <v>214.42484555398173</v>
      </c>
      <c r="AB18" s="49">
        <f>SUM(W40,W42,W120)</f>
        <v>29.315537536191471</v>
      </c>
      <c r="AD18" s="88">
        <v>10030105</v>
      </c>
      <c r="AE18" s="74">
        <v>0.02</v>
      </c>
      <c r="AF18" s="74">
        <v>0.08</v>
      </c>
      <c r="AG18" s="96">
        <v>0</v>
      </c>
      <c r="AH18" s="96">
        <f t="shared" si="16"/>
        <v>0</v>
      </c>
      <c r="AI18" s="74">
        <v>0.04</v>
      </c>
      <c r="AJ18" s="74">
        <v>0.05</v>
      </c>
      <c r="AK18" s="96">
        <v>1</v>
      </c>
      <c r="AL18" s="74">
        <v>0</v>
      </c>
      <c r="AM18" s="74">
        <v>0</v>
      </c>
      <c r="AN18" s="114">
        <v>0</v>
      </c>
      <c r="AP18" s="110">
        <f t="shared" si="12"/>
        <v>0</v>
      </c>
      <c r="AQ18" s="96">
        <f t="shared" si="13"/>
        <v>214.42484555398173</v>
      </c>
      <c r="AR18" s="102">
        <f t="shared" si="14"/>
        <v>0</v>
      </c>
      <c r="AT18" s="118">
        <f t="shared" si="15"/>
        <v>214.42484555398173</v>
      </c>
    </row>
    <row r="19" spans="1:46" ht="14.4" customHeight="1" x14ac:dyDescent="0.3">
      <c r="A19" s="48" t="s">
        <v>447</v>
      </c>
      <c r="B19" s="74">
        <v>9.41</v>
      </c>
      <c r="C19" s="74">
        <v>7.4</v>
      </c>
      <c r="D19" s="74">
        <v>1.8</v>
      </c>
      <c r="E19" s="96">
        <f t="shared" si="1"/>
        <v>10544.3755</v>
      </c>
      <c r="F19" s="96">
        <f t="shared" si="2"/>
        <v>8292.07</v>
      </c>
      <c r="G19" s="96">
        <f t="shared" si="3"/>
        <v>2016.99</v>
      </c>
      <c r="H19" s="96">
        <v>78210</v>
      </c>
      <c r="I19" s="95">
        <f t="shared" si="4"/>
        <v>0.13482132080296638</v>
      </c>
      <c r="J19" s="96">
        <f t="shared" si="5"/>
        <v>0.10602314282061118</v>
      </c>
      <c r="K19" s="102">
        <f t="shared" si="6"/>
        <v>2.5789413118527043E-2</v>
      </c>
      <c r="M19" s="101" t="s">
        <v>490</v>
      </c>
      <c r="N19" s="97">
        <v>10050004</v>
      </c>
      <c r="O19" s="95">
        <v>6491</v>
      </c>
      <c r="P19" s="102">
        <v>4052</v>
      </c>
      <c r="R19" s="111">
        <v>0.14368192789259315</v>
      </c>
      <c r="S19" s="98">
        <v>9.6351410469150689E-2</v>
      </c>
      <c r="T19" s="98">
        <v>0</v>
      </c>
      <c r="U19" s="98">
        <f t="shared" si="7"/>
        <v>582.19917182078746</v>
      </c>
      <c r="V19" s="98">
        <f t="shared" si="8"/>
        <v>390.41591522099861</v>
      </c>
      <c r="W19" s="106">
        <f t="shared" si="9"/>
        <v>0</v>
      </c>
      <c r="Y19" s="88">
        <v>10030201</v>
      </c>
      <c r="Z19" s="44">
        <f>SUM(U99,U181,U233)</f>
        <v>352.20059631120239</v>
      </c>
      <c r="AA19" s="44">
        <f>SUM(V99,V181,V233)</f>
        <v>271.50897472914727</v>
      </c>
      <c r="AB19" s="49">
        <f>SUM(W99,W181,W233)</f>
        <v>21.962328835558374</v>
      </c>
      <c r="AD19" s="88">
        <v>10030201</v>
      </c>
      <c r="AE19" s="74">
        <v>0.01</v>
      </c>
      <c r="AF19" s="74">
        <v>0</v>
      </c>
      <c r="AG19" s="96">
        <f t="shared" si="10"/>
        <v>0.01</v>
      </c>
      <c r="AH19" s="96">
        <f t="shared" si="16"/>
        <v>1</v>
      </c>
      <c r="AI19" s="74">
        <v>0.14000000000000001</v>
      </c>
      <c r="AJ19" s="74">
        <v>0.15</v>
      </c>
      <c r="AK19" s="96">
        <v>1</v>
      </c>
      <c r="AL19" s="74">
        <v>0</v>
      </c>
      <c r="AM19" s="74">
        <v>0</v>
      </c>
      <c r="AN19" s="114">
        <v>0</v>
      </c>
      <c r="AP19" s="110">
        <f t="shared" si="12"/>
        <v>352.20059631120239</v>
      </c>
      <c r="AQ19" s="96">
        <f t="shared" si="13"/>
        <v>271.50897472914727</v>
      </c>
      <c r="AR19" s="102">
        <f t="shared" si="14"/>
        <v>0</v>
      </c>
      <c r="AT19" s="118">
        <f t="shared" si="15"/>
        <v>623.7095710403496</v>
      </c>
    </row>
    <row r="20" spans="1:46" ht="14.4" customHeight="1" x14ac:dyDescent="0.3">
      <c r="A20" s="48" t="s">
        <v>448</v>
      </c>
      <c r="B20" s="74">
        <v>0.04</v>
      </c>
      <c r="C20" s="74">
        <v>0.09</v>
      </c>
      <c r="D20" s="74">
        <v>0</v>
      </c>
      <c r="E20" s="96">
        <f t="shared" si="1"/>
        <v>44.821999999999996</v>
      </c>
      <c r="F20" s="96">
        <f t="shared" si="2"/>
        <v>100.84949999999999</v>
      </c>
      <c r="G20" s="96">
        <f t="shared" si="3"/>
        <v>0</v>
      </c>
      <c r="H20" s="96">
        <v>1199</v>
      </c>
      <c r="I20" s="95">
        <f t="shared" si="4"/>
        <v>3.7382819015846537E-2</v>
      </c>
      <c r="J20" s="96">
        <f t="shared" si="5"/>
        <v>8.41113427856547E-2</v>
      </c>
      <c r="K20" s="102">
        <f t="shared" si="6"/>
        <v>0</v>
      </c>
      <c r="M20" s="101" t="s">
        <v>490</v>
      </c>
      <c r="N20" s="97">
        <v>10050007</v>
      </c>
      <c r="O20" s="95">
        <v>6491</v>
      </c>
      <c r="P20" s="102">
        <v>504</v>
      </c>
      <c r="R20" s="111">
        <v>0.14368192789259315</v>
      </c>
      <c r="S20" s="98">
        <v>9.6351410469150689E-2</v>
      </c>
      <c r="T20" s="98">
        <v>0</v>
      </c>
      <c r="U20" s="98">
        <f t="shared" si="7"/>
        <v>72.415691657866944</v>
      </c>
      <c r="V20" s="98">
        <f t="shared" si="8"/>
        <v>48.561110876451949</v>
      </c>
      <c r="W20" s="106">
        <f t="shared" si="9"/>
        <v>0</v>
      </c>
      <c r="Y20" s="88">
        <v>10030202</v>
      </c>
      <c r="Z20" s="44">
        <f>U100</f>
        <v>1085.3724031877214</v>
      </c>
      <c r="AA20" s="44">
        <f>V100</f>
        <v>1141.5123550767414</v>
      </c>
      <c r="AB20" s="49">
        <f>W100</f>
        <v>224.55980755608024</v>
      </c>
      <c r="AD20" s="88">
        <v>10030202</v>
      </c>
      <c r="AE20" s="74">
        <v>1.84</v>
      </c>
      <c r="AF20" s="74">
        <v>0.11</v>
      </c>
      <c r="AG20" s="96">
        <f t="shared" si="10"/>
        <v>1.73</v>
      </c>
      <c r="AH20" s="96">
        <f t="shared" si="16"/>
        <v>0.94021739130434778</v>
      </c>
      <c r="AI20" s="74">
        <v>0.12</v>
      </c>
      <c r="AJ20" s="74">
        <v>0.5</v>
      </c>
      <c r="AK20" s="96">
        <v>1</v>
      </c>
      <c r="AL20" s="74">
        <v>0.28999999999999998</v>
      </c>
      <c r="AM20" s="74">
        <v>0.04</v>
      </c>
      <c r="AN20" s="114">
        <f t="shared" si="17"/>
        <v>0.13793103448275865</v>
      </c>
      <c r="AP20" s="110">
        <f t="shared" si="12"/>
        <v>1020.4860095188901</v>
      </c>
      <c r="AQ20" s="96">
        <f t="shared" si="13"/>
        <v>1141.5123550767414</v>
      </c>
      <c r="AR20" s="102">
        <f t="shared" si="14"/>
        <v>30.973766559459349</v>
      </c>
      <c r="AT20" s="118">
        <f t="shared" si="15"/>
        <v>2192.9721311550911</v>
      </c>
    </row>
    <row r="21" spans="1:46" ht="14.4" customHeight="1" x14ac:dyDescent="0.3">
      <c r="A21" s="48" t="s">
        <v>449</v>
      </c>
      <c r="B21" s="74">
        <v>1.1599999999999999</v>
      </c>
      <c r="C21" s="74">
        <v>1.22</v>
      </c>
      <c r="D21" s="74">
        <v>0.24</v>
      </c>
      <c r="E21" s="96">
        <f t="shared" si="1"/>
        <v>1299.838</v>
      </c>
      <c r="F21" s="96">
        <f t="shared" si="2"/>
        <v>1367.0709999999999</v>
      </c>
      <c r="G21" s="96">
        <f t="shared" si="3"/>
        <v>268.93199999999996</v>
      </c>
      <c r="H21" s="96">
        <v>13552</v>
      </c>
      <c r="I21" s="95">
        <f t="shared" si="4"/>
        <v>9.5914846517119248E-2</v>
      </c>
      <c r="J21" s="96">
        <f t="shared" si="5"/>
        <v>0.10087595926800472</v>
      </c>
      <c r="K21" s="102">
        <f t="shared" si="6"/>
        <v>1.9844451003541909E-2</v>
      </c>
      <c r="M21" s="101" t="s">
        <v>490</v>
      </c>
      <c r="N21" s="97">
        <v>10050008</v>
      </c>
      <c r="O21" s="95">
        <v>6491</v>
      </c>
      <c r="P21" s="102">
        <v>145</v>
      </c>
      <c r="R21" s="111">
        <v>0.14368192789259315</v>
      </c>
      <c r="S21" s="98">
        <v>9.6351410469150689E-2</v>
      </c>
      <c r="T21" s="98">
        <v>0</v>
      </c>
      <c r="U21" s="98">
        <f t="shared" si="7"/>
        <v>20.833879544426008</v>
      </c>
      <c r="V21" s="98">
        <f t="shared" si="8"/>
        <v>13.970954518026851</v>
      </c>
      <c r="W21" s="106">
        <f t="shared" si="9"/>
        <v>0</v>
      </c>
      <c r="Y21" s="88">
        <v>10030203</v>
      </c>
      <c r="Z21" s="44">
        <f>SUM(U43,U101,U108,U130,U182,U234,U236)</f>
        <v>2283.0389879795666</v>
      </c>
      <c r="AA21" s="44">
        <f>SUM(V43,V101,V108,V130,V182,V234,V236)</f>
        <v>1429.3644020813813</v>
      </c>
      <c r="AB21" s="49">
        <f>SUM(W43,W101,W108,W130,W182,W234,W236)</f>
        <v>169.76926108476761</v>
      </c>
      <c r="AD21" s="88">
        <v>10030203</v>
      </c>
      <c r="AE21" s="74">
        <v>1.73</v>
      </c>
      <c r="AF21" s="74">
        <v>1.37</v>
      </c>
      <c r="AG21" s="96">
        <f t="shared" si="10"/>
        <v>0.35999999999999988</v>
      </c>
      <c r="AH21" s="96">
        <f t="shared" si="16"/>
        <v>0.20809248554913287</v>
      </c>
      <c r="AI21" s="74">
        <v>0.27</v>
      </c>
      <c r="AJ21" s="74">
        <v>0.62</v>
      </c>
      <c r="AK21" s="96">
        <v>1</v>
      </c>
      <c r="AL21" s="74">
        <v>0.21</v>
      </c>
      <c r="AM21" s="74">
        <v>0.03</v>
      </c>
      <c r="AN21" s="114">
        <f t="shared" si="17"/>
        <v>0.14285714285714285</v>
      </c>
      <c r="AP21" s="110">
        <f t="shared" si="12"/>
        <v>475.08325761424493</v>
      </c>
      <c r="AQ21" s="96">
        <f t="shared" si="13"/>
        <v>1429.3644020813813</v>
      </c>
      <c r="AR21" s="102">
        <f t="shared" si="14"/>
        <v>24.252751583538227</v>
      </c>
      <c r="AT21" s="118">
        <f t="shared" si="15"/>
        <v>1928.7004112791644</v>
      </c>
    </row>
    <row r="22" spans="1:46" ht="14.4" customHeight="1" x14ac:dyDescent="0.3">
      <c r="A22" s="48" t="s">
        <v>450</v>
      </c>
      <c r="B22" s="74">
        <v>0.08</v>
      </c>
      <c r="C22" s="74">
        <v>0.11</v>
      </c>
      <c r="D22" s="74">
        <v>0.03</v>
      </c>
      <c r="E22" s="96">
        <f t="shared" si="1"/>
        <v>89.643999999999991</v>
      </c>
      <c r="F22" s="96">
        <f t="shared" si="2"/>
        <v>123.26049999999999</v>
      </c>
      <c r="G22" s="96">
        <f t="shared" si="3"/>
        <v>33.616499999999995</v>
      </c>
      <c r="H22" s="96">
        <v>1159</v>
      </c>
      <c r="I22" s="95">
        <f t="shared" si="4"/>
        <v>7.7345987920621223E-2</v>
      </c>
      <c r="J22" s="96">
        <f t="shared" si="5"/>
        <v>0.10635073339085419</v>
      </c>
      <c r="K22" s="102">
        <f t="shared" si="6"/>
        <v>2.9004745470232955E-2</v>
      </c>
      <c r="M22" s="101" t="s">
        <v>490</v>
      </c>
      <c r="N22" s="97">
        <v>10050009</v>
      </c>
      <c r="O22" s="95">
        <v>6491</v>
      </c>
      <c r="P22" s="102">
        <v>1310</v>
      </c>
      <c r="R22" s="111">
        <v>0.14368192789259315</v>
      </c>
      <c r="S22" s="98">
        <v>9.6351410469150689E-2</v>
      </c>
      <c r="T22" s="98">
        <v>0</v>
      </c>
      <c r="U22" s="98">
        <f t="shared" si="7"/>
        <v>188.22332553929704</v>
      </c>
      <c r="V22" s="98">
        <f t="shared" si="8"/>
        <v>126.2203477145874</v>
      </c>
      <c r="W22" s="106">
        <f t="shared" si="9"/>
        <v>0</v>
      </c>
      <c r="Y22" s="88">
        <v>10030204</v>
      </c>
      <c r="Z22" s="44">
        <f>SUM(U131,U237)</f>
        <v>140.00447270050995</v>
      </c>
      <c r="AA22" s="44">
        <f>SUM(V131,V237)</f>
        <v>86.386764569702791</v>
      </c>
      <c r="AB22" s="49">
        <f>SUM(W131,W237)</f>
        <v>15.897576622146882</v>
      </c>
      <c r="AD22" s="88">
        <v>10030204</v>
      </c>
      <c r="AE22" s="74">
        <v>0.22</v>
      </c>
      <c r="AF22" s="74">
        <v>0</v>
      </c>
      <c r="AG22" s="96">
        <f t="shared" si="10"/>
        <v>0.22</v>
      </c>
      <c r="AH22" s="96">
        <f t="shared" si="16"/>
        <v>1</v>
      </c>
      <c r="AI22" s="74">
        <v>0.03</v>
      </c>
      <c r="AJ22" s="74">
        <v>7.0000000000000007E-2</v>
      </c>
      <c r="AK22" s="96">
        <v>1</v>
      </c>
      <c r="AL22" s="74">
        <v>0</v>
      </c>
      <c r="AM22" s="74">
        <v>0</v>
      </c>
      <c r="AN22" s="114">
        <v>0</v>
      </c>
      <c r="AP22" s="110">
        <f t="shared" si="12"/>
        <v>140.00447270050995</v>
      </c>
      <c r="AQ22" s="96">
        <f t="shared" si="13"/>
        <v>86.386764569702791</v>
      </c>
      <c r="AR22" s="102">
        <f t="shared" si="14"/>
        <v>0</v>
      </c>
      <c r="AT22" s="118">
        <f t="shared" si="15"/>
        <v>226.39123727021274</v>
      </c>
    </row>
    <row r="23" spans="1:46" ht="14.4" customHeight="1" x14ac:dyDescent="0.3">
      <c r="A23" s="48" t="s">
        <v>451</v>
      </c>
      <c r="B23" s="74">
        <v>0.04</v>
      </c>
      <c r="C23" s="74">
        <v>0.18</v>
      </c>
      <c r="D23" s="74">
        <v>0.01</v>
      </c>
      <c r="E23" s="96">
        <f t="shared" si="1"/>
        <v>44.821999999999996</v>
      </c>
      <c r="F23" s="96">
        <f t="shared" si="2"/>
        <v>201.69899999999998</v>
      </c>
      <c r="G23" s="96">
        <f t="shared" si="3"/>
        <v>11.205499999999999</v>
      </c>
      <c r="H23" s="96">
        <v>2965</v>
      </c>
      <c r="I23" s="95">
        <f t="shared" si="4"/>
        <v>1.5117032040472173E-2</v>
      </c>
      <c r="J23" s="96">
        <f t="shared" si="5"/>
        <v>6.8026644182124785E-2</v>
      </c>
      <c r="K23" s="102">
        <f t="shared" si="6"/>
        <v>3.7792580101180433E-3</v>
      </c>
      <c r="M23" s="101" t="s">
        <v>490</v>
      </c>
      <c r="N23" s="97">
        <v>10050010</v>
      </c>
      <c r="O23" s="95">
        <v>6491</v>
      </c>
      <c r="P23" s="102">
        <v>340</v>
      </c>
      <c r="R23" s="111">
        <v>0.14368192789259315</v>
      </c>
      <c r="S23" s="98">
        <v>9.6351410469150689E-2</v>
      </c>
      <c r="T23" s="98">
        <v>0</v>
      </c>
      <c r="U23" s="98">
        <f t="shared" si="7"/>
        <v>48.851855483481671</v>
      </c>
      <c r="V23" s="98">
        <f t="shared" si="8"/>
        <v>32.759479559511234</v>
      </c>
      <c r="W23" s="106">
        <f t="shared" si="9"/>
        <v>0</v>
      </c>
      <c r="Y23" s="88">
        <v>10030205</v>
      </c>
      <c r="Z23" s="44">
        <f>SUM(U44,U183,U235)</f>
        <v>776.02029032209339</v>
      </c>
      <c r="AA23" s="44">
        <f>SUM(V44,V183,V235)</f>
        <v>587.11974857360326</v>
      </c>
      <c r="AB23" s="49">
        <f>SUM(W44,W183,W235)</f>
        <v>14.549849234359819</v>
      </c>
      <c r="AD23" s="88">
        <v>10030205</v>
      </c>
      <c r="AE23" s="74">
        <v>0.72</v>
      </c>
      <c r="AF23" s="74">
        <v>0.54</v>
      </c>
      <c r="AG23" s="96">
        <f t="shared" si="10"/>
        <v>0.17999999999999994</v>
      </c>
      <c r="AH23" s="96">
        <f t="shared" si="16"/>
        <v>0.24999999999999992</v>
      </c>
      <c r="AI23" s="74">
        <v>0.16</v>
      </c>
      <c r="AJ23" s="74">
        <v>0.32</v>
      </c>
      <c r="AK23" s="96">
        <v>1</v>
      </c>
      <c r="AL23" s="74">
        <v>0</v>
      </c>
      <c r="AM23" s="74">
        <v>0</v>
      </c>
      <c r="AN23" s="114">
        <v>0</v>
      </c>
      <c r="AP23" s="110">
        <f t="shared" si="12"/>
        <v>194.00507258052329</v>
      </c>
      <c r="AQ23" s="96">
        <f t="shared" si="13"/>
        <v>587.11974857360326</v>
      </c>
      <c r="AR23" s="102">
        <f t="shared" si="14"/>
        <v>0</v>
      </c>
      <c r="AT23" s="118">
        <f t="shared" si="15"/>
        <v>781.12482115412649</v>
      </c>
    </row>
    <row r="24" spans="1:46" ht="14.4" customHeight="1" x14ac:dyDescent="0.3">
      <c r="A24" s="48" t="s">
        <v>452</v>
      </c>
      <c r="B24" s="74">
        <v>1.66</v>
      </c>
      <c r="C24" s="74">
        <v>1.1000000000000001</v>
      </c>
      <c r="D24" s="74">
        <v>0.06</v>
      </c>
      <c r="E24" s="96">
        <f t="shared" si="1"/>
        <v>1860.1129999999998</v>
      </c>
      <c r="F24" s="96">
        <f t="shared" si="2"/>
        <v>1232.605</v>
      </c>
      <c r="G24" s="96">
        <f t="shared" si="3"/>
        <v>67.23299999999999</v>
      </c>
      <c r="H24" s="96">
        <v>16303.999999999998</v>
      </c>
      <c r="I24" s="95">
        <f t="shared" si="4"/>
        <v>0.11408936457311089</v>
      </c>
      <c r="J24" s="96">
        <f t="shared" si="5"/>
        <v>7.5601386162904821E-2</v>
      </c>
      <c r="K24" s="102">
        <f t="shared" si="6"/>
        <v>4.1237119725220806E-3</v>
      </c>
      <c r="M24" s="101" t="s">
        <v>490</v>
      </c>
      <c r="N24" s="97">
        <v>10050014</v>
      </c>
      <c r="O24" s="95">
        <v>6491</v>
      </c>
      <c r="P24" s="102">
        <v>29</v>
      </c>
      <c r="R24" s="111">
        <v>0.14368192789259315</v>
      </c>
      <c r="S24" s="98">
        <v>9.6351410469150689E-2</v>
      </c>
      <c r="T24" s="98">
        <v>0</v>
      </c>
      <c r="U24" s="98">
        <f t="shared" si="7"/>
        <v>4.1667759088852012</v>
      </c>
      <c r="V24" s="98">
        <f t="shared" si="8"/>
        <v>2.79419090360537</v>
      </c>
      <c r="W24" s="106">
        <f t="shared" si="9"/>
        <v>0</v>
      </c>
      <c r="Y24" s="88">
        <v>10040101</v>
      </c>
      <c r="Z24" s="44">
        <f>SUM(U17,U45,U68,U109)</f>
        <v>313.47184091113411</v>
      </c>
      <c r="AA24" s="44">
        <f>SUM(V17,V45,V68,V109)</f>
        <v>218.67823805665353</v>
      </c>
      <c r="AB24" s="49">
        <f>SUM(W17,W45,W68,W109)</f>
        <v>18.207976507250862</v>
      </c>
      <c r="AD24" s="88">
        <v>10040101</v>
      </c>
      <c r="AE24" s="74">
        <v>0.04</v>
      </c>
      <c r="AF24" s="74">
        <v>0.01</v>
      </c>
      <c r="AG24" s="96">
        <f t="shared" si="10"/>
        <v>0.03</v>
      </c>
      <c r="AH24" s="96">
        <f t="shared" si="16"/>
        <v>0.75</v>
      </c>
      <c r="AI24" s="74">
        <v>0.15</v>
      </c>
      <c r="AJ24" s="74">
        <v>0.16</v>
      </c>
      <c r="AK24" s="96">
        <v>1</v>
      </c>
      <c r="AL24" s="74">
        <v>0</v>
      </c>
      <c r="AM24" s="74">
        <v>0</v>
      </c>
      <c r="AN24" s="114">
        <v>0</v>
      </c>
      <c r="AP24" s="110">
        <f t="shared" si="12"/>
        <v>235.10388068335058</v>
      </c>
      <c r="AQ24" s="96">
        <f t="shared" si="13"/>
        <v>218.67823805665353</v>
      </c>
      <c r="AR24" s="102">
        <f t="shared" si="14"/>
        <v>0</v>
      </c>
      <c r="AT24" s="118">
        <f t="shared" si="15"/>
        <v>453.78211874000408</v>
      </c>
    </row>
    <row r="25" spans="1:46" ht="14.4" customHeight="1" x14ac:dyDescent="0.3">
      <c r="A25" s="48" t="s">
        <v>453</v>
      </c>
      <c r="B25" s="74">
        <v>1.49</v>
      </c>
      <c r="C25" s="74">
        <v>1.39</v>
      </c>
      <c r="D25" s="74">
        <v>0.28000000000000003</v>
      </c>
      <c r="E25" s="96">
        <f t="shared" si="1"/>
        <v>1669.6195</v>
      </c>
      <c r="F25" s="96">
        <f t="shared" si="2"/>
        <v>1557.5644999999997</v>
      </c>
      <c r="G25" s="96">
        <f t="shared" si="3"/>
        <v>313.75400000000002</v>
      </c>
      <c r="H25" s="96">
        <v>11170</v>
      </c>
      <c r="I25" s="95">
        <f t="shared" si="4"/>
        <v>0.14947354521038497</v>
      </c>
      <c r="J25" s="96">
        <f t="shared" si="5"/>
        <v>0.13944176365264097</v>
      </c>
      <c r="K25" s="102">
        <f t="shared" si="6"/>
        <v>2.8088988361683082E-2</v>
      </c>
      <c r="M25" s="101" t="s">
        <v>435</v>
      </c>
      <c r="N25" s="97">
        <v>10020005</v>
      </c>
      <c r="O25" s="95">
        <v>5607</v>
      </c>
      <c r="P25" s="102">
        <v>532</v>
      </c>
      <c r="R25" s="88">
        <v>0.23815098516714631</v>
      </c>
      <c r="S25" s="44">
        <v>0.18357471773300862</v>
      </c>
      <c r="T25" s="44">
        <v>4.9614788576488817E-3</v>
      </c>
      <c r="U25" s="98">
        <f t="shared" si="7"/>
        <v>126.69632410892183</v>
      </c>
      <c r="V25" s="98">
        <f t="shared" si="8"/>
        <v>97.661749833960585</v>
      </c>
      <c r="W25" s="106">
        <f t="shared" si="9"/>
        <v>2.6395067522692051</v>
      </c>
      <c r="Y25" s="88">
        <v>10040102</v>
      </c>
      <c r="Z25" s="44">
        <f>SUM(U46,U69,U121)</f>
        <v>179.31079377142206</v>
      </c>
      <c r="AA25" s="44">
        <f>SUM(V46,V69,V121)</f>
        <v>137.01847721949028</v>
      </c>
      <c r="AB25" s="49">
        <f>SUM(W46,W69,W121)</f>
        <v>15.782141573213259</v>
      </c>
      <c r="AD25" s="88">
        <v>10040102</v>
      </c>
      <c r="AE25" s="74">
        <v>0.05</v>
      </c>
      <c r="AF25" s="74">
        <v>0.03</v>
      </c>
      <c r="AG25" s="96">
        <f t="shared" si="10"/>
        <v>2.0000000000000004E-2</v>
      </c>
      <c r="AH25" s="96">
        <f t="shared" si="16"/>
        <v>0.40000000000000008</v>
      </c>
      <c r="AI25" s="74">
        <v>0.08</v>
      </c>
      <c r="AJ25" s="74">
        <v>0.09</v>
      </c>
      <c r="AK25" s="96">
        <v>1</v>
      </c>
      <c r="AL25" s="74">
        <v>0</v>
      </c>
      <c r="AM25" s="74">
        <v>0</v>
      </c>
      <c r="AN25" s="114">
        <v>0</v>
      </c>
      <c r="AP25" s="110">
        <f t="shared" si="12"/>
        <v>71.724317508568831</v>
      </c>
      <c r="AQ25" s="96">
        <f t="shared" si="13"/>
        <v>137.01847721949028</v>
      </c>
      <c r="AR25" s="102">
        <f t="shared" si="14"/>
        <v>0</v>
      </c>
      <c r="AT25" s="118">
        <f t="shared" si="15"/>
        <v>208.7427947280591</v>
      </c>
    </row>
    <row r="26" spans="1:46" ht="14.4" customHeight="1" x14ac:dyDescent="0.3">
      <c r="A26" s="48" t="s">
        <v>454</v>
      </c>
      <c r="B26" s="74">
        <v>0.11</v>
      </c>
      <c r="C26" s="74">
        <v>0.15</v>
      </c>
      <c r="D26" s="74">
        <v>0.05</v>
      </c>
      <c r="E26" s="96">
        <f t="shared" si="1"/>
        <v>123.26049999999999</v>
      </c>
      <c r="F26" s="96">
        <f t="shared" si="2"/>
        <v>168.08249999999998</v>
      </c>
      <c r="G26" s="96">
        <f t="shared" si="3"/>
        <v>56.027500000000003</v>
      </c>
      <c r="H26" s="96">
        <v>2198</v>
      </c>
      <c r="I26" s="95">
        <f t="shared" si="4"/>
        <v>5.607848043676069E-2</v>
      </c>
      <c r="J26" s="96">
        <f t="shared" si="5"/>
        <v>7.6470655141037291E-2</v>
      </c>
      <c r="K26" s="102">
        <f t="shared" si="6"/>
        <v>2.5490218380345771E-2</v>
      </c>
      <c r="M26" s="101" t="s">
        <v>435</v>
      </c>
      <c r="N26" s="97">
        <v>10030101</v>
      </c>
      <c r="O26" s="95">
        <v>5607</v>
      </c>
      <c r="P26" s="102">
        <v>5075</v>
      </c>
      <c r="R26" s="88">
        <v>0.23815098516714631</v>
      </c>
      <c r="S26" s="44">
        <v>0.18357471773300862</v>
      </c>
      <c r="T26" s="44">
        <v>4.9614788576488817E-3</v>
      </c>
      <c r="U26" s="98">
        <f t="shared" si="7"/>
        <v>1208.6162497232674</v>
      </c>
      <c r="V26" s="98">
        <f t="shared" si="8"/>
        <v>931.64169249501879</v>
      </c>
      <c r="W26" s="106">
        <f t="shared" si="9"/>
        <v>25.179505202568073</v>
      </c>
      <c r="Y26" s="88">
        <v>10040103</v>
      </c>
      <c r="Z26" s="44">
        <f>SUM(U70,U122)</f>
        <v>1852.5566537119005</v>
      </c>
      <c r="AA26" s="44">
        <f>SUM(V70,V122)</f>
        <v>1428.0294654566892</v>
      </c>
      <c r="AB26" s="49">
        <f>SUM(W70,W122)</f>
        <v>320.76451180244766</v>
      </c>
      <c r="AD26" s="88">
        <v>10040103</v>
      </c>
      <c r="AE26" s="74">
        <v>1.98</v>
      </c>
      <c r="AF26" s="74">
        <v>3.14</v>
      </c>
      <c r="AG26" s="96">
        <v>0</v>
      </c>
      <c r="AH26" s="96">
        <f t="shared" si="16"/>
        <v>0</v>
      </c>
      <c r="AI26" s="74">
        <v>0.1</v>
      </c>
      <c r="AJ26" s="74">
        <v>0.51</v>
      </c>
      <c r="AK26" s="96">
        <v>1</v>
      </c>
      <c r="AL26" s="74">
        <v>0.1</v>
      </c>
      <c r="AM26" s="74">
        <v>0.02</v>
      </c>
      <c r="AN26" s="114">
        <f t="shared" si="17"/>
        <v>0.19999999999999998</v>
      </c>
      <c r="AP26" s="110">
        <f t="shared" si="12"/>
        <v>0</v>
      </c>
      <c r="AQ26" s="96">
        <f t="shared" si="13"/>
        <v>1428.0294654566892</v>
      </c>
      <c r="AR26" s="102">
        <f t="shared" si="14"/>
        <v>64.15290236048952</v>
      </c>
      <c r="AT26" s="118">
        <f t="shared" si="15"/>
        <v>1492.1823678171786</v>
      </c>
    </row>
    <row r="27" spans="1:46" ht="14.4" customHeight="1" x14ac:dyDescent="0.3">
      <c r="A27" s="48" t="s">
        <v>455</v>
      </c>
      <c r="B27" s="74">
        <v>1.6</v>
      </c>
      <c r="C27" s="74">
        <v>2</v>
      </c>
      <c r="D27" s="74">
        <v>0.43</v>
      </c>
      <c r="E27" s="96">
        <f t="shared" si="1"/>
        <v>1792.88</v>
      </c>
      <c r="F27" s="96">
        <f t="shared" si="2"/>
        <v>2241.1</v>
      </c>
      <c r="G27" s="96">
        <f t="shared" si="3"/>
        <v>481.8365</v>
      </c>
      <c r="H27" s="96">
        <v>28297</v>
      </c>
      <c r="I27" s="95">
        <f t="shared" si="4"/>
        <v>6.3359366717319857E-2</v>
      </c>
      <c r="J27" s="96">
        <f t="shared" si="5"/>
        <v>7.9199208396649817E-2</v>
      </c>
      <c r="K27" s="102">
        <f t="shared" si="6"/>
        <v>1.7027829805279712E-2</v>
      </c>
      <c r="M27" s="101" t="s">
        <v>436</v>
      </c>
      <c r="N27" s="97">
        <v>10070004</v>
      </c>
      <c r="O27" s="95">
        <v>10078</v>
      </c>
      <c r="P27" s="102">
        <v>191</v>
      </c>
      <c r="R27" s="88">
        <v>0.17427257119773781</v>
      </c>
      <c r="S27" s="44">
        <v>0.14258664916178551</v>
      </c>
      <c r="T27" s="44">
        <v>1.6974601090688747E-2</v>
      </c>
      <c r="U27" s="98">
        <f t="shared" si="7"/>
        <v>33.286061098767924</v>
      </c>
      <c r="V27" s="98">
        <f t="shared" si="8"/>
        <v>27.234049989901031</v>
      </c>
      <c r="W27" s="106">
        <f t="shared" si="9"/>
        <v>3.2421488083215508</v>
      </c>
      <c r="Y27" s="88">
        <v>10040104</v>
      </c>
      <c r="Z27" s="44">
        <f>SUM(U18,U71,U93,U146,U174,U191,U241)</f>
        <v>89.338042540174328</v>
      </c>
      <c r="AA27" s="44">
        <f>SUM(V18,V71,V93,V146,V174,V191,V241)</f>
        <v>79.611710742603435</v>
      </c>
      <c r="AB27" s="49">
        <f>SUM(W18,W71,W93,W146,W174,W191,W241)</f>
        <v>7.1576692138483189</v>
      </c>
      <c r="AD27" s="88">
        <v>10040104</v>
      </c>
      <c r="AE27" s="74">
        <v>0</v>
      </c>
      <c r="AF27" s="74">
        <v>0</v>
      </c>
      <c r="AG27" s="96">
        <f t="shared" si="10"/>
        <v>0</v>
      </c>
      <c r="AH27" s="96">
        <v>0</v>
      </c>
      <c r="AI27" s="74">
        <v>0.08</v>
      </c>
      <c r="AJ27" s="74">
        <v>0.08</v>
      </c>
      <c r="AK27" s="96">
        <f t="shared" si="11"/>
        <v>1</v>
      </c>
      <c r="AL27" s="74">
        <v>0</v>
      </c>
      <c r="AM27" s="74">
        <v>0</v>
      </c>
      <c r="AN27" s="114">
        <v>0</v>
      </c>
      <c r="AP27" s="110">
        <f t="shared" si="12"/>
        <v>0</v>
      </c>
      <c r="AQ27" s="96">
        <f t="shared" si="13"/>
        <v>79.611710742603435</v>
      </c>
      <c r="AR27" s="102">
        <f t="shared" si="14"/>
        <v>0</v>
      </c>
      <c r="AT27" s="118">
        <f t="shared" si="15"/>
        <v>79.611710742603435</v>
      </c>
    </row>
    <row r="28" spans="1:46" ht="14.4" customHeight="1" x14ac:dyDescent="0.3">
      <c r="A28" s="48" t="s">
        <v>456</v>
      </c>
      <c r="B28" s="74">
        <v>7.63</v>
      </c>
      <c r="C28" s="74">
        <v>5.9</v>
      </c>
      <c r="D28" s="74">
        <v>1.1599999999999999</v>
      </c>
      <c r="E28" s="96">
        <f t="shared" si="1"/>
        <v>8549.7965000000004</v>
      </c>
      <c r="F28" s="96">
        <f t="shared" si="2"/>
        <v>6611.2449999999999</v>
      </c>
      <c r="G28" s="96">
        <f t="shared" si="3"/>
        <v>1299.838</v>
      </c>
      <c r="H28" s="96">
        <v>58449</v>
      </c>
      <c r="I28" s="95">
        <f t="shared" si="4"/>
        <v>0.14627789183732828</v>
      </c>
      <c r="J28" s="96">
        <f t="shared" si="5"/>
        <v>0.11311134493318961</v>
      </c>
      <c r="K28" s="102">
        <f t="shared" si="6"/>
        <v>2.2238840698728807E-2</v>
      </c>
      <c r="M28" s="101" t="s">
        <v>436</v>
      </c>
      <c r="N28" s="97">
        <v>10070005</v>
      </c>
      <c r="O28" s="95">
        <v>10078</v>
      </c>
      <c r="P28" s="102">
        <v>167</v>
      </c>
      <c r="R28" s="88">
        <v>0.17427257119773781</v>
      </c>
      <c r="S28" s="44">
        <v>0.14258664916178551</v>
      </c>
      <c r="T28" s="44">
        <v>1.6974601090688747E-2</v>
      </c>
      <c r="U28" s="98">
        <f t="shared" si="7"/>
        <v>29.103519390022214</v>
      </c>
      <c r="V28" s="98">
        <f t="shared" si="8"/>
        <v>23.81197041001818</v>
      </c>
      <c r="W28" s="106">
        <f t="shared" si="9"/>
        <v>2.8347583821450208</v>
      </c>
      <c r="Y28" s="88">
        <v>10040105</v>
      </c>
      <c r="Z28" s="44">
        <f>U94</f>
        <v>28.5978565471226</v>
      </c>
      <c r="AA28" s="44">
        <f>V94</f>
        <v>64.345177231025843</v>
      </c>
      <c r="AB28" s="49">
        <f>W94</f>
        <v>0</v>
      </c>
      <c r="AD28" s="88">
        <v>10040105</v>
      </c>
      <c r="AE28" s="74">
        <v>0.08</v>
      </c>
      <c r="AF28" s="74">
        <v>0.05</v>
      </c>
      <c r="AG28" s="96">
        <f t="shared" si="10"/>
        <v>0.03</v>
      </c>
      <c r="AH28" s="96">
        <f t="shared" si="16"/>
        <v>0.375</v>
      </c>
      <c r="AI28" s="74">
        <v>0.06</v>
      </c>
      <c r="AJ28" s="74">
        <v>0.08</v>
      </c>
      <c r="AK28" s="96">
        <v>1</v>
      </c>
      <c r="AL28" s="74">
        <v>0</v>
      </c>
      <c r="AM28" s="74">
        <v>0</v>
      </c>
      <c r="AN28" s="114">
        <v>0</v>
      </c>
      <c r="AP28" s="110">
        <f t="shared" si="12"/>
        <v>10.724196205170974</v>
      </c>
      <c r="AQ28" s="96">
        <f t="shared" si="13"/>
        <v>64.345177231025843</v>
      </c>
      <c r="AR28" s="102">
        <f t="shared" si="14"/>
        <v>0</v>
      </c>
      <c r="AT28" s="118">
        <f t="shared" si="15"/>
        <v>75.069373436196813</v>
      </c>
    </row>
    <row r="29" spans="1:46" ht="14.4" customHeight="1" x14ac:dyDescent="0.3">
      <c r="A29" s="48" t="s">
        <v>457</v>
      </c>
      <c r="B29" s="74">
        <v>0.38</v>
      </c>
      <c r="C29" s="74">
        <v>0.25</v>
      </c>
      <c r="D29" s="74">
        <v>0.03</v>
      </c>
      <c r="E29" s="96">
        <f t="shared" si="1"/>
        <v>425.80899999999997</v>
      </c>
      <c r="F29" s="96">
        <f t="shared" si="2"/>
        <v>280.13749999999999</v>
      </c>
      <c r="G29" s="96">
        <f t="shared" si="3"/>
        <v>33.616499999999995</v>
      </c>
      <c r="H29" s="96">
        <v>2003</v>
      </c>
      <c r="I29" s="95">
        <f t="shared" si="4"/>
        <v>0.21258562156764851</v>
      </c>
      <c r="J29" s="96">
        <f t="shared" si="5"/>
        <v>0.1398589615576635</v>
      </c>
      <c r="K29" s="102">
        <f t="shared" si="6"/>
        <v>1.6783075386919619E-2</v>
      </c>
      <c r="M29" s="101" t="s">
        <v>436</v>
      </c>
      <c r="N29" s="97">
        <v>10070006</v>
      </c>
      <c r="O29" s="95">
        <v>10078</v>
      </c>
      <c r="P29" s="102">
        <v>9686</v>
      </c>
      <c r="R29" s="88">
        <v>0.17427257119773781</v>
      </c>
      <c r="S29" s="44">
        <v>0.14258664916178551</v>
      </c>
      <c r="T29" s="44">
        <v>1.6974601090688747E-2</v>
      </c>
      <c r="U29" s="98">
        <f t="shared" si="7"/>
        <v>1688.0041246212884</v>
      </c>
      <c r="V29" s="98">
        <f t="shared" si="8"/>
        <v>1381.0942837810544</v>
      </c>
      <c r="W29" s="106">
        <f t="shared" si="9"/>
        <v>164.41598616441121</v>
      </c>
      <c r="Y29" s="88">
        <v>10040106</v>
      </c>
      <c r="Z29" s="44">
        <f>SUM(U48,U95,U192,U207)</f>
        <v>7.324715223892742</v>
      </c>
      <c r="AA29" s="44">
        <f>SUM(V48,V95,V192,V207)</f>
        <v>14.656451092895693</v>
      </c>
      <c r="AB29" s="49">
        <f>SUM(W48,W95,W192,W207)</f>
        <v>5.8815712222734309E-2</v>
      </c>
      <c r="AD29" s="88">
        <v>10040106</v>
      </c>
      <c r="AE29" s="74">
        <v>0</v>
      </c>
      <c r="AF29" s="74">
        <v>0</v>
      </c>
      <c r="AG29" s="96">
        <f t="shared" si="10"/>
        <v>0</v>
      </c>
      <c r="AH29" s="96">
        <v>0</v>
      </c>
      <c r="AI29" s="74">
        <v>0.05</v>
      </c>
      <c r="AJ29" s="74">
        <v>0.05</v>
      </c>
      <c r="AK29" s="96">
        <f t="shared" si="11"/>
        <v>1</v>
      </c>
      <c r="AL29" s="74">
        <v>0</v>
      </c>
      <c r="AM29" s="74">
        <v>0</v>
      </c>
      <c r="AN29" s="114">
        <v>0</v>
      </c>
      <c r="AP29" s="110">
        <f t="shared" si="12"/>
        <v>0</v>
      </c>
      <c r="AQ29" s="96">
        <f t="shared" si="13"/>
        <v>14.656451092895693</v>
      </c>
      <c r="AR29" s="102">
        <f t="shared" si="14"/>
        <v>0</v>
      </c>
      <c r="AT29" s="118">
        <f t="shared" si="15"/>
        <v>14.656451092895693</v>
      </c>
    </row>
    <row r="30" spans="1:46" ht="14.4" customHeight="1" x14ac:dyDescent="0.3">
      <c r="A30" s="48" t="s">
        <v>458</v>
      </c>
      <c r="B30" s="74">
        <v>0.91</v>
      </c>
      <c r="C30" s="74">
        <v>1.52</v>
      </c>
      <c r="D30" s="74">
        <v>13.28</v>
      </c>
      <c r="E30" s="96">
        <f t="shared" si="1"/>
        <v>1019.7005</v>
      </c>
      <c r="F30" s="96">
        <f t="shared" si="2"/>
        <v>1703.2359999999999</v>
      </c>
      <c r="G30" s="96">
        <f t="shared" si="3"/>
        <v>14880.903999999999</v>
      </c>
      <c r="H30" s="96">
        <v>19193</v>
      </c>
      <c r="I30" s="95">
        <f t="shared" si="4"/>
        <v>5.3128770906059504E-2</v>
      </c>
      <c r="J30" s="96">
        <f t="shared" si="5"/>
        <v>8.8742562392538943E-2</v>
      </c>
      <c r="K30" s="102">
        <f t="shared" si="6"/>
        <v>0.775329755640077</v>
      </c>
      <c r="M30" s="101" t="s">
        <v>436</v>
      </c>
      <c r="N30" s="97">
        <v>10080010</v>
      </c>
      <c r="O30" s="95">
        <v>10078</v>
      </c>
      <c r="P30" s="102">
        <v>9</v>
      </c>
      <c r="R30" s="88">
        <v>0.17427257119773781</v>
      </c>
      <c r="S30" s="44">
        <v>0.14258664916178551</v>
      </c>
      <c r="T30" s="44">
        <v>1.6974601090688747E-2</v>
      </c>
      <c r="U30" s="98">
        <f t="shared" si="7"/>
        <v>1.5684531407796403</v>
      </c>
      <c r="V30" s="98">
        <f t="shared" si="8"/>
        <v>1.2832798424560696</v>
      </c>
      <c r="W30" s="106">
        <f t="shared" si="9"/>
        <v>0.15277140981619872</v>
      </c>
      <c r="Y30" s="88">
        <v>10040201</v>
      </c>
      <c r="Z30" s="44">
        <f>SUM(U72,U104,U151,U161,U222,U227,U249)</f>
        <v>481.902100687764</v>
      </c>
      <c r="AA30" s="44">
        <f>SUM(V72,V104,V151,V161,V222,V227,V249)</f>
        <v>452.93163319086136</v>
      </c>
      <c r="AB30" s="49">
        <f>SUM(W72,W104,W151,W161,W222,W227,W249)</f>
        <v>90.822649425862835</v>
      </c>
      <c r="AD30" s="88">
        <v>10040201</v>
      </c>
      <c r="AE30" s="74">
        <v>0.28999999999999998</v>
      </c>
      <c r="AF30" s="74">
        <v>1.22</v>
      </c>
      <c r="AG30" s="96">
        <v>0</v>
      </c>
      <c r="AH30" s="96">
        <f t="shared" si="16"/>
        <v>0</v>
      </c>
      <c r="AI30" s="74">
        <v>0.18</v>
      </c>
      <c r="AJ30" s="74">
        <v>0.23</v>
      </c>
      <c r="AK30" s="96">
        <v>1</v>
      </c>
      <c r="AL30" s="74">
        <v>0</v>
      </c>
      <c r="AM30" s="74">
        <v>0</v>
      </c>
      <c r="AN30" s="114">
        <v>0</v>
      </c>
      <c r="AP30" s="110">
        <f t="shared" si="12"/>
        <v>0</v>
      </c>
      <c r="AQ30" s="96">
        <f t="shared" si="13"/>
        <v>452.93163319086136</v>
      </c>
      <c r="AR30" s="102">
        <f t="shared" si="14"/>
        <v>0</v>
      </c>
      <c r="AT30" s="118">
        <f t="shared" si="15"/>
        <v>452.93163319086136</v>
      </c>
    </row>
    <row r="31" spans="1:46" ht="14.4" customHeight="1" x14ac:dyDescent="0.3">
      <c r="A31" s="48" t="s">
        <v>459</v>
      </c>
      <c r="B31" s="74">
        <v>0.09</v>
      </c>
      <c r="C31" s="74">
        <v>0.14000000000000001</v>
      </c>
      <c r="D31" s="74">
        <v>0.03</v>
      </c>
      <c r="E31" s="96">
        <f t="shared" si="1"/>
        <v>100.84949999999999</v>
      </c>
      <c r="F31" s="96">
        <f t="shared" si="2"/>
        <v>156.87700000000001</v>
      </c>
      <c r="G31" s="96">
        <f t="shared" si="3"/>
        <v>33.616499999999995</v>
      </c>
      <c r="H31" s="96">
        <v>1805</v>
      </c>
      <c r="I31" s="95">
        <f t="shared" si="4"/>
        <v>5.5872299168975063E-2</v>
      </c>
      <c r="J31" s="96">
        <f t="shared" si="5"/>
        <v>8.6912465373961217E-2</v>
      </c>
      <c r="K31" s="102">
        <f t="shared" si="6"/>
        <v>1.8624099722991685E-2</v>
      </c>
      <c r="M31" s="101" t="s">
        <v>436</v>
      </c>
      <c r="N31" s="97">
        <v>10080014</v>
      </c>
      <c r="O31" s="95">
        <v>10078</v>
      </c>
      <c r="P31" s="102">
        <v>25</v>
      </c>
      <c r="R31" s="88">
        <v>0.17427257119773781</v>
      </c>
      <c r="S31" s="44">
        <v>0.14258664916178551</v>
      </c>
      <c r="T31" s="44">
        <v>1.6974601090688747E-2</v>
      </c>
      <c r="U31" s="98">
        <f t="shared" si="7"/>
        <v>4.3568142799434453</v>
      </c>
      <c r="V31" s="98">
        <f t="shared" si="8"/>
        <v>3.5646662290446378</v>
      </c>
      <c r="W31" s="106">
        <f t="shared" si="9"/>
        <v>0.4243650272672187</v>
      </c>
      <c r="Y31" s="88">
        <v>10040202</v>
      </c>
      <c r="Z31" s="44">
        <f>SUM(U73,U96,U162,U170,U208)</f>
        <v>514.417590747791</v>
      </c>
      <c r="AA31" s="44">
        <f>SUM(V73,V96,V162,V170,V208)</f>
        <v>429.20814108272089</v>
      </c>
      <c r="AB31" s="49">
        <f>SUM(W73,W96,W162,W170,W208)</f>
        <v>38.320161292964031</v>
      </c>
      <c r="AD31" s="88">
        <v>10040202</v>
      </c>
      <c r="AE31" s="74">
        <v>0.93</v>
      </c>
      <c r="AF31" s="74">
        <v>0.4</v>
      </c>
      <c r="AG31" s="96">
        <f t="shared" si="10"/>
        <v>0.53</v>
      </c>
      <c r="AH31" s="96">
        <f t="shared" si="16"/>
        <v>0.56989247311827962</v>
      </c>
      <c r="AI31" s="74">
        <v>0.14000000000000001</v>
      </c>
      <c r="AJ31" s="74">
        <v>0.33</v>
      </c>
      <c r="AK31" s="96">
        <v>1</v>
      </c>
      <c r="AL31" s="74">
        <v>0</v>
      </c>
      <c r="AM31" s="74">
        <v>0</v>
      </c>
      <c r="AN31" s="114">
        <v>0</v>
      </c>
      <c r="AP31" s="110">
        <f t="shared" si="12"/>
        <v>293.16271300680563</v>
      </c>
      <c r="AQ31" s="96">
        <f t="shared" si="13"/>
        <v>429.20814108272089</v>
      </c>
      <c r="AR31" s="102">
        <f t="shared" si="14"/>
        <v>0</v>
      </c>
      <c r="AT31" s="118">
        <f t="shared" si="15"/>
        <v>722.37085408952657</v>
      </c>
    </row>
    <row r="32" spans="1:46" ht="14.4" customHeight="1" x14ac:dyDescent="0.3">
      <c r="A32" s="48" t="s">
        <v>460</v>
      </c>
      <c r="B32" s="74">
        <v>0.4</v>
      </c>
      <c r="C32" s="74">
        <v>0.54</v>
      </c>
      <c r="D32" s="74">
        <v>0.08</v>
      </c>
      <c r="E32" s="96">
        <f t="shared" si="1"/>
        <v>448.22</v>
      </c>
      <c r="F32" s="96">
        <f t="shared" si="2"/>
        <v>605.09699999999998</v>
      </c>
      <c r="G32" s="96">
        <f t="shared" si="3"/>
        <v>89.643999999999991</v>
      </c>
      <c r="H32" s="96">
        <v>7274</v>
      </c>
      <c r="I32" s="95">
        <f t="shared" si="4"/>
        <v>6.1619466593346169E-2</v>
      </c>
      <c r="J32" s="96">
        <f t="shared" si="5"/>
        <v>8.3186279901017318E-2</v>
      </c>
      <c r="K32" s="102">
        <f t="shared" si="6"/>
        <v>1.2323893318669232E-2</v>
      </c>
      <c r="M32" s="101" t="s">
        <v>437</v>
      </c>
      <c r="N32" s="97">
        <v>10090208</v>
      </c>
      <c r="O32" s="95">
        <v>1160</v>
      </c>
      <c r="P32" s="102">
        <v>15</v>
      </c>
      <c r="R32" s="88">
        <v>6.7912121212121201E-2</v>
      </c>
      <c r="S32" s="44">
        <v>9.3379166666666666E-2</v>
      </c>
      <c r="T32" s="44">
        <v>0</v>
      </c>
      <c r="U32" s="98">
        <f t="shared" si="7"/>
        <v>1.018681818181818</v>
      </c>
      <c r="V32" s="98">
        <f t="shared" si="8"/>
        <v>1.4006875000000001</v>
      </c>
      <c r="W32" s="106">
        <f t="shared" si="9"/>
        <v>0</v>
      </c>
      <c r="Y32" s="88">
        <v>10040203</v>
      </c>
      <c r="Z32" s="44">
        <f t="shared" ref="Z32:AB33" si="18">SUM(U74,U171)</f>
        <v>27.484130849774452</v>
      </c>
      <c r="AA32" s="44">
        <f t="shared" si="18"/>
        <v>24.639928476948661</v>
      </c>
      <c r="AB32" s="49">
        <f t="shared" si="18"/>
        <v>4.0792249588780187</v>
      </c>
      <c r="AD32" s="88">
        <v>10040203</v>
      </c>
      <c r="AE32" s="74">
        <v>0</v>
      </c>
      <c r="AF32" s="74">
        <v>0</v>
      </c>
      <c r="AG32" s="96">
        <f t="shared" si="10"/>
        <v>0</v>
      </c>
      <c r="AH32" s="96">
        <v>0</v>
      </c>
      <c r="AI32" s="74">
        <v>0.06</v>
      </c>
      <c r="AJ32" s="74">
        <v>0.06</v>
      </c>
      <c r="AK32" s="96">
        <f t="shared" si="11"/>
        <v>1</v>
      </c>
      <c r="AL32" s="74">
        <v>0</v>
      </c>
      <c r="AM32" s="74">
        <v>0</v>
      </c>
      <c r="AN32" s="114">
        <v>0</v>
      </c>
      <c r="AP32" s="110">
        <f t="shared" si="12"/>
        <v>0</v>
      </c>
      <c r="AQ32" s="96">
        <f t="shared" si="13"/>
        <v>24.639928476948661</v>
      </c>
      <c r="AR32" s="102">
        <f t="shared" si="14"/>
        <v>0</v>
      </c>
      <c r="AT32" s="118">
        <f t="shared" si="15"/>
        <v>24.639928476948661</v>
      </c>
    </row>
    <row r="33" spans="1:46" ht="14.4" customHeight="1" x14ac:dyDescent="0.3">
      <c r="A33" s="48" t="s">
        <v>461</v>
      </c>
      <c r="B33" s="74">
        <v>0.28999999999999998</v>
      </c>
      <c r="C33" s="74">
        <v>0.22</v>
      </c>
      <c r="D33" s="74">
        <v>0.1</v>
      </c>
      <c r="E33" s="96">
        <f t="shared" si="1"/>
        <v>324.95949999999999</v>
      </c>
      <c r="F33" s="96">
        <f t="shared" si="2"/>
        <v>246.52099999999999</v>
      </c>
      <c r="G33" s="96">
        <f t="shared" si="3"/>
        <v>112.05500000000001</v>
      </c>
      <c r="H33" s="96">
        <v>1999</v>
      </c>
      <c r="I33" s="95">
        <f t="shared" si="4"/>
        <v>0.16256103051525764</v>
      </c>
      <c r="J33" s="96">
        <f t="shared" si="5"/>
        <v>0.12332216108054027</v>
      </c>
      <c r="K33" s="102">
        <f t="shared" si="6"/>
        <v>5.6055527763881945E-2</v>
      </c>
      <c r="M33" s="101" t="s">
        <v>437</v>
      </c>
      <c r="N33" s="97">
        <v>10090209</v>
      </c>
      <c r="O33" s="95">
        <v>1160</v>
      </c>
      <c r="P33" s="102">
        <v>61</v>
      </c>
      <c r="R33" s="88">
        <v>6.7912121212121201E-2</v>
      </c>
      <c r="S33" s="44">
        <v>9.3379166666666666E-2</v>
      </c>
      <c r="T33" s="44">
        <v>0</v>
      </c>
      <c r="U33" s="98">
        <f t="shared" si="7"/>
        <v>4.1426393939393931</v>
      </c>
      <c r="V33" s="98">
        <f t="shared" si="8"/>
        <v>5.6961291666666662</v>
      </c>
      <c r="W33" s="106">
        <f t="shared" si="9"/>
        <v>0</v>
      </c>
      <c r="Y33" s="88">
        <v>10040204</v>
      </c>
      <c r="Z33" s="44">
        <f t="shared" si="18"/>
        <v>130.25015552572589</v>
      </c>
      <c r="AA33" s="44">
        <f t="shared" si="18"/>
        <v>113.25063902977912</v>
      </c>
      <c r="AB33" s="49">
        <f t="shared" si="18"/>
        <v>19.580279802614491</v>
      </c>
      <c r="AD33" s="88">
        <v>10040204</v>
      </c>
      <c r="AE33" s="74">
        <v>0.12</v>
      </c>
      <c r="AF33" s="74">
        <v>0.12</v>
      </c>
      <c r="AG33" s="96">
        <f t="shared" si="10"/>
        <v>0</v>
      </c>
      <c r="AH33" s="96">
        <f t="shared" si="16"/>
        <v>0</v>
      </c>
      <c r="AI33" s="74">
        <v>0.09</v>
      </c>
      <c r="AJ33" s="74">
        <v>0.11</v>
      </c>
      <c r="AK33" s="96">
        <v>1</v>
      </c>
      <c r="AL33" s="74">
        <v>0</v>
      </c>
      <c r="AM33" s="74">
        <v>0</v>
      </c>
      <c r="AN33" s="114">
        <v>0</v>
      </c>
      <c r="AP33" s="110">
        <f t="shared" si="12"/>
        <v>0</v>
      </c>
      <c r="AQ33" s="96">
        <f t="shared" si="13"/>
        <v>113.25063902977912</v>
      </c>
      <c r="AR33" s="102">
        <f t="shared" si="14"/>
        <v>0</v>
      </c>
      <c r="AT33" s="118">
        <f t="shared" si="15"/>
        <v>113.25063902977912</v>
      </c>
    </row>
    <row r="34" spans="1:46" ht="14.4" customHeight="1" x14ac:dyDescent="0.3">
      <c r="A34" s="48" t="s">
        <v>462</v>
      </c>
      <c r="B34" s="74">
        <v>0.26</v>
      </c>
      <c r="C34" s="74">
        <v>0.35</v>
      </c>
      <c r="D34" s="74">
        <v>2.79</v>
      </c>
      <c r="E34" s="96">
        <f t="shared" si="1"/>
        <v>291.34300000000002</v>
      </c>
      <c r="F34" s="96">
        <f t="shared" si="2"/>
        <v>392.19249999999994</v>
      </c>
      <c r="G34" s="96">
        <f t="shared" si="3"/>
        <v>3126.3344999999999</v>
      </c>
      <c r="H34" s="96">
        <v>4014.0000000000005</v>
      </c>
      <c r="I34" s="95">
        <f t="shared" si="4"/>
        <v>7.2581714000996514E-2</v>
      </c>
      <c r="J34" s="96">
        <f t="shared" si="5"/>
        <v>9.7706153462879891E-2</v>
      </c>
      <c r="K34" s="102">
        <f t="shared" si="6"/>
        <v>0.77885762331838559</v>
      </c>
      <c r="M34" s="101" t="s">
        <v>437</v>
      </c>
      <c r="N34" s="97">
        <v>10100005</v>
      </c>
      <c r="O34" s="95">
        <v>1160</v>
      </c>
      <c r="P34" s="102">
        <v>42</v>
      </c>
      <c r="R34" s="88">
        <v>6.7912121212121201E-2</v>
      </c>
      <c r="S34" s="44">
        <v>9.3379166666666666E-2</v>
      </c>
      <c r="T34" s="44">
        <v>0</v>
      </c>
      <c r="U34" s="98">
        <f t="shared" si="7"/>
        <v>2.8523090909090905</v>
      </c>
      <c r="V34" s="98">
        <f t="shared" si="8"/>
        <v>3.9219249999999999</v>
      </c>
      <c r="W34" s="106">
        <f t="shared" si="9"/>
        <v>0</v>
      </c>
      <c r="Y34" s="88">
        <v>10040205</v>
      </c>
      <c r="Z34" s="44">
        <f>SUM(U76,U97,U173)</f>
        <v>13.812436864365237</v>
      </c>
      <c r="AA34" s="44">
        <f>SUM(V76,V97,V173)</f>
        <v>21.467363204429038</v>
      </c>
      <c r="AB34" s="49">
        <f>SUM(W76,W97,W173)</f>
        <v>1.1815686087784607</v>
      </c>
      <c r="AD34" s="88">
        <v>10040205</v>
      </c>
      <c r="AE34" s="74">
        <v>0</v>
      </c>
      <c r="AF34" s="74">
        <v>0</v>
      </c>
      <c r="AG34" s="96">
        <f t="shared" si="10"/>
        <v>0</v>
      </c>
      <c r="AH34" s="96">
        <v>0</v>
      </c>
      <c r="AI34" s="74">
        <v>0.09</v>
      </c>
      <c r="AJ34" s="74">
        <v>0.09</v>
      </c>
      <c r="AK34" s="96">
        <f t="shared" si="11"/>
        <v>1</v>
      </c>
      <c r="AL34" s="74">
        <v>0</v>
      </c>
      <c r="AM34" s="74">
        <v>0</v>
      </c>
      <c r="AN34" s="114">
        <v>0</v>
      </c>
      <c r="AP34" s="110">
        <f t="shared" si="12"/>
        <v>0</v>
      </c>
      <c r="AQ34" s="96">
        <f t="shared" si="13"/>
        <v>21.467363204429038</v>
      </c>
      <c r="AR34" s="102">
        <f t="shared" si="14"/>
        <v>0</v>
      </c>
      <c r="AT34" s="118">
        <f t="shared" si="15"/>
        <v>21.467363204429038</v>
      </c>
    </row>
    <row r="35" spans="1:46" ht="14.4" customHeight="1" x14ac:dyDescent="0.3">
      <c r="A35" s="48" t="s">
        <v>463</v>
      </c>
      <c r="B35" s="74">
        <v>25.77</v>
      </c>
      <c r="C35" s="74">
        <v>16.98</v>
      </c>
      <c r="D35" s="74">
        <v>21.29</v>
      </c>
      <c r="E35" s="96">
        <f t="shared" si="1"/>
        <v>28876.573499999999</v>
      </c>
      <c r="F35" s="96">
        <f t="shared" si="2"/>
        <v>19026.938999999998</v>
      </c>
      <c r="G35" s="96">
        <f t="shared" si="3"/>
        <v>23856.509499999996</v>
      </c>
      <c r="H35" s="96">
        <v>100086</v>
      </c>
      <c r="I35" s="95">
        <f t="shared" si="4"/>
        <v>0.28851760985552422</v>
      </c>
      <c r="J35" s="96">
        <f t="shared" si="5"/>
        <v>0.19010589892692284</v>
      </c>
      <c r="K35" s="102">
        <f t="shared" si="6"/>
        <v>0.23836010530943386</v>
      </c>
      <c r="M35" s="101" t="s">
        <v>437</v>
      </c>
      <c r="N35" s="97">
        <v>10110201</v>
      </c>
      <c r="O35" s="95">
        <v>1160</v>
      </c>
      <c r="P35" s="102">
        <v>761</v>
      </c>
      <c r="R35" s="88">
        <v>6.7912121212121201E-2</v>
      </c>
      <c r="S35" s="44">
        <v>9.3379166666666666E-2</v>
      </c>
      <c r="T35" s="44">
        <v>0</v>
      </c>
      <c r="U35" s="98">
        <f t="shared" si="7"/>
        <v>51.681124242424232</v>
      </c>
      <c r="V35" s="98">
        <f t="shared" si="8"/>
        <v>71.061545833333327</v>
      </c>
      <c r="W35" s="106">
        <f t="shared" si="9"/>
        <v>0</v>
      </c>
      <c r="Y35" s="88">
        <v>10050001</v>
      </c>
      <c r="Z35" s="44">
        <f>U102</f>
        <v>15.442290289256199</v>
      </c>
      <c r="AA35" s="44">
        <f>V102</f>
        <v>16.241029442148758</v>
      </c>
      <c r="AB35" s="49">
        <f>W102</f>
        <v>3.1949566115702472</v>
      </c>
      <c r="AD35" s="88">
        <v>10050001</v>
      </c>
      <c r="AE35" s="74">
        <v>0</v>
      </c>
      <c r="AF35" s="74">
        <v>0</v>
      </c>
      <c r="AG35" s="96">
        <f t="shared" si="10"/>
        <v>0</v>
      </c>
      <c r="AH35" s="96">
        <v>0</v>
      </c>
      <c r="AI35" s="74">
        <v>7.0000000000000007E-2</v>
      </c>
      <c r="AJ35" s="74">
        <v>0.06</v>
      </c>
      <c r="AK35" s="96">
        <f t="shared" si="11"/>
        <v>0.85714285714285698</v>
      </c>
      <c r="AL35" s="74">
        <v>0</v>
      </c>
      <c r="AM35" s="74">
        <v>0</v>
      </c>
      <c r="AN35" s="114">
        <v>0</v>
      </c>
      <c r="AP35" s="110">
        <f t="shared" si="12"/>
        <v>0</v>
      </c>
      <c r="AQ35" s="96">
        <f t="shared" si="13"/>
        <v>13.920882378984647</v>
      </c>
      <c r="AR35" s="102">
        <f t="shared" si="14"/>
        <v>0</v>
      </c>
      <c r="AT35" s="118">
        <f t="shared" si="15"/>
        <v>13.920882378984647</v>
      </c>
    </row>
    <row r="36" spans="1:46" ht="14.4" customHeight="1" x14ac:dyDescent="0.3">
      <c r="A36" s="48" t="s">
        <v>464</v>
      </c>
      <c r="B36" s="74">
        <v>0.67</v>
      </c>
      <c r="C36" s="74">
        <v>0.56000000000000005</v>
      </c>
      <c r="D36" s="74">
        <v>0.05</v>
      </c>
      <c r="E36" s="96">
        <f t="shared" si="1"/>
        <v>750.76850000000002</v>
      </c>
      <c r="F36" s="96">
        <f t="shared" si="2"/>
        <v>627.50800000000004</v>
      </c>
      <c r="G36" s="96">
        <f t="shared" si="3"/>
        <v>56.027500000000003</v>
      </c>
      <c r="H36" s="96">
        <v>4497</v>
      </c>
      <c r="I36" s="95">
        <f t="shared" si="4"/>
        <v>0.16694874360684903</v>
      </c>
      <c r="J36" s="96">
        <f t="shared" si="5"/>
        <v>0.13953924838781412</v>
      </c>
      <c r="K36" s="102">
        <f t="shared" si="6"/>
        <v>1.2458861463197688E-2</v>
      </c>
      <c r="M36" s="101" t="s">
        <v>437</v>
      </c>
      <c r="N36" s="97">
        <v>10110202</v>
      </c>
      <c r="O36" s="95">
        <v>1160</v>
      </c>
      <c r="P36" s="102">
        <v>281</v>
      </c>
      <c r="R36" s="88">
        <v>6.7912121212121201E-2</v>
      </c>
      <c r="S36" s="44">
        <v>9.3379166666666666E-2</v>
      </c>
      <c r="T36" s="44">
        <v>0</v>
      </c>
      <c r="U36" s="98">
        <f t="shared" si="7"/>
        <v>19.083306060606059</v>
      </c>
      <c r="V36" s="98">
        <f t="shared" si="8"/>
        <v>26.239545833333334</v>
      </c>
      <c r="W36" s="106">
        <f t="shared" si="9"/>
        <v>0</v>
      </c>
      <c r="Y36" s="88">
        <v>10050002</v>
      </c>
      <c r="Z36" s="44">
        <f>SUM(U103,U110,U132,U238)</f>
        <v>109.82445089464693</v>
      </c>
      <c r="AA36" s="44">
        <f>SUM(V103,V110,V132,V238)</f>
        <v>81.516132622134137</v>
      </c>
      <c r="AB36" s="49">
        <f>SUM(W103,W110,W132,W238)</f>
        <v>12.675100411415146</v>
      </c>
      <c r="AD36" s="88">
        <v>10050002</v>
      </c>
      <c r="AE36" s="74">
        <v>0.37</v>
      </c>
      <c r="AF36" s="74">
        <v>0.03</v>
      </c>
      <c r="AG36" s="96">
        <f t="shared" si="10"/>
        <v>0.33999999999999997</v>
      </c>
      <c r="AH36" s="96">
        <f t="shared" si="16"/>
        <v>0.91891891891891886</v>
      </c>
      <c r="AI36" s="74">
        <v>7.0000000000000007E-2</v>
      </c>
      <c r="AJ36" s="74">
        <v>0.13</v>
      </c>
      <c r="AK36" s="96">
        <v>1</v>
      </c>
      <c r="AL36" s="74">
        <v>0</v>
      </c>
      <c r="AM36" s="74">
        <v>0</v>
      </c>
      <c r="AN36" s="114">
        <v>0</v>
      </c>
      <c r="AP36" s="110">
        <f t="shared" si="12"/>
        <v>100.91976568697285</v>
      </c>
      <c r="AQ36" s="96">
        <f t="shared" si="13"/>
        <v>81.516132622134137</v>
      </c>
      <c r="AR36" s="102">
        <f t="shared" si="14"/>
        <v>0</v>
      </c>
      <c r="AT36" s="118">
        <f t="shared" si="15"/>
        <v>182.43589830910699</v>
      </c>
    </row>
    <row r="37" spans="1:46" ht="14.4" customHeight="1" x14ac:dyDescent="0.3">
      <c r="A37" s="48" t="s">
        <v>465</v>
      </c>
      <c r="B37" s="74">
        <v>2.2400000000000002</v>
      </c>
      <c r="C37" s="74">
        <v>1.78</v>
      </c>
      <c r="D37" s="74">
        <v>0.38</v>
      </c>
      <c r="E37" s="96">
        <f t="shared" si="1"/>
        <v>2510.0320000000002</v>
      </c>
      <c r="F37" s="96">
        <f t="shared" si="2"/>
        <v>1994.579</v>
      </c>
      <c r="G37" s="96">
        <f t="shared" si="3"/>
        <v>425.80899999999997</v>
      </c>
      <c r="H37" s="96">
        <v>15968</v>
      </c>
      <c r="I37" s="95">
        <f t="shared" si="4"/>
        <v>0.15719138276553107</v>
      </c>
      <c r="J37" s="96">
        <f t="shared" si="5"/>
        <v>0.12491100951903808</v>
      </c>
      <c r="K37" s="102">
        <f t="shared" si="6"/>
        <v>2.6666395290581159E-2</v>
      </c>
      <c r="M37" s="101" t="s">
        <v>438</v>
      </c>
      <c r="N37" s="97">
        <v>10030102</v>
      </c>
      <c r="O37" s="95">
        <v>81312</v>
      </c>
      <c r="P37" s="102">
        <v>64988</v>
      </c>
      <c r="R37" s="88">
        <v>0.1798366637760937</v>
      </c>
      <c r="S37" s="44">
        <v>0.11364775854918373</v>
      </c>
      <c r="T37" s="44">
        <v>1.4223573250889165E-2</v>
      </c>
      <c r="U37" s="98">
        <f t="shared" si="7"/>
        <v>11687.225105480777</v>
      </c>
      <c r="V37" s="98">
        <f t="shared" si="8"/>
        <v>7385.7405325943519</v>
      </c>
      <c r="W37" s="106">
        <f t="shared" si="9"/>
        <v>924.36157842878504</v>
      </c>
      <c r="Y37" s="88">
        <v>10050003</v>
      </c>
      <c r="Z37" s="44">
        <f>U111</f>
        <v>1.4831617394504415</v>
      </c>
      <c r="AA37" s="44">
        <f>V111</f>
        <v>0.98281802011776265</v>
      </c>
      <c r="AB37" s="49">
        <f>W111</f>
        <v>5.3608255642787046E-2</v>
      </c>
      <c r="AD37" s="88">
        <v>10050003</v>
      </c>
      <c r="AE37" s="74">
        <v>0</v>
      </c>
      <c r="AF37" s="74">
        <v>0</v>
      </c>
      <c r="AG37" s="96">
        <f t="shared" si="10"/>
        <v>0</v>
      </c>
      <c r="AH37" s="96">
        <v>0</v>
      </c>
      <c r="AI37" s="74">
        <v>0.04</v>
      </c>
      <c r="AJ37" s="74">
        <v>0.02</v>
      </c>
      <c r="AK37" s="96">
        <f t="shared" si="11"/>
        <v>0.5</v>
      </c>
      <c r="AL37" s="74">
        <v>0</v>
      </c>
      <c r="AM37" s="74">
        <v>0</v>
      </c>
      <c r="AN37" s="114">
        <v>0</v>
      </c>
      <c r="AP37" s="110">
        <f t="shared" si="12"/>
        <v>0</v>
      </c>
      <c r="AQ37" s="96">
        <f t="shared" si="13"/>
        <v>0.49140901005888132</v>
      </c>
      <c r="AR37" s="102">
        <f t="shared" si="14"/>
        <v>0</v>
      </c>
      <c r="AT37" s="118">
        <f t="shared" si="15"/>
        <v>0.49140901005888132</v>
      </c>
    </row>
    <row r="38" spans="1:46" ht="14.4" customHeight="1" x14ac:dyDescent="0.3">
      <c r="A38" s="48" t="s">
        <v>466</v>
      </c>
      <c r="B38" s="74">
        <v>0.01</v>
      </c>
      <c r="C38" s="74">
        <v>0.03</v>
      </c>
      <c r="D38" s="74">
        <v>0</v>
      </c>
      <c r="E38" s="96">
        <f t="shared" si="1"/>
        <v>11.205499999999999</v>
      </c>
      <c r="F38" s="96">
        <f t="shared" si="2"/>
        <v>33.616499999999995</v>
      </c>
      <c r="G38" s="96">
        <f t="shared" si="3"/>
        <v>0</v>
      </c>
      <c r="H38" s="96">
        <v>470</v>
      </c>
      <c r="I38" s="95">
        <f t="shared" si="4"/>
        <v>2.3841489361702127E-2</v>
      </c>
      <c r="J38" s="96">
        <f t="shared" si="5"/>
        <v>7.1524468085106374E-2</v>
      </c>
      <c r="K38" s="102">
        <f t="shared" si="6"/>
        <v>0</v>
      </c>
      <c r="M38" s="101" t="s">
        <v>438</v>
      </c>
      <c r="N38" s="97">
        <v>10030103</v>
      </c>
      <c r="O38" s="95">
        <v>81312</v>
      </c>
      <c r="P38" s="102">
        <v>397</v>
      </c>
      <c r="R38" s="88">
        <v>0.1798366637760937</v>
      </c>
      <c r="S38" s="44">
        <v>0.11364775854918373</v>
      </c>
      <c r="T38" s="44">
        <v>1.4223573250889165E-2</v>
      </c>
      <c r="U38" s="98">
        <f t="shared" si="7"/>
        <v>71.395155519109196</v>
      </c>
      <c r="V38" s="98">
        <f t="shared" si="8"/>
        <v>45.118160144025943</v>
      </c>
      <c r="W38" s="106">
        <f t="shared" si="9"/>
        <v>5.6467585806029987</v>
      </c>
      <c r="Y38" s="88">
        <v>10050004</v>
      </c>
      <c r="Z38" s="44">
        <f>SUM(U19,U112,U175,U242)</f>
        <v>2251.8840690498009</v>
      </c>
      <c r="AA38" s="44">
        <f>SUM(V19,V112,V175,V242)</f>
        <v>1571.423979561866</v>
      </c>
      <c r="AB38" s="49">
        <f>SUM(W19,W112,W175,W242)</f>
        <v>51.091140623168897</v>
      </c>
      <c r="AD38" s="88">
        <v>10050004</v>
      </c>
      <c r="AE38" s="74">
        <v>2.4700000000000002</v>
      </c>
      <c r="AF38" s="74">
        <v>1.21</v>
      </c>
      <c r="AG38" s="96">
        <f t="shared" si="10"/>
        <v>1.2600000000000002</v>
      </c>
      <c r="AH38" s="96">
        <f t="shared" si="16"/>
        <v>0.51012145748987858</v>
      </c>
      <c r="AI38" s="74">
        <v>0.19</v>
      </c>
      <c r="AJ38" s="74">
        <v>0.71</v>
      </c>
      <c r="AK38" s="96">
        <v>1</v>
      </c>
      <c r="AL38" s="74">
        <v>0.01</v>
      </c>
      <c r="AM38" s="74">
        <v>0</v>
      </c>
      <c r="AN38" s="114">
        <f t="shared" si="17"/>
        <v>0</v>
      </c>
      <c r="AP38" s="110">
        <f t="shared" si="12"/>
        <v>1148.7343834019227</v>
      </c>
      <c r="AQ38" s="96">
        <f t="shared" si="13"/>
        <v>1571.423979561866</v>
      </c>
      <c r="AR38" s="102">
        <f t="shared" si="14"/>
        <v>0</v>
      </c>
      <c r="AT38" s="118">
        <f t="shared" si="15"/>
        <v>2720.1583629637889</v>
      </c>
    </row>
    <row r="39" spans="1:46" ht="14.4" customHeight="1" x14ac:dyDescent="0.3">
      <c r="A39" s="48" t="s">
        <v>467</v>
      </c>
      <c r="B39" s="74">
        <v>0.33</v>
      </c>
      <c r="C39" s="74">
        <v>0.31</v>
      </c>
      <c r="D39" s="74">
        <v>0</v>
      </c>
      <c r="E39" s="96">
        <f t="shared" si="1"/>
        <v>369.78149999999999</v>
      </c>
      <c r="F39" s="96">
        <f t="shared" si="2"/>
        <v>347.37049999999999</v>
      </c>
      <c r="G39" s="96">
        <f t="shared" si="3"/>
        <v>0</v>
      </c>
      <c r="H39" s="96">
        <v>4179</v>
      </c>
      <c r="I39" s="95">
        <f t="shared" si="4"/>
        <v>8.8485642498205314E-2</v>
      </c>
      <c r="J39" s="96">
        <f t="shared" si="5"/>
        <v>8.3122876286192873E-2</v>
      </c>
      <c r="K39" s="102">
        <f t="shared" si="6"/>
        <v>0</v>
      </c>
      <c r="M39" s="101" t="s">
        <v>438</v>
      </c>
      <c r="N39" s="97">
        <v>10030104</v>
      </c>
      <c r="O39" s="95">
        <v>81312</v>
      </c>
      <c r="P39" s="102">
        <v>14202</v>
      </c>
      <c r="R39" s="88">
        <v>0.1798366637760937</v>
      </c>
      <c r="S39" s="44">
        <v>0.11364775854918373</v>
      </c>
      <c r="T39" s="44">
        <v>1.4223573250889165E-2</v>
      </c>
      <c r="U39" s="98">
        <f t="shared" si="7"/>
        <v>2554.0402989480826</v>
      </c>
      <c r="V39" s="98">
        <f t="shared" si="8"/>
        <v>1614.0254669155072</v>
      </c>
      <c r="W39" s="106">
        <f t="shared" si="9"/>
        <v>202.00318730912792</v>
      </c>
      <c r="Y39" s="88">
        <v>10050005</v>
      </c>
      <c r="Z39" s="44">
        <f>SUM(U47,U113)</f>
        <v>657.53202448636534</v>
      </c>
      <c r="AA39" s="44">
        <f>SUM(V47,V113)</f>
        <v>443.25861213838493</v>
      </c>
      <c r="AB39" s="49">
        <f>SUM(W47,W113)</f>
        <v>19.700912796285728</v>
      </c>
      <c r="AD39" s="88">
        <v>10050005</v>
      </c>
      <c r="AE39" s="74">
        <v>0.21</v>
      </c>
      <c r="AF39" s="74">
        <v>0</v>
      </c>
      <c r="AG39" s="96">
        <f t="shared" si="10"/>
        <v>0.21</v>
      </c>
      <c r="AH39" s="96">
        <f t="shared" si="16"/>
        <v>1</v>
      </c>
      <c r="AI39" s="74">
        <v>7.0000000000000007E-2</v>
      </c>
      <c r="AJ39" s="74">
        <v>0.1</v>
      </c>
      <c r="AK39" s="96">
        <v>1</v>
      </c>
      <c r="AL39" s="74">
        <v>0</v>
      </c>
      <c r="AM39" s="74">
        <v>0</v>
      </c>
      <c r="AN39" s="114">
        <v>0</v>
      </c>
      <c r="AP39" s="110">
        <f t="shared" si="12"/>
        <v>657.53202448636534</v>
      </c>
      <c r="AQ39" s="96">
        <f t="shared" si="13"/>
        <v>443.25861213838493</v>
      </c>
      <c r="AR39" s="102">
        <f t="shared" si="14"/>
        <v>0</v>
      </c>
      <c r="AT39" s="118">
        <f t="shared" si="15"/>
        <v>1100.7906366247503</v>
      </c>
    </row>
    <row r="40" spans="1:46" ht="14.4" customHeight="1" x14ac:dyDescent="0.3">
      <c r="A40" s="48" t="s">
        <v>468</v>
      </c>
      <c r="B40" s="74">
        <v>0.97</v>
      </c>
      <c r="C40" s="74">
        <v>0.63</v>
      </c>
      <c r="D40" s="74">
        <v>0</v>
      </c>
      <c r="E40" s="96">
        <f t="shared" si="1"/>
        <v>1086.9334999999999</v>
      </c>
      <c r="F40" s="96">
        <f t="shared" si="2"/>
        <v>705.94650000000001</v>
      </c>
      <c r="G40" s="96">
        <f t="shared" si="3"/>
        <v>0</v>
      </c>
      <c r="H40" s="96">
        <v>6087</v>
      </c>
      <c r="I40" s="95">
        <f t="shared" si="4"/>
        <v>0.17856637095449315</v>
      </c>
      <c r="J40" s="96">
        <f t="shared" si="5"/>
        <v>0.11597609659931001</v>
      </c>
      <c r="K40" s="102">
        <f t="shared" si="6"/>
        <v>0</v>
      </c>
      <c r="M40" s="101" t="s">
        <v>438</v>
      </c>
      <c r="N40" s="97">
        <v>10030105</v>
      </c>
      <c r="O40" s="95">
        <v>81312</v>
      </c>
      <c r="P40" s="102">
        <v>1725</v>
      </c>
      <c r="R40" s="88">
        <v>0.1798366637760937</v>
      </c>
      <c r="S40" s="44">
        <v>0.11364775854918373</v>
      </c>
      <c r="T40" s="44">
        <v>1.4223573250889165E-2</v>
      </c>
      <c r="U40" s="98">
        <f t="shared" si="7"/>
        <v>310.21824501376165</v>
      </c>
      <c r="V40" s="98">
        <f t="shared" si="8"/>
        <v>196.04238349734194</v>
      </c>
      <c r="W40" s="106">
        <f t="shared" si="9"/>
        <v>24.53566385778381</v>
      </c>
      <c r="Y40" s="88">
        <v>10050006</v>
      </c>
      <c r="Z40" s="44">
        <f>SUM(U114,U133)</f>
        <v>178.30269430208219</v>
      </c>
      <c r="AA40" s="44">
        <f>SUM(V114,V133)</f>
        <v>117.75909765044534</v>
      </c>
      <c r="AB40" s="49">
        <f>SUM(W114,W133)</f>
        <v>9.9842869584852352</v>
      </c>
      <c r="AD40" s="88">
        <v>10050006</v>
      </c>
      <c r="AE40" s="74">
        <v>0.12</v>
      </c>
      <c r="AF40" s="74">
        <v>0.21</v>
      </c>
      <c r="AG40" s="96">
        <v>0</v>
      </c>
      <c r="AH40" s="96">
        <f t="shared" si="16"/>
        <v>0</v>
      </c>
      <c r="AI40" s="74">
        <v>7.0000000000000007E-2</v>
      </c>
      <c r="AJ40" s="74">
        <v>0.06</v>
      </c>
      <c r="AK40" s="96">
        <f t="shared" si="11"/>
        <v>0.85714285714285698</v>
      </c>
      <c r="AL40" s="74">
        <v>0</v>
      </c>
      <c r="AM40" s="74">
        <v>0</v>
      </c>
      <c r="AN40" s="114">
        <v>0</v>
      </c>
      <c r="AP40" s="110">
        <f t="shared" si="12"/>
        <v>0</v>
      </c>
      <c r="AQ40" s="96">
        <f t="shared" si="13"/>
        <v>100.93636941466741</v>
      </c>
      <c r="AR40" s="102">
        <f t="shared" si="14"/>
        <v>0</v>
      </c>
      <c r="AT40" s="118">
        <f t="shared" si="15"/>
        <v>100.93636941466741</v>
      </c>
    </row>
    <row r="41" spans="1:46" ht="14.4" customHeight="1" x14ac:dyDescent="0.3">
      <c r="A41" s="48" t="s">
        <v>469</v>
      </c>
      <c r="B41" s="74">
        <v>0.14000000000000001</v>
      </c>
      <c r="C41" s="74">
        <v>0.18</v>
      </c>
      <c r="D41" s="74">
        <v>0</v>
      </c>
      <c r="E41" s="96">
        <f t="shared" si="1"/>
        <v>156.87700000000001</v>
      </c>
      <c r="F41" s="96">
        <f t="shared" si="2"/>
        <v>201.69899999999998</v>
      </c>
      <c r="G41" s="96">
        <f t="shared" si="3"/>
        <v>0</v>
      </c>
      <c r="H41" s="96">
        <v>1705</v>
      </c>
      <c r="I41" s="95">
        <f t="shared" si="4"/>
        <v>9.200997067448681E-2</v>
      </c>
      <c r="J41" s="96">
        <f t="shared" si="5"/>
        <v>0.11829853372434017</v>
      </c>
      <c r="K41" s="102">
        <f t="shared" si="6"/>
        <v>0</v>
      </c>
      <c r="M41" s="101" t="s">
        <v>439</v>
      </c>
      <c r="N41" s="97">
        <v>10030102</v>
      </c>
      <c r="O41" s="95">
        <v>5813</v>
      </c>
      <c r="P41" s="102">
        <v>2220</v>
      </c>
      <c r="R41" s="88">
        <v>0.2461394838001098</v>
      </c>
      <c r="S41" s="44">
        <v>0.16819531393007503</v>
      </c>
      <c r="T41" s="44">
        <v>6.1534870950027444E-3</v>
      </c>
      <c r="U41" s="98">
        <f t="shared" si="7"/>
        <v>546.42965403624373</v>
      </c>
      <c r="V41" s="98">
        <f t="shared" si="8"/>
        <v>373.39359692476654</v>
      </c>
      <c r="W41" s="106">
        <f t="shared" si="9"/>
        <v>13.660741350906093</v>
      </c>
      <c r="Y41" s="88">
        <v>10050007</v>
      </c>
      <c r="Z41" s="44">
        <f t="shared" ref="Z41:AB42" si="19">SUM(U20,U115)</f>
        <v>74.355210855609826</v>
      </c>
      <c r="AA41" s="44">
        <f t="shared" si="19"/>
        <v>49.84633444122133</v>
      </c>
      <c r="AB41" s="49">
        <f t="shared" si="19"/>
        <v>7.0103103532875369E-2</v>
      </c>
      <c r="AD41" s="88">
        <v>10050007</v>
      </c>
      <c r="AE41" s="74">
        <v>0</v>
      </c>
      <c r="AF41" s="74">
        <v>0</v>
      </c>
      <c r="AG41" s="96">
        <f t="shared" si="10"/>
        <v>0</v>
      </c>
      <c r="AH41" s="96">
        <v>0</v>
      </c>
      <c r="AI41" s="74">
        <v>0.04</v>
      </c>
      <c r="AJ41" s="74">
        <v>0.03</v>
      </c>
      <c r="AK41" s="96">
        <f t="shared" si="11"/>
        <v>0.75</v>
      </c>
      <c r="AL41" s="74">
        <v>0</v>
      </c>
      <c r="AM41" s="74">
        <v>0</v>
      </c>
      <c r="AN41" s="114">
        <v>0</v>
      </c>
      <c r="AP41" s="110">
        <f t="shared" si="12"/>
        <v>0</v>
      </c>
      <c r="AQ41" s="96">
        <f t="shared" si="13"/>
        <v>37.384750830915998</v>
      </c>
      <c r="AR41" s="102">
        <f t="shared" si="14"/>
        <v>0</v>
      </c>
      <c r="AT41" s="118">
        <f t="shared" si="15"/>
        <v>37.384750830915998</v>
      </c>
    </row>
    <row r="42" spans="1:46" ht="14.4" customHeight="1" x14ac:dyDescent="0.3">
      <c r="A42" s="48" t="s">
        <v>470</v>
      </c>
      <c r="B42" s="74">
        <v>1.32</v>
      </c>
      <c r="C42" s="74">
        <v>0.91</v>
      </c>
      <c r="D42" s="74">
        <v>0.05</v>
      </c>
      <c r="E42" s="96">
        <f t="shared" si="1"/>
        <v>1479.126</v>
      </c>
      <c r="F42" s="96">
        <f t="shared" si="2"/>
        <v>1019.7005</v>
      </c>
      <c r="G42" s="96">
        <f t="shared" si="3"/>
        <v>56.027500000000003</v>
      </c>
      <c r="H42" s="96">
        <v>6999</v>
      </c>
      <c r="I42" s="95">
        <f t="shared" si="4"/>
        <v>0.21133390484354908</v>
      </c>
      <c r="J42" s="96">
        <f t="shared" si="5"/>
        <v>0.14569231318759823</v>
      </c>
      <c r="K42" s="102">
        <f t="shared" si="6"/>
        <v>8.0050721531647381E-3</v>
      </c>
      <c r="M42" s="101" t="s">
        <v>439</v>
      </c>
      <c r="N42" s="97">
        <v>10030105</v>
      </c>
      <c r="O42" s="95">
        <v>5813</v>
      </c>
      <c r="P42" s="102">
        <v>27</v>
      </c>
      <c r="R42" s="88">
        <v>0.2461394838001098</v>
      </c>
      <c r="S42" s="44">
        <v>0.16819531393007503</v>
      </c>
      <c r="T42" s="44">
        <v>6.1534870950027444E-3</v>
      </c>
      <c r="U42" s="98">
        <f t="shared" si="7"/>
        <v>6.6457660626029647</v>
      </c>
      <c r="V42" s="98">
        <f t="shared" si="8"/>
        <v>4.5412734761120257</v>
      </c>
      <c r="W42" s="106">
        <f t="shared" si="9"/>
        <v>0.16614415156507409</v>
      </c>
      <c r="Y42" s="88">
        <v>10050008</v>
      </c>
      <c r="Z42" s="44">
        <f t="shared" si="19"/>
        <v>21.06205827357223</v>
      </c>
      <c r="AA42" s="44">
        <f t="shared" si="19"/>
        <v>14.122157290352661</v>
      </c>
      <c r="AB42" s="49">
        <f t="shared" si="19"/>
        <v>8.2474239450441612E-3</v>
      </c>
      <c r="AD42" s="88">
        <v>10050008</v>
      </c>
      <c r="AE42" s="74">
        <v>0</v>
      </c>
      <c r="AF42" s="74">
        <v>0</v>
      </c>
      <c r="AG42" s="96">
        <f t="shared" si="10"/>
        <v>0</v>
      </c>
      <c r="AH42" s="96">
        <v>0</v>
      </c>
      <c r="AI42" s="74">
        <v>0.05</v>
      </c>
      <c r="AJ42" s="74">
        <v>0.05</v>
      </c>
      <c r="AK42" s="96">
        <f t="shared" si="11"/>
        <v>1</v>
      </c>
      <c r="AL42" s="74">
        <v>0</v>
      </c>
      <c r="AM42" s="74">
        <v>0</v>
      </c>
      <c r="AN42" s="114">
        <v>0</v>
      </c>
      <c r="AP42" s="110">
        <f t="shared" si="12"/>
        <v>0</v>
      </c>
      <c r="AQ42" s="96">
        <f t="shared" si="13"/>
        <v>14.122157290352661</v>
      </c>
      <c r="AR42" s="102">
        <f t="shared" si="14"/>
        <v>0</v>
      </c>
      <c r="AT42" s="118">
        <f t="shared" si="15"/>
        <v>14.122157290352661</v>
      </c>
    </row>
    <row r="43" spans="1:46" ht="14.4" customHeight="1" x14ac:dyDescent="0.3">
      <c r="A43" s="48" t="s">
        <v>471</v>
      </c>
      <c r="B43" s="74">
        <v>0.01</v>
      </c>
      <c r="C43" s="74">
        <v>0.09</v>
      </c>
      <c r="D43" s="74">
        <v>0</v>
      </c>
      <c r="E43" s="96">
        <f t="shared" si="1"/>
        <v>11.205499999999999</v>
      </c>
      <c r="F43" s="96">
        <f t="shared" si="2"/>
        <v>100.84949999999999</v>
      </c>
      <c r="G43" s="96">
        <f t="shared" si="3"/>
        <v>0</v>
      </c>
      <c r="H43" s="96">
        <v>1105</v>
      </c>
      <c r="I43" s="95">
        <f t="shared" si="4"/>
        <v>1.0140723981900452E-2</v>
      </c>
      <c r="J43" s="96">
        <f t="shared" si="5"/>
        <v>9.1266515837104059E-2</v>
      </c>
      <c r="K43" s="102">
        <f t="shared" si="6"/>
        <v>0</v>
      </c>
      <c r="M43" s="101" t="s">
        <v>439</v>
      </c>
      <c r="N43" s="97">
        <v>10030203</v>
      </c>
      <c r="O43" s="95">
        <v>5813</v>
      </c>
      <c r="P43" s="102">
        <v>323</v>
      </c>
      <c r="R43" s="88">
        <v>0.2461394838001098</v>
      </c>
      <c r="S43" s="44">
        <v>0.16819531393007503</v>
      </c>
      <c r="T43" s="44">
        <v>6.1534870950027444E-3</v>
      </c>
      <c r="U43" s="98">
        <f t="shared" si="7"/>
        <v>79.503053267435462</v>
      </c>
      <c r="V43" s="98">
        <f t="shared" si="8"/>
        <v>54.327086399414235</v>
      </c>
      <c r="W43" s="106">
        <f t="shared" si="9"/>
        <v>1.9875763316858865</v>
      </c>
      <c r="Y43" s="88">
        <v>10050009</v>
      </c>
      <c r="Z43" s="44">
        <f t="shared" ref="Z43:AB44" si="20">SUM(U22,U176)</f>
        <v>191.67426559672705</v>
      </c>
      <c r="AA43" s="44">
        <f t="shared" si="20"/>
        <v>129.46213988974893</v>
      </c>
      <c r="AB43" s="49">
        <f t="shared" si="20"/>
        <v>0</v>
      </c>
      <c r="AD43" s="88">
        <v>10050009</v>
      </c>
      <c r="AE43" s="74">
        <v>0</v>
      </c>
      <c r="AF43" s="74">
        <v>0</v>
      </c>
      <c r="AG43" s="96">
        <f t="shared" si="10"/>
        <v>0</v>
      </c>
      <c r="AH43" s="96">
        <v>0</v>
      </c>
      <c r="AI43" s="74">
        <v>0.08</v>
      </c>
      <c r="AJ43" s="74">
        <v>7.0000000000000007E-2</v>
      </c>
      <c r="AK43" s="96">
        <f t="shared" si="11"/>
        <v>0.87500000000000011</v>
      </c>
      <c r="AL43" s="74">
        <v>0</v>
      </c>
      <c r="AM43" s="74">
        <v>0</v>
      </c>
      <c r="AN43" s="114">
        <v>0</v>
      </c>
      <c r="AP43" s="110">
        <f t="shared" si="12"/>
        <v>0</v>
      </c>
      <c r="AQ43" s="96">
        <f t="shared" si="13"/>
        <v>113.27937240353033</v>
      </c>
      <c r="AR43" s="102">
        <f t="shared" si="14"/>
        <v>0</v>
      </c>
      <c r="AT43" s="118">
        <f t="shared" si="15"/>
        <v>113.27937240353033</v>
      </c>
    </row>
    <row r="44" spans="1:46" ht="14.4" customHeight="1" x14ac:dyDescent="0.3">
      <c r="A44" s="48" t="s">
        <v>472</v>
      </c>
      <c r="B44" s="74">
        <v>2.77</v>
      </c>
      <c r="C44" s="74">
        <v>4.0199999999999996</v>
      </c>
      <c r="D44" s="74">
        <v>1.1499999999999999</v>
      </c>
      <c r="E44" s="96">
        <f t="shared" si="1"/>
        <v>3103.9234999999999</v>
      </c>
      <c r="F44" s="96">
        <f t="shared" si="2"/>
        <v>4504.610999999999</v>
      </c>
      <c r="G44" s="96">
        <f t="shared" si="3"/>
        <v>1288.6324999999999</v>
      </c>
      <c r="H44" s="96">
        <v>39940</v>
      </c>
      <c r="I44" s="95">
        <f t="shared" si="4"/>
        <v>7.7714659489233853E-2</v>
      </c>
      <c r="J44" s="96">
        <f t="shared" si="5"/>
        <v>0.11278445167751625</v>
      </c>
      <c r="K44" s="102">
        <f t="shared" si="6"/>
        <v>3.2264208813219827E-2</v>
      </c>
      <c r="M44" s="101" t="s">
        <v>439</v>
      </c>
      <c r="N44" s="97">
        <v>10030205</v>
      </c>
      <c r="O44" s="95">
        <v>5813</v>
      </c>
      <c r="P44" s="102">
        <v>261</v>
      </c>
      <c r="R44" s="88">
        <v>0.2461394838001098</v>
      </c>
      <c r="S44" s="44">
        <v>0.16819531393007503</v>
      </c>
      <c r="T44" s="44">
        <v>6.1534870950027444E-3</v>
      </c>
      <c r="U44" s="98">
        <f t="shared" si="7"/>
        <v>64.242405271828659</v>
      </c>
      <c r="V44" s="98">
        <f t="shared" si="8"/>
        <v>43.89897693574958</v>
      </c>
      <c r="W44" s="106">
        <f t="shared" si="9"/>
        <v>1.6060601317957164</v>
      </c>
      <c r="Y44" s="88">
        <v>10050010</v>
      </c>
      <c r="Z44" s="44">
        <f t="shared" si="20"/>
        <v>52.037338613417063</v>
      </c>
      <c r="AA44" s="44">
        <f t="shared" si="20"/>
        <v>35.751903105814179</v>
      </c>
      <c r="AB44" s="49">
        <f t="shared" si="20"/>
        <v>0</v>
      </c>
      <c r="AD44" s="88">
        <v>10050010</v>
      </c>
      <c r="AE44" s="74">
        <v>0.01</v>
      </c>
      <c r="AF44" s="74">
        <v>0.02</v>
      </c>
      <c r="AG44" s="96">
        <v>0</v>
      </c>
      <c r="AH44" s="96">
        <f t="shared" si="16"/>
        <v>0</v>
      </c>
      <c r="AI44" s="74">
        <v>0.08</v>
      </c>
      <c r="AJ44" s="74">
        <v>7.0000000000000007E-2</v>
      </c>
      <c r="AK44" s="96">
        <f t="shared" si="11"/>
        <v>0.87500000000000011</v>
      </c>
      <c r="AL44" s="74">
        <v>0</v>
      </c>
      <c r="AM44" s="74">
        <v>0</v>
      </c>
      <c r="AN44" s="114">
        <v>0</v>
      </c>
      <c r="AP44" s="110">
        <f t="shared" si="12"/>
        <v>0</v>
      </c>
      <c r="AQ44" s="96">
        <f t="shared" si="13"/>
        <v>31.282915217587412</v>
      </c>
      <c r="AR44" s="102">
        <f t="shared" si="14"/>
        <v>0</v>
      </c>
      <c r="AT44" s="118">
        <f t="shared" si="15"/>
        <v>31.282915217587412</v>
      </c>
    </row>
    <row r="45" spans="1:46" ht="14.4" customHeight="1" x14ac:dyDescent="0.3">
      <c r="A45" s="48" t="s">
        <v>473</v>
      </c>
      <c r="B45" s="74">
        <v>1.0900000000000001</v>
      </c>
      <c r="C45" s="74">
        <v>0.89</v>
      </c>
      <c r="D45" s="74">
        <v>0.88</v>
      </c>
      <c r="E45" s="96">
        <f t="shared" si="1"/>
        <v>1221.3995</v>
      </c>
      <c r="F45" s="96">
        <f t="shared" si="2"/>
        <v>997.28949999999998</v>
      </c>
      <c r="G45" s="96">
        <f t="shared" si="3"/>
        <v>986.08399999999995</v>
      </c>
      <c r="H45" s="96">
        <v>9096</v>
      </c>
      <c r="I45" s="95">
        <f t="shared" si="4"/>
        <v>0.13427874890061564</v>
      </c>
      <c r="J45" s="96">
        <f t="shared" si="5"/>
        <v>0.10964044635004397</v>
      </c>
      <c r="K45" s="102">
        <f t="shared" si="6"/>
        <v>0.10840853122251538</v>
      </c>
      <c r="M45" s="101" t="s">
        <v>439</v>
      </c>
      <c r="N45" s="97">
        <v>10040101</v>
      </c>
      <c r="O45" s="95">
        <v>5813</v>
      </c>
      <c r="P45" s="102">
        <v>940</v>
      </c>
      <c r="R45" s="88">
        <v>0.2461394838001098</v>
      </c>
      <c r="S45" s="44">
        <v>0.16819531393007503</v>
      </c>
      <c r="T45" s="44">
        <v>6.1534870950027444E-3</v>
      </c>
      <c r="U45" s="98">
        <f t="shared" si="7"/>
        <v>231.37111477210323</v>
      </c>
      <c r="V45" s="98">
        <f t="shared" si="8"/>
        <v>158.10359509427053</v>
      </c>
      <c r="W45" s="106">
        <f t="shared" si="9"/>
        <v>5.7842778693025796</v>
      </c>
      <c r="Y45" s="88">
        <v>10050011</v>
      </c>
      <c r="Z45" s="44">
        <f>U178</f>
        <v>15.838930007178751</v>
      </c>
      <c r="AA45" s="44">
        <f>V178</f>
        <v>14.878994855228525</v>
      </c>
      <c r="AB45" s="49">
        <f>W178</f>
        <v>0</v>
      </c>
      <c r="AD45" s="88">
        <v>10050011</v>
      </c>
      <c r="AE45" s="74">
        <v>0</v>
      </c>
      <c r="AF45" s="74">
        <v>0</v>
      </c>
      <c r="AG45" s="96">
        <f t="shared" si="10"/>
        <v>0</v>
      </c>
      <c r="AH45" s="96">
        <v>0</v>
      </c>
      <c r="AI45" s="74">
        <v>0.04</v>
      </c>
      <c r="AJ45" s="74">
        <v>0.04</v>
      </c>
      <c r="AK45" s="96">
        <f t="shared" si="11"/>
        <v>1</v>
      </c>
      <c r="AL45" s="74">
        <v>0</v>
      </c>
      <c r="AM45" s="74">
        <v>0</v>
      </c>
      <c r="AN45" s="114">
        <v>0</v>
      </c>
      <c r="AP45" s="110">
        <f t="shared" si="12"/>
        <v>0</v>
      </c>
      <c r="AQ45" s="96">
        <f t="shared" si="13"/>
        <v>14.878994855228525</v>
      </c>
      <c r="AR45" s="102">
        <f t="shared" si="14"/>
        <v>0</v>
      </c>
      <c r="AT45" s="118">
        <f t="shared" si="15"/>
        <v>14.878994855228525</v>
      </c>
    </row>
    <row r="46" spans="1:46" ht="14.4" customHeight="1" x14ac:dyDescent="0.3">
      <c r="A46" s="48" t="s">
        <v>474</v>
      </c>
      <c r="B46" s="74">
        <v>0.55000000000000004</v>
      </c>
      <c r="C46" s="74">
        <v>0.73</v>
      </c>
      <c r="D46" s="74">
        <v>0.04</v>
      </c>
      <c r="E46" s="96">
        <f t="shared" si="1"/>
        <v>616.30250000000001</v>
      </c>
      <c r="F46" s="96">
        <f t="shared" si="2"/>
        <v>818.00149999999996</v>
      </c>
      <c r="G46" s="96">
        <f t="shared" si="3"/>
        <v>44.821999999999996</v>
      </c>
      <c r="H46" s="96">
        <v>10524</v>
      </c>
      <c r="I46" s="95">
        <f t="shared" si="4"/>
        <v>5.8561621056632457E-2</v>
      </c>
      <c r="J46" s="96">
        <f t="shared" si="5"/>
        <v>7.7727242493348531E-2</v>
      </c>
      <c r="K46" s="102">
        <f t="shared" si="6"/>
        <v>4.2590269859369059E-3</v>
      </c>
      <c r="M46" s="101" t="s">
        <v>439</v>
      </c>
      <c r="N46" s="97">
        <v>10040102</v>
      </c>
      <c r="O46" s="95">
        <v>5813</v>
      </c>
      <c r="P46" s="102">
        <v>560</v>
      </c>
      <c r="R46" s="88">
        <v>0.2461394838001098</v>
      </c>
      <c r="S46" s="44">
        <v>0.16819531393007503</v>
      </c>
      <c r="T46" s="44">
        <v>6.1534870950027444E-3</v>
      </c>
      <c r="U46" s="98">
        <f t="shared" si="7"/>
        <v>137.8381109280615</v>
      </c>
      <c r="V46" s="98">
        <f t="shared" si="8"/>
        <v>94.189375800842015</v>
      </c>
      <c r="W46" s="106">
        <f t="shared" si="9"/>
        <v>3.4459527732015367</v>
      </c>
      <c r="Y46" s="88">
        <v>10050012</v>
      </c>
      <c r="Z46" s="44">
        <f>U243</f>
        <v>1144.1783411731765</v>
      </c>
      <c r="AA46" s="44">
        <f>V243</f>
        <v>742.86205732885333</v>
      </c>
      <c r="AB46" s="49">
        <f>W243</f>
        <v>93.92508770824584</v>
      </c>
      <c r="AD46" s="88">
        <v>10050012</v>
      </c>
      <c r="AE46" s="74">
        <v>1.18</v>
      </c>
      <c r="AF46" s="74">
        <v>0.09</v>
      </c>
      <c r="AG46" s="96">
        <f t="shared" si="10"/>
        <v>1.0899999999999999</v>
      </c>
      <c r="AH46" s="96">
        <f t="shared" si="16"/>
        <v>0.92372881355932202</v>
      </c>
      <c r="AI46" s="74">
        <v>0.13</v>
      </c>
      <c r="AJ46" s="74">
        <v>0.35</v>
      </c>
      <c r="AK46" s="96">
        <v>1</v>
      </c>
      <c r="AL46" s="74">
        <v>7.0000000000000007E-2</v>
      </c>
      <c r="AM46" s="74">
        <v>0.01</v>
      </c>
      <c r="AN46" s="114">
        <f t="shared" si="17"/>
        <v>0.14285714285714285</v>
      </c>
      <c r="AP46" s="110">
        <f t="shared" si="12"/>
        <v>1056.9105015921714</v>
      </c>
      <c r="AQ46" s="96">
        <f t="shared" si="13"/>
        <v>742.86205732885333</v>
      </c>
      <c r="AR46" s="102">
        <f t="shared" si="14"/>
        <v>13.417869672606548</v>
      </c>
      <c r="AT46" s="118">
        <f t="shared" si="15"/>
        <v>1813.1904285936312</v>
      </c>
    </row>
    <row r="47" spans="1:46" ht="14.4" customHeight="1" x14ac:dyDescent="0.3">
      <c r="A47" s="48" t="s">
        <v>475</v>
      </c>
      <c r="B47" s="74">
        <v>1.39</v>
      </c>
      <c r="C47" s="74">
        <v>0.88</v>
      </c>
      <c r="D47" s="74">
        <v>0.08</v>
      </c>
      <c r="E47" s="96">
        <f t="shared" si="1"/>
        <v>1557.5644999999997</v>
      </c>
      <c r="F47" s="96">
        <f t="shared" si="2"/>
        <v>986.08399999999995</v>
      </c>
      <c r="G47" s="96">
        <f t="shared" si="3"/>
        <v>89.643999999999991</v>
      </c>
      <c r="H47" s="96">
        <v>9212</v>
      </c>
      <c r="I47" s="95">
        <f t="shared" si="4"/>
        <v>0.16907995006513241</v>
      </c>
      <c r="J47" s="96">
        <f t="shared" si="5"/>
        <v>0.10704342162396874</v>
      </c>
      <c r="K47" s="102">
        <f t="shared" si="6"/>
        <v>9.7312201476335205E-3</v>
      </c>
      <c r="M47" s="101" t="s">
        <v>439</v>
      </c>
      <c r="N47" s="97">
        <v>10050005</v>
      </c>
      <c r="O47" s="95">
        <v>5813</v>
      </c>
      <c r="P47" s="102">
        <v>1482</v>
      </c>
      <c r="R47" s="88">
        <v>0.2461394838001098</v>
      </c>
      <c r="S47" s="44">
        <v>0.16819531393007503</v>
      </c>
      <c r="T47" s="44">
        <v>6.1534870950027444E-3</v>
      </c>
      <c r="U47" s="98">
        <f t="shared" si="7"/>
        <v>364.77871499176274</v>
      </c>
      <c r="V47" s="98">
        <f t="shared" si="8"/>
        <v>249.2654552443712</v>
      </c>
      <c r="W47" s="106">
        <f t="shared" si="9"/>
        <v>9.1194678747940667</v>
      </c>
      <c r="Y47" s="88">
        <v>10050013</v>
      </c>
      <c r="Z47" s="44">
        <f>U179</f>
        <v>4.8667103374012921</v>
      </c>
      <c r="AA47" s="44">
        <f>V179</f>
        <v>4.5717581957406077</v>
      </c>
      <c r="AB47" s="49">
        <f>W179</f>
        <v>0</v>
      </c>
      <c r="AD47" s="88">
        <v>10050013</v>
      </c>
      <c r="AE47" s="74">
        <v>0</v>
      </c>
      <c r="AF47" s="74">
        <v>0</v>
      </c>
      <c r="AG47" s="96">
        <f t="shared" si="10"/>
        <v>0</v>
      </c>
      <c r="AH47" s="96">
        <v>0</v>
      </c>
      <c r="AI47" s="74">
        <v>0.03</v>
      </c>
      <c r="AJ47" s="74">
        <v>0.03</v>
      </c>
      <c r="AK47" s="96">
        <f t="shared" si="11"/>
        <v>1</v>
      </c>
      <c r="AL47" s="74">
        <v>0</v>
      </c>
      <c r="AM47" s="74">
        <v>0</v>
      </c>
      <c r="AN47" s="114">
        <v>0</v>
      </c>
      <c r="AP47" s="110">
        <f t="shared" si="12"/>
        <v>0</v>
      </c>
      <c r="AQ47" s="96">
        <f t="shared" si="13"/>
        <v>4.5717581957406077</v>
      </c>
      <c r="AR47" s="102">
        <f t="shared" si="14"/>
        <v>0</v>
      </c>
      <c r="AT47" s="118">
        <f t="shared" si="15"/>
        <v>4.5717581957406077</v>
      </c>
    </row>
    <row r="48" spans="1:46" ht="14.4" customHeight="1" x14ac:dyDescent="0.3">
      <c r="A48" s="48" t="s">
        <v>476</v>
      </c>
      <c r="B48" s="74">
        <v>0.73</v>
      </c>
      <c r="C48" s="74">
        <v>0.86</v>
      </c>
      <c r="D48" s="74">
        <v>0.41</v>
      </c>
      <c r="E48" s="96">
        <f t="shared" si="1"/>
        <v>818.00149999999996</v>
      </c>
      <c r="F48" s="96">
        <f t="shared" si="2"/>
        <v>963.673</v>
      </c>
      <c r="G48" s="96">
        <f t="shared" si="3"/>
        <v>459.42549999999994</v>
      </c>
      <c r="H48" s="96">
        <v>11057</v>
      </c>
      <c r="I48" s="95">
        <f t="shared" si="4"/>
        <v>7.3980419643664641E-2</v>
      </c>
      <c r="J48" s="96">
        <f t="shared" si="5"/>
        <v>8.7155014922673427E-2</v>
      </c>
      <c r="K48" s="102">
        <f t="shared" si="6"/>
        <v>4.1550646649181511E-2</v>
      </c>
      <c r="M48" s="101" t="s">
        <v>440</v>
      </c>
      <c r="N48" s="97">
        <v>10040106</v>
      </c>
      <c r="O48" s="95">
        <v>11699</v>
      </c>
      <c r="P48" s="102">
        <v>5</v>
      </c>
      <c r="R48" s="88">
        <v>0.13824127984379159</v>
      </c>
      <c r="S48" s="44">
        <v>9.6470533416171109E-2</v>
      </c>
      <c r="T48" s="44">
        <v>3.978166326440046E-3</v>
      </c>
      <c r="U48" s="98">
        <f t="shared" si="7"/>
        <v>0.69120639921895788</v>
      </c>
      <c r="V48" s="98">
        <f t="shared" si="8"/>
        <v>0.48235266708085556</v>
      </c>
      <c r="W48" s="106">
        <f t="shared" si="9"/>
        <v>1.9890831632200231E-2</v>
      </c>
      <c r="Y48" s="88">
        <v>10050014</v>
      </c>
      <c r="Z48" s="44">
        <f>SUM(U24,U180,U244)</f>
        <v>83.818772377347798</v>
      </c>
      <c r="AA48" s="44">
        <f>SUM(V24,V180,V244)</f>
        <v>73.532419678125365</v>
      </c>
      <c r="AB48" s="49">
        <f>SUM(W24,W180,W244)</f>
        <v>1.1561603667926641</v>
      </c>
      <c r="AD48" s="88">
        <v>10050014</v>
      </c>
      <c r="AE48" s="74">
        <v>0.02</v>
      </c>
      <c r="AF48" s="74">
        <v>0.03</v>
      </c>
      <c r="AG48" s="96">
        <v>0</v>
      </c>
      <c r="AH48" s="96">
        <f t="shared" si="16"/>
        <v>0</v>
      </c>
      <c r="AI48" s="74">
        <v>0.11</v>
      </c>
      <c r="AJ48" s="74">
        <v>0.11</v>
      </c>
      <c r="AK48" s="96">
        <f t="shared" si="11"/>
        <v>1</v>
      </c>
      <c r="AL48" s="74">
        <v>0</v>
      </c>
      <c r="AM48" s="74">
        <v>0</v>
      </c>
      <c r="AN48" s="114">
        <v>0</v>
      </c>
      <c r="AP48" s="110">
        <f t="shared" si="12"/>
        <v>0</v>
      </c>
      <c r="AQ48" s="96">
        <f t="shared" si="13"/>
        <v>73.532419678125365</v>
      </c>
      <c r="AR48" s="102">
        <f t="shared" si="14"/>
        <v>0</v>
      </c>
      <c r="AT48" s="118">
        <f t="shared" si="15"/>
        <v>73.532419678125365</v>
      </c>
    </row>
    <row r="49" spans="1:46" ht="14.4" customHeight="1" x14ac:dyDescent="0.3">
      <c r="A49" s="48" t="s">
        <v>477</v>
      </c>
      <c r="B49" s="74">
        <v>0.36</v>
      </c>
      <c r="C49" s="74">
        <v>0.28999999999999998</v>
      </c>
      <c r="D49" s="74">
        <v>0.06</v>
      </c>
      <c r="E49" s="96">
        <f t="shared" si="1"/>
        <v>403.39799999999997</v>
      </c>
      <c r="F49" s="96">
        <f t="shared" si="2"/>
        <v>324.95949999999999</v>
      </c>
      <c r="G49" s="96">
        <f t="shared" si="3"/>
        <v>67.23299999999999</v>
      </c>
      <c r="H49" s="96">
        <v>3524</v>
      </c>
      <c r="I49" s="95">
        <f t="shared" si="4"/>
        <v>0.1144716231555051</v>
      </c>
      <c r="J49" s="96">
        <f t="shared" si="5"/>
        <v>9.2213251986379113E-2</v>
      </c>
      <c r="K49" s="102">
        <f t="shared" si="6"/>
        <v>1.9078603859250847E-2</v>
      </c>
      <c r="M49" s="101" t="s">
        <v>440</v>
      </c>
      <c r="N49" s="97">
        <v>10090102</v>
      </c>
      <c r="O49" s="95">
        <v>11699</v>
      </c>
      <c r="P49" s="102">
        <v>5413</v>
      </c>
      <c r="R49" s="88">
        <v>0.13824127984379159</v>
      </c>
      <c r="S49" s="44">
        <v>9.6470533416171109E-2</v>
      </c>
      <c r="T49" s="44">
        <v>3.978166326440046E-3</v>
      </c>
      <c r="U49" s="98">
        <f t="shared" si="7"/>
        <v>748.30004779444391</v>
      </c>
      <c r="V49" s="98">
        <f t="shared" si="8"/>
        <v>522.1949973817342</v>
      </c>
      <c r="W49" s="106">
        <f t="shared" si="9"/>
        <v>21.533814325019968</v>
      </c>
      <c r="Y49" s="88">
        <v>10050015</v>
      </c>
      <c r="Z49" s="44">
        <f t="shared" ref="Z49:AB50" si="21">U245</f>
        <v>17.447510989780206</v>
      </c>
      <c r="AA49" s="44">
        <f t="shared" si="21"/>
        <v>11.327861612767743</v>
      </c>
      <c r="AB49" s="49">
        <f t="shared" si="21"/>
        <v>1.4322583648327034</v>
      </c>
      <c r="AD49" s="88">
        <v>10050015</v>
      </c>
      <c r="AE49" s="74">
        <v>0</v>
      </c>
      <c r="AF49" s="74">
        <v>0</v>
      </c>
      <c r="AG49" s="96">
        <f t="shared" si="10"/>
        <v>0</v>
      </c>
      <c r="AH49" s="96">
        <v>0</v>
      </c>
      <c r="AI49" s="74">
        <v>0.06</v>
      </c>
      <c r="AJ49" s="74">
        <v>0.06</v>
      </c>
      <c r="AK49" s="96">
        <f t="shared" si="11"/>
        <v>1</v>
      </c>
      <c r="AL49" s="74">
        <v>0</v>
      </c>
      <c r="AM49" s="74">
        <v>0</v>
      </c>
      <c r="AN49" s="114">
        <v>0</v>
      </c>
      <c r="AP49" s="110">
        <f t="shared" si="12"/>
        <v>0</v>
      </c>
      <c r="AQ49" s="96">
        <f t="shared" si="13"/>
        <v>11.327861612767743</v>
      </c>
      <c r="AR49" s="102">
        <f t="shared" si="14"/>
        <v>0</v>
      </c>
      <c r="AT49" s="118">
        <f t="shared" si="15"/>
        <v>11.327861612767743</v>
      </c>
    </row>
    <row r="50" spans="1:46" ht="14.4" customHeight="1" x14ac:dyDescent="0.3">
      <c r="A50" s="48" t="s">
        <v>478</v>
      </c>
      <c r="B50" s="74">
        <v>12.51</v>
      </c>
      <c r="C50" s="74">
        <v>7.16</v>
      </c>
      <c r="D50" s="74">
        <v>2.46</v>
      </c>
      <c r="E50" s="96">
        <f t="shared" si="1"/>
        <v>14018.0805</v>
      </c>
      <c r="F50" s="96">
        <f t="shared" si="2"/>
        <v>8023.1379999999999</v>
      </c>
      <c r="G50" s="96">
        <f t="shared" si="3"/>
        <v>2756.5529999999999</v>
      </c>
      <c r="H50" s="96">
        <v>32982</v>
      </c>
      <c r="I50" s="95">
        <f t="shared" si="4"/>
        <v>0.42502214844460617</v>
      </c>
      <c r="J50" s="96">
        <f t="shared" si="5"/>
        <v>0.24325808016493844</v>
      </c>
      <c r="K50" s="102">
        <f t="shared" si="6"/>
        <v>8.3577496816445329E-2</v>
      </c>
      <c r="M50" s="101" t="s">
        <v>440</v>
      </c>
      <c r="N50" s="97">
        <v>10090209</v>
      </c>
      <c r="O50" s="95">
        <v>11699</v>
      </c>
      <c r="P50" s="102">
        <v>132</v>
      </c>
      <c r="R50" s="88">
        <v>0.13824127984379159</v>
      </c>
      <c r="S50" s="44">
        <v>9.6470533416171109E-2</v>
      </c>
      <c r="T50" s="44">
        <v>3.978166326440046E-3</v>
      </c>
      <c r="U50" s="98">
        <f t="shared" si="7"/>
        <v>18.247848939380489</v>
      </c>
      <c r="V50" s="98">
        <f t="shared" si="8"/>
        <v>12.734110410934587</v>
      </c>
      <c r="W50" s="106">
        <f t="shared" si="9"/>
        <v>0.52511795509008607</v>
      </c>
      <c r="Y50" s="88">
        <v>10050016</v>
      </c>
      <c r="Z50" s="44">
        <f t="shared" si="21"/>
        <v>59.69991712165757</v>
      </c>
      <c r="AA50" s="44">
        <f t="shared" si="21"/>
        <v>38.76039395212095</v>
      </c>
      <c r="AB50" s="49">
        <f t="shared" si="21"/>
        <v>4.9007394652106955</v>
      </c>
      <c r="AD50" s="88">
        <v>10050016</v>
      </c>
      <c r="AE50" s="74">
        <v>0.17</v>
      </c>
      <c r="AF50" s="74">
        <v>0.12</v>
      </c>
      <c r="AG50" s="96">
        <f t="shared" si="10"/>
        <v>5.0000000000000017E-2</v>
      </c>
      <c r="AH50" s="96">
        <f t="shared" si="16"/>
        <v>0.29411764705882359</v>
      </c>
      <c r="AI50" s="74">
        <v>0.06</v>
      </c>
      <c r="AJ50" s="74">
        <v>0.09</v>
      </c>
      <c r="AK50" s="96">
        <v>1</v>
      </c>
      <c r="AL50" s="74">
        <v>0</v>
      </c>
      <c r="AM50" s="74">
        <v>0</v>
      </c>
      <c r="AN50" s="114">
        <v>0</v>
      </c>
      <c r="AP50" s="110">
        <f t="shared" si="12"/>
        <v>17.558799153428701</v>
      </c>
      <c r="AQ50" s="96">
        <f t="shared" si="13"/>
        <v>38.76039395212095</v>
      </c>
      <c r="AR50" s="102">
        <f t="shared" si="14"/>
        <v>0</v>
      </c>
      <c r="AT50" s="118">
        <f t="shared" si="15"/>
        <v>56.319193105549651</v>
      </c>
    </row>
    <row r="51" spans="1:46" ht="14.4" customHeight="1" x14ac:dyDescent="0.3">
      <c r="A51" s="48" t="s">
        <v>479</v>
      </c>
      <c r="B51" s="74">
        <v>0.63</v>
      </c>
      <c r="C51" s="74">
        <v>0.76</v>
      </c>
      <c r="D51" s="74">
        <v>0.15</v>
      </c>
      <c r="E51" s="96">
        <f t="shared" si="1"/>
        <v>705.94650000000001</v>
      </c>
      <c r="F51" s="96">
        <f t="shared" si="2"/>
        <v>851.61799999999994</v>
      </c>
      <c r="G51" s="96">
        <f t="shared" si="3"/>
        <v>168.08249999999998</v>
      </c>
      <c r="H51" s="96">
        <v>8493</v>
      </c>
      <c r="I51" s="95">
        <f t="shared" si="4"/>
        <v>8.3120981985164252E-2</v>
      </c>
      <c r="J51" s="96">
        <f t="shared" si="5"/>
        <v>0.10027293064876956</v>
      </c>
      <c r="K51" s="102">
        <f t="shared" si="6"/>
        <v>1.9790709996467676E-2</v>
      </c>
      <c r="M51" s="101" t="s">
        <v>440</v>
      </c>
      <c r="N51" s="97">
        <v>10090210</v>
      </c>
      <c r="O51" s="95">
        <v>11699</v>
      </c>
      <c r="P51" s="102">
        <v>33</v>
      </c>
      <c r="R51" s="88">
        <v>0.13824127984379159</v>
      </c>
      <c r="S51" s="44">
        <v>9.6470533416171109E-2</v>
      </c>
      <c r="T51" s="44">
        <v>3.978166326440046E-3</v>
      </c>
      <c r="U51" s="98">
        <f t="shared" si="7"/>
        <v>4.5619622348451223</v>
      </c>
      <c r="V51" s="98">
        <f t="shared" si="8"/>
        <v>3.1835276027336468</v>
      </c>
      <c r="W51" s="106">
        <f t="shared" si="9"/>
        <v>0.13127948877252152</v>
      </c>
      <c r="Y51" s="88">
        <v>10060001</v>
      </c>
      <c r="Z51" s="44">
        <f>SUM(U147,U202,U247)</f>
        <v>531.84103868006207</v>
      </c>
      <c r="AA51" s="44">
        <f>SUM(V147,V202,V247)</f>
        <v>547.52663470303423</v>
      </c>
      <c r="AB51" s="49">
        <f>SUM(W147,W202,W247)</f>
        <v>43.932294630035642</v>
      </c>
      <c r="AD51" s="88">
        <v>10060001</v>
      </c>
      <c r="AE51" s="74">
        <v>0.74</v>
      </c>
      <c r="AF51" s="74">
        <v>1.02</v>
      </c>
      <c r="AG51" s="96">
        <v>0</v>
      </c>
      <c r="AH51" s="96">
        <f t="shared" si="16"/>
        <v>0</v>
      </c>
      <c r="AI51" s="74">
        <v>0.12</v>
      </c>
      <c r="AJ51" s="74">
        <v>0.28999999999999998</v>
      </c>
      <c r="AK51" s="96">
        <v>1</v>
      </c>
      <c r="AL51" s="74">
        <v>0</v>
      </c>
      <c r="AM51" s="74">
        <v>0</v>
      </c>
      <c r="AN51" s="114">
        <v>0</v>
      </c>
      <c r="AP51" s="110">
        <f t="shared" si="12"/>
        <v>0</v>
      </c>
      <c r="AQ51" s="96">
        <f t="shared" si="13"/>
        <v>547.52663470303423</v>
      </c>
      <c r="AR51" s="102">
        <f t="shared" si="14"/>
        <v>0</v>
      </c>
      <c r="AT51" s="118">
        <f t="shared" si="15"/>
        <v>547.52663470303423</v>
      </c>
    </row>
    <row r="52" spans="1:46" ht="14.4" customHeight="1" x14ac:dyDescent="0.3">
      <c r="A52" s="48" t="s">
        <v>480</v>
      </c>
      <c r="B52" s="74">
        <v>0.32</v>
      </c>
      <c r="C52" s="74">
        <v>0.33</v>
      </c>
      <c r="D52" s="74">
        <v>0.11</v>
      </c>
      <c r="E52" s="96">
        <f t="shared" si="1"/>
        <v>358.57599999999996</v>
      </c>
      <c r="F52" s="96">
        <f t="shared" si="2"/>
        <v>369.78149999999999</v>
      </c>
      <c r="G52" s="96">
        <f t="shared" si="3"/>
        <v>123.26049999999999</v>
      </c>
      <c r="H52" s="96">
        <v>3672</v>
      </c>
      <c r="I52" s="95">
        <f t="shared" si="4"/>
        <v>9.7651416122004342E-2</v>
      </c>
      <c r="J52" s="96">
        <f t="shared" si="5"/>
        <v>0.10070302287581699</v>
      </c>
      <c r="K52" s="102">
        <f t="shared" si="6"/>
        <v>3.3567674291938993E-2</v>
      </c>
      <c r="M52" s="101" t="s">
        <v>440</v>
      </c>
      <c r="N52" s="97">
        <v>10100001</v>
      </c>
      <c r="O52" s="95">
        <v>11699</v>
      </c>
      <c r="P52" s="102">
        <v>6063</v>
      </c>
      <c r="R52" s="88">
        <v>0.13824127984379159</v>
      </c>
      <c r="S52" s="44">
        <v>9.6470533416171109E-2</v>
      </c>
      <c r="T52" s="44">
        <v>3.978166326440046E-3</v>
      </c>
      <c r="U52" s="98">
        <f t="shared" si="7"/>
        <v>838.15687969290843</v>
      </c>
      <c r="V52" s="98">
        <f t="shared" si="8"/>
        <v>584.9008441022454</v>
      </c>
      <c r="W52" s="106">
        <f t="shared" si="9"/>
        <v>24.119622437205997</v>
      </c>
      <c r="Y52" s="88">
        <v>10060002</v>
      </c>
      <c r="Z52" s="44">
        <f>SUM(U57,U148,U193,U199)</f>
        <v>179.3720433548512</v>
      </c>
      <c r="AA52" s="44">
        <f>SUM(V57,V148,V193,V199)</f>
        <v>172.9295551611709</v>
      </c>
      <c r="AB52" s="49">
        <f>SUM(W57,W148,W193,W199)</f>
        <v>24.740110557876999</v>
      </c>
      <c r="AD52" s="88">
        <v>10060002</v>
      </c>
      <c r="AE52" s="74">
        <v>0.18</v>
      </c>
      <c r="AF52" s="74">
        <v>0.19</v>
      </c>
      <c r="AG52" s="96">
        <v>0</v>
      </c>
      <c r="AH52" s="96">
        <f t="shared" si="16"/>
        <v>0</v>
      </c>
      <c r="AI52" s="74">
        <v>0.31</v>
      </c>
      <c r="AJ52" s="74">
        <v>0.35</v>
      </c>
      <c r="AK52" s="96">
        <v>1</v>
      </c>
      <c r="AL52" s="74">
        <v>0</v>
      </c>
      <c r="AM52" s="74">
        <v>0</v>
      </c>
      <c r="AN52" s="114">
        <v>0</v>
      </c>
      <c r="AP52" s="110">
        <f t="shared" si="12"/>
        <v>0</v>
      </c>
      <c r="AQ52" s="96">
        <f t="shared" si="13"/>
        <v>172.9295551611709</v>
      </c>
      <c r="AR52" s="102">
        <f t="shared" si="14"/>
        <v>0</v>
      </c>
      <c r="AT52" s="118">
        <f t="shared" si="15"/>
        <v>172.9295551611709</v>
      </c>
    </row>
    <row r="53" spans="1:46" ht="14.4" customHeight="1" x14ac:dyDescent="0.3">
      <c r="A53" s="48" t="s">
        <v>481</v>
      </c>
      <c r="B53" s="74">
        <v>1.07</v>
      </c>
      <c r="C53" s="74">
        <v>0.82</v>
      </c>
      <c r="D53" s="74">
        <v>0.02</v>
      </c>
      <c r="E53" s="96">
        <f t="shared" si="1"/>
        <v>1198.9884999999999</v>
      </c>
      <c r="F53" s="96">
        <f t="shared" si="2"/>
        <v>918.85099999999989</v>
      </c>
      <c r="G53" s="96">
        <f t="shared" si="3"/>
        <v>22.410999999999998</v>
      </c>
      <c r="H53" s="96">
        <v>6240</v>
      </c>
      <c r="I53" s="95">
        <f t="shared" si="4"/>
        <v>0.19214559294871794</v>
      </c>
      <c r="J53" s="96">
        <f t="shared" si="5"/>
        <v>0.1472517628205128</v>
      </c>
      <c r="K53" s="102">
        <f t="shared" si="6"/>
        <v>3.59150641025641E-3</v>
      </c>
      <c r="M53" s="101" t="s">
        <v>440</v>
      </c>
      <c r="N53" s="97">
        <v>10100005</v>
      </c>
      <c r="O53" s="95">
        <v>11699</v>
      </c>
      <c r="P53" s="102">
        <v>53</v>
      </c>
      <c r="R53" s="88">
        <v>0.13824127984379159</v>
      </c>
      <c r="S53" s="44">
        <v>9.6470533416171109E-2</v>
      </c>
      <c r="T53" s="44">
        <v>3.978166326440046E-3</v>
      </c>
      <c r="U53" s="98">
        <f t="shared" si="7"/>
        <v>7.3267878317209538</v>
      </c>
      <c r="V53" s="98">
        <f t="shared" si="8"/>
        <v>5.112938271057069</v>
      </c>
      <c r="W53" s="106">
        <f t="shared" si="9"/>
        <v>0.21084281530132243</v>
      </c>
      <c r="Y53" s="88">
        <v>10060003</v>
      </c>
      <c r="Z53" s="44">
        <f>SUM(U54,U203)</f>
        <v>271.88452870283419</v>
      </c>
      <c r="AA53" s="44">
        <f>SUM(V54,V203)</f>
        <v>276.92920002459363</v>
      </c>
      <c r="AB53" s="49">
        <f>SUM(W54,W203)</f>
        <v>32.294218263949439</v>
      </c>
      <c r="AD53" s="88">
        <v>10060003</v>
      </c>
      <c r="AE53" s="74">
        <v>0.69</v>
      </c>
      <c r="AF53" s="74">
        <v>0.14000000000000001</v>
      </c>
      <c r="AG53" s="96">
        <f t="shared" si="10"/>
        <v>0.54999999999999993</v>
      </c>
      <c r="AH53" s="96">
        <f t="shared" si="16"/>
        <v>0.79710144927536231</v>
      </c>
      <c r="AI53" s="74">
        <v>0.14000000000000001</v>
      </c>
      <c r="AJ53" s="74">
        <v>0.28000000000000003</v>
      </c>
      <c r="AK53" s="96">
        <v>1</v>
      </c>
      <c r="AL53" s="74">
        <v>0</v>
      </c>
      <c r="AM53" s="74">
        <v>0</v>
      </c>
      <c r="AN53" s="114">
        <v>0</v>
      </c>
      <c r="AP53" s="110">
        <f t="shared" si="12"/>
        <v>216.71955186457797</v>
      </c>
      <c r="AQ53" s="96">
        <f t="shared" si="13"/>
        <v>276.92920002459363</v>
      </c>
      <c r="AR53" s="102">
        <f t="shared" si="14"/>
        <v>0</v>
      </c>
      <c r="AT53" s="118">
        <f t="shared" si="15"/>
        <v>493.64875188917159</v>
      </c>
    </row>
    <row r="54" spans="1:46" x14ac:dyDescent="0.3">
      <c r="A54" s="48" t="s">
        <v>482</v>
      </c>
      <c r="B54" s="74">
        <v>0.91</v>
      </c>
      <c r="C54" s="74">
        <v>0.53</v>
      </c>
      <c r="D54" s="74">
        <v>0.13</v>
      </c>
      <c r="E54" s="96">
        <f t="shared" si="1"/>
        <v>1019.7005</v>
      </c>
      <c r="F54" s="96">
        <f t="shared" si="2"/>
        <v>593.89149999999995</v>
      </c>
      <c r="G54" s="96">
        <f t="shared" si="3"/>
        <v>145.67150000000001</v>
      </c>
      <c r="H54" s="96">
        <v>5031</v>
      </c>
      <c r="I54" s="95">
        <f t="shared" si="4"/>
        <v>0.20268346253229974</v>
      </c>
      <c r="J54" s="96">
        <f t="shared" si="5"/>
        <v>0.11804641224408666</v>
      </c>
      <c r="K54" s="102">
        <f t="shared" si="6"/>
        <v>2.8954780361757106E-2</v>
      </c>
      <c r="M54" s="101" t="s">
        <v>441</v>
      </c>
      <c r="N54" s="97">
        <v>10060003</v>
      </c>
      <c r="O54" s="95">
        <v>1751</v>
      </c>
      <c r="P54" s="102">
        <v>1393</v>
      </c>
      <c r="R54" s="88">
        <v>0.1281674836601307</v>
      </c>
      <c r="S54" s="44">
        <v>0.1098578431372549</v>
      </c>
      <c r="T54" s="44">
        <v>1.8309640522875814E-2</v>
      </c>
      <c r="U54" s="98">
        <f t="shared" si="7"/>
        <v>178.53730473856206</v>
      </c>
      <c r="V54" s="98">
        <f t="shared" si="8"/>
        <v>153.03197549019606</v>
      </c>
      <c r="W54" s="106">
        <f t="shared" si="9"/>
        <v>25.50532924836601</v>
      </c>
      <c r="Y54" s="88">
        <v>10060004</v>
      </c>
      <c r="Z54" s="44">
        <f>SUM(U55,U204,U248)</f>
        <v>52.755956835660726</v>
      </c>
      <c r="AA54" s="44">
        <f>SUM(V55,V204,V248)</f>
        <v>39.197460379379166</v>
      </c>
      <c r="AB54" s="49">
        <f>SUM(W55,W204,W248)</f>
        <v>5.290124140352729</v>
      </c>
      <c r="AD54" s="88">
        <v>10060004</v>
      </c>
      <c r="AE54" s="74">
        <v>0</v>
      </c>
      <c r="AF54" s="74">
        <v>0</v>
      </c>
      <c r="AG54" s="96">
        <f t="shared" si="10"/>
        <v>0</v>
      </c>
      <c r="AH54" s="96">
        <v>0</v>
      </c>
      <c r="AI54" s="74">
        <v>0.06</v>
      </c>
      <c r="AJ54" s="74">
        <v>0.06</v>
      </c>
      <c r="AK54" s="96">
        <f t="shared" si="11"/>
        <v>1</v>
      </c>
      <c r="AL54" s="74">
        <v>0</v>
      </c>
      <c r="AM54" s="74">
        <v>0</v>
      </c>
      <c r="AN54" s="114">
        <v>0</v>
      </c>
      <c r="AP54" s="110">
        <f t="shared" si="12"/>
        <v>0</v>
      </c>
      <c r="AQ54" s="96">
        <f t="shared" si="13"/>
        <v>39.197460379379166</v>
      </c>
      <c r="AR54" s="102">
        <f t="shared" si="14"/>
        <v>0</v>
      </c>
      <c r="AT54" s="118">
        <f t="shared" si="15"/>
        <v>39.197460379379166</v>
      </c>
    </row>
    <row r="55" spans="1:46" x14ac:dyDescent="0.3">
      <c r="A55" s="48" t="s">
        <v>483</v>
      </c>
      <c r="B55" s="74">
        <v>0.14000000000000001</v>
      </c>
      <c r="C55" s="74">
        <v>0.11</v>
      </c>
      <c r="D55" s="74">
        <v>0</v>
      </c>
      <c r="E55" s="96">
        <f t="shared" si="1"/>
        <v>156.87700000000001</v>
      </c>
      <c r="F55" s="96">
        <f t="shared" si="2"/>
        <v>123.26049999999999</v>
      </c>
      <c r="G55" s="96">
        <f t="shared" si="3"/>
        <v>0</v>
      </c>
      <c r="H55" s="96">
        <v>689</v>
      </c>
      <c r="I55" s="95">
        <f t="shared" si="4"/>
        <v>0.22768795355587809</v>
      </c>
      <c r="J55" s="96">
        <f t="shared" si="5"/>
        <v>0.1788976777939042</v>
      </c>
      <c r="K55" s="102">
        <f t="shared" si="6"/>
        <v>0</v>
      </c>
      <c r="M55" s="101" t="s">
        <v>441</v>
      </c>
      <c r="N55" s="97">
        <v>10060004</v>
      </c>
      <c r="O55" s="95">
        <v>1751</v>
      </c>
      <c r="P55" s="102">
        <v>126</v>
      </c>
      <c r="R55" s="88">
        <v>0.1281674836601307</v>
      </c>
      <c r="S55" s="44">
        <v>0.1098578431372549</v>
      </c>
      <c r="T55" s="44">
        <v>1.8309640522875814E-2</v>
      </c>
      <c r="U55" s="98">
        <f t="shared" si="7"/>
        <v>16.149102941176469</v>
      </c>
      <c r="V55" s="98">
        <f t="shared" si="8"/>
        <v>13.842088235294117</v>
      </c>
      <c r="W55" s="106">
        <f t="shared" si="9"/>
        <v>2.3070147058823527</v>
      </c>
      <c r="Y55" s="88">
        <v>10060005</v>
      </c>
      <c r="Z55" s="44">
        <f>SUM(U200,U205)</f>
        <v>259.84131057889795</v>
      </c>
      <c r="AA55" s="44">
        <f>SUM(V200,V205)</f>
        <v>317.24090275820112</v>
      </c>
      <c r="AB55" s="49">
        <f>SUM(W200,W205)</f>
        <v>58.650599884270051</v>
      </c>
      <c r="AD55" s="88">
        <v>10060005</v>
      </c>
      <c r="AE55" s="74">
        <v>0.22</v>
      </c>
      <c r="AF55" s="74">
        <v>0.42</v>
      </c>
      <c r="AG55" s="96">
        <v>0</v>
      </c>
      <c r="AH55" s="96">
        <f t="shared" si="16"/>
        <v>0</v>
      </c>
      <c r="AI55" s="74">
        <v>0.14000000000000001</v>
      </c>
      <c r="AJ55" s="74">
        <v>0.18</v>
      </c>
      <c r="AK55" s="96">
        <v>1</v>
      </c>
      <c r="AL55" s="74">
        <v>0.04</v>
      </c>
      <c r="AM55" s="74">
        <v>0.01</v>
      </c>
      <c r="AN55" s="114">
        <f t="shared" si="17"/>
        <v>0.25</v>
      </c>
      <c r="AP55" s="110">
        <f t="shared" si="12"/>
        <v>0</v>
      </c>
      <c r="AQ55" s="96">
        <f t="shared" si="13"/>
        <v>317.24090275820112</v>
      </c>
      <c r="AR55" s="102">
        <f t="shared" si="14"/>
        <v>14.662649971067513</v>
      </c>
      <c r="AT55" s="118">
        <f t="shared" si="15"/>
        <v>331.90355272926865</v>
      </c>
    </row>
    <row r="56" spans="1:46" x14ac:dyDescent="0.3">
      <c r="A56" s="48" t="s">
        <v>484</v>
      </c>
      <c r="B56" s="74">
        <v>1.34</v>
      </c>
      <c r="C56" s="74">
        <v>0.87</v>
      </c>
      <c r="D56" s="74">
        <v>0.11</v>
      </c>
      <c r="E56" s="96">
        <f t="shared" si="1"/>
        <v>1501.537</v>
      </c>
      <c r="F56" s="96">
        <f t="shared" si="2"/>
        <v>974.87849999999992</v>
      </c>
      <c r="G56" s="96">
        <f t="shared" si="3"/>
        <v>123.26049999999999</v>
      </c>
      <c r="H56" s="96">
        <v>7143</v>
      </c>
      <c r="I56" s="95">
        <f t="shared" si="4"/>
        <v>0.21021097578048439</v>
      </c>
      <c r="J56" s="96">
        <f t="shared" si="5"/>
        <v>0.13648026039479208</v>
      </c>
      <c r="K56" s="102">
        <f t="shared" si="6"/>
        <v>1.725612487750245E-2</v>
      </c>
      <c r="M56" s="101" t="s">
        <v>441</v>
      </c>
      <c r="N56" s="97">
        <v>10060006</v>
      </c>
      <c r="O56" s="95">
        <v>1751</v>
      </c>
      <c r="P56" s="102">
        <v>232</v>
      </c>
      <c r="R56" s="88">
        <v>0.1281674836601307</v>
      </c>
      <c r="S56" s="44">
        <v>0.1098578431372549</v>
      </c>
      <c r="T56" s="44">
        <v>1.8309640522875814E-2</v>
      </c>
      <c r="U56" s="98">
        <f t="shared" si="7"/>
        <v>29.734856209150323</v>
      </c>
      <c r="V56" s="98">
        <f t="shared" si="8"/>
        <v>25.487019607843138</v>
      </c>
      <c r="W56" s="106">
        <f t="shared" si="9"/>
        <v>4.2478366013071884</v>
      </c>
      <c r="Y56" s="88">
        <v>10060006</v>
      </c>
      <c r="Z56" s="44">
        <f>SUM(U56,U206,U217)</f>
        <v>417.97678598951074</v>
      </c>
      <c r="AA56" s="44">
        <f>SUM(V56,V206,V217)</f>
        <v>356.96620887034067</v>
      </c>
      <c r="AB56" s="49">
        <f>SUM(W56,W206,W217)</f>
        <v>65.582562822460616</v>
      </c>
      <c r="AD56" s="88">
        <v>10060006</v>
      </c>
      <c r="AE56" s="74">
        <v>0.56999999999999995</v>
      </c>
      <c r="AF56" s="74">
        <v>0.32</v>
      </c>
      <c r="AG56" s="96">
        <f t="shared" si="10"/>
        <v>0.24999999999999994</v>
      </c>
      <c r="AH56" s="96">
        <f t="shared" si="16"/>
        <v>0.4385964912280701</v>
      </c>
      <c r="AI56" s="74">
        <v>0.25</v>
      </c>
      <c r="AJ56" s="74">
        <v>0.36</v>
      </c>
      <c r="AK56" s="96">
        <v>1</v>
      </c>
      <c r="AL56" s="74">
        <v>0</v>
      </c>
      <c r="AM56" s="74">
        <v>0</v>
      </c>
      <c r="AN56" s="114">
        <v>0</v>
      </c>
      <c r="AP56" s="110">
        <f t="shared" si="12"/>
        <v>183.32315174978538</v>
      </c>
      <c r="AQ56" s="96">
        <f t="shared" si="13"/>
        <v>356.96620887034067</v>
      </c>
      <c r="AR56" s="102">
        <f t="shared" si="14"/>
        <v>0</v>
      </c>
      <c r="AT56" s="118">
        <f t="shared" si="15"/>
        <v>540.28936062012599</v>
      </c>
    </row>
    <row r="57" spans="1:46" x14ac:dyDescent="0.3">
      <c r="A57" s="48" t="s">
        <v>485</v>
      </c>
      <c r="B57" s="74">
        <v>0.13</v>
      </c>
      <c r="C57" s="74">
        <v>0.12</v>
      </c>
      <c r="D57" s="74">
        <v>0.03</v>
      </c>
      <c r="E57" s="96">
        <f t="shared" si="1"/>
        <v>145.67150000000001</v>
      </c>
      <c r="F57" s="96">
        <f t="shared" si="2"/>
        <v>134.46599999999998</v>
      </c>
      <c r="G57" s="96">
        <f t="shared" si="3"/>
        <v>33.616499999999995</v>
      </c>
      <c r="H57" s="96">
        <v>2037</v>
      </c>
      <c r="I57" s="95">
        <f t="shared" si="4"/>
        <v>7.1512763868433971E-2</v>
      </c>
      <c r="J57" s="96">
        <f t="shared" si="5"/>
        <v>6.6011782032400573E-2</v>
      </c>
      <c r="K57" s="102">
        <f t="shared" si="6"/>
        <v>1.6502945508100143E-2</v>
      </c>
      <c r="M57" s="101" t="s">
        <v>442</v>
      </c>
      <c r="N57" s="97">
        <v>10060002</v>
      </c>
      <c r="O57" s="95">
        <v>8966</v>
      </c>
      <c r="P57" s="102">
        <v>340</v>
      </c>
      <c r="R57" s="88">
        <v>0.27472047651933701</v>
      </c>
      <c r="S57" s="44">
        <v>0.17798791436464087</v>
      </c>
      <c r="T57" s="44">
        <v>6.4488374769797428E-3</v>
      </c>
      <c r="U57" s="98">
        <f t="shared" si="7"/>
        <v>93.404962016574586</v>
      </c>
      <c r="V57" s="98">
        <f t="shared" si="8"/>
        <v>60.515890883977896</v>
      </c>
      <c r="W57" s="106">
        <f t="shared" si="9"/>
        <v>2.1926047421731125</v>
      </c>
      <c r="Y57" s="88">
        <v>10060007</v>
      </c>
      <c r="Z57" s="44">
        <f>U218</f>
        <v>35.028316685584564</v>
      </c>
      <c r="AA57" s="44">
        <f>V218</f>
        <v>28.21725510783201</v>
      </c>
      <c r="AB57" s="49">
        <f>W218</f>
        <v>5.8380527809307594</v>
      </c>
      <c r="AD57" s="88">
        <v>10060007</v>
      </c>
      <c r="AE57" s="74">
        <v>0.05</v>
      </c>
      <c r="AF57" s="74">
        <v>0</v>
      </c>
      <c r="AG57" s="96">
        <f t="shared" si="10"/>
        <v>0.05</v>
      </c>
      <c r="AH57" s="96">
        <f t="shared" si="16"/>
        <v>1</v>
      </c>
      <c r="AI57" s="74">
        <v>0.06</v>
      </c>
      <c r="AJ57" s="74">
        <v>0.06</v>
      </c>
      <c r="AK57" s="96">
        <f t="shared" si="11"/>
        <v>1</v>
      </c>
      <c r="AL57" s="74">
        <v>0</v>
      </c>
      <c r="AM57" s="74">
        <v>0</v>
      </c>
      <c r="AN57" s="114">
        <v>0</v>
      </c>
      <c r="AP57" s="110">
        <f t="shared" si="12"/>
        <v>35.028316685584564</v>
      </c>
      <c r="AQ57" s="96">
        <f t="shared" si="13"/>
        <v>28.21725510783201</v>
      </c>
      <c r="AR57" s="102">
        <f t="shared" si="14"/>
        <v>0</v>
      </c>
      <c r="AT57" s="118">
        <f t="shared" si="15"/>
        <v>63.245571793416573</v>
      </c>
    </row>
    <row r="58" spans="1:46" x14ac:dyDescent="0.3">
      <c r="A58" s="48" t="s">
        <v>486</v>
      </c>
      <c r="B58" s="74">
        <v>0.06</v>
      </c>
      <c r="C58" s="74">
        <v>0.06</v>
      </c>
      <c r="D58" s="74">
        <v>0</v>
      </c>
      <c r="E58" s="96">
        <f t="shared" si="1"/>
        <v>67.23299999999999</v>
      </c>
      <c r="F58" s="96">
        <f t="shared" si="2"/>
        <v>67.23299999999999</v>
      </c>
      <c r="G58" s="96">
        <f t="shared" si="3"/>
        <v>0</v>
      </c>
      <c r="H58" s="96">
        <v>951</v>
      </c>
      <c r="I58" s="95">
        <f t="shared" si="4"/>
        <v>7.0697160883280749E-2</v>
      </c>
      <c r="J58" s="96">
        <f t="shared" si="5"/>
        <v>7.0697160883280749E-2</v>
      </c>
      <c r="K58" s="102">
        <f t="shared" si="6"/>
        <v>0</v>
      </c>
      <c r="M58" s="101" t="s">
        <v>442</v>
      </c>
      <c r="N58" s="97">
        <v>10100004</v>
      </c>
      <c r="O58" s="95">
        <v>8966</v>
      </c>
      <c r="P58" s="102">
        <v>8626</v>
      </c>
      <c r="R58" s="88">
        <v>0.27472047651933701</v>
      </c>
      <c r="S58" s="44">
        <v>0.17798791436464087</v>
      </c>
      <c r="T58" s="44">
        <v>6.4488374769797428E-3</v>
      </c>
      <c r="U58" s="98">
        <f t="shared" si="7"/>
        <v>2369.7388304558012</v>
      </c>
      <c r="V58" s="98">
        <f t="shared" si="8"/>
        <v>1535.323749309392</v>
      </c>
      <c r="W58" s="106">
        <f t="shared" si="9"/>
        <v>55.62767207642726</v>
      </c>
      <c r="Y58" s="88">
        <v>10070001</v>
      </c>
      <c r="Z58" s="44">
        <f>U166</f>
        <v>149.96057915831665</v>
      </c>
      <c r="AA58" s="44">
        <f>V166</f>
        <v>119.16510308116233</v>
      </c>
      <c r="AB58" s="49">
        <f>W166</f>
        <v>25.439741107214427</v>
      </c>
      <c r="AD58" s="88">
        <v>10070001</v>
      </c>
      <c r="AE58" s="74">
        <v>0.37</v>
      </c>
      <c r="AF58" s="74">
        <v>1</v>
      </c>
      <c r="AG58" s="96">
        <v>0</v>
      </c>
      <c r="AH58" s="96">
        <f t="shared" si="16"/>
        <v>0</v>
      </c>
      <c r="AI58" s="74">
        <v>7.0000000000000007E-2</v>
      </c>
      <c r="AJ58" s="74">
        <v>0.15</v>
      </c>
      <c r="AK58" s="96">
        <v>1</v>
      </c>
      <c r="AL58" s="74">
        <v>0</v>
      </c>
      <c r="AM58" s="74">
        <v>0</v>
      </c>
      <c r="AN58" s="114">
        <v>0</v>
      </c>
      <c r="AP58" s="110">
        <f t="shared" si="12"/>
        <v>0</v>
      </c>
      <c r="AQ58" s="96">
        <f t="shared" si="13"/>
        <v>119.16510308116233</v>
      </c>
      <c r="AR58" s="102">
        <f t="shared" si="14"/>
        <v>0</v>
      </c>
      <c r="AT58" s="118">
        <f t="shared" si="15"/>
        <v>119.16510308116233</v>
      </c>
    </row>
    <row r="59" spans="1:46" ht="15" thickBot="1" x14ac:dyDescent="0.35">
      <c r="A59" s="82" t="s">
        <v>487</v>
      </c>
      <c r="B59" s="91">
        <v>24.45</v>
      </c>
      <c r="C59" s="91">
        <v>15.34</v>
      </c>
      <c r="D59" s="91">
        <v>10.51</v>
      </c>
      <c r="E59" s="103">
        <f t="shared" si="1"/>
        <v>27397.447499999998</v>
      </c>
      <c r="F59" s="103">
        <f t="shared" si="2"/>
        <v>17189.236999999997</v>
      </c>
      <c r="G59" s="103">
        <f t="shared" si="3"/>
        <v>11776.9805</v>
      </c>
      <c r="H59" s="103">
        <v>136691</v>
      </c>
      <c r="I59" s="104">
        <f t="shared" si="4"/>
        <v>0.20043344111902026</v>
      </c>
      <c r="J59" s="103">
        <f t="shared" si="5"/>
        <v>0.12575251479614602</v>
      </c>
      <c r="K59" s="105">
        <f t="shared" si="6"/>
        <v>8.6157687777542041E-2</v>
      </c>
      <c r="M59" s="101" t="s">
        <v>443</v>
      </c>
      <c r="N59" s="97">
        <v>10020004</v>
      </c>
      <c r="O59" s="95">
        <v>9298</v>
      </c>
      <c r="P59" s="102">
        <v>76</v>
      </c>
      <c r="R59" s="88">
        <v>0.54349430040232449</v>
      </c>
      <c r="S59" s="44">
        <v>0.32183879079123823</v>
      </c>
      <c r="T59" s="44">
        <v>6.2614550737594993E-3</v>
      </c>
      <c r="U59" s="98">
        <f t="shared" si="7"/>
        <v>41.305566830576659</v>
      </c>
      <c r="V59" s="98">
        <f t="shared" si="8"/>
        <v>24.459748100134107</v>
      </c>
      <c r="W59" s="106">
        <f t="shared" si="9"/>
        <v>0.47587058560572193</v>
      </c>
      <c r="Y59" s="88">
        <v>10070002</v>
      </c>
      <c r="Z59" s="44">
        <f>SUM(U91,U167,U228)</f>
        <v>2369.9896378681146</v>
      </c>
      <c r="AA59" s="44">
        <f>SUM(V91,V167,V228)</f>
        <v>1961.9170426256683</v>
      </c>
      <c r="AB59" s="49">
        <f>SUM(W91,W167,W228)</f>
        <v>459.99892007313429</v>
      </c>
      <c r="AD59" s="88">
        <v>10070002</v>
      </c>
      <c r="AE59" s="74">
        <v>2.5499999999999998</v>
      </c>
      <c r="AF59" s="74">
        <v>1.21</v>
      </c>
      <c r="AG59" s="96">
        <f t="shared" si="10"/>
        <v>1.3399999999999999</v>
      </c>
      <c r="AH59" s="96">
        <f t="shared" si="16"/>
        <v>0.52549019607843139</v>
      </c>
      <c r="AI59" s="74">
        <v>0.28000000000000003</v>
      </c>
      <c r="AJ59" s="74">
        <v>0.77</v>
      </c>
      <c r="AK59" s="96">
        <v>1</v>
      </c>
      <c r="AL59" s="74">
        <v>0.03</v>
      </c>
      <c r="AM59" s="74">
        <v>0.01</v>
      </c>
      <c r="AN59" s="114">
        <f t="shared" si="17"/>
        <v>0.33333333333333337</v>
      </c>
      <c r="AP59" s="110">
        <f t="shared" si="12"/>
        <v>1245.4063195071662</v>
      </c>
      <c r="AQ59" s="96">
        <f t="shared" si="13"/>
        <v>1961.9170426256683</v>
      </c>
      <c r="AR59" s="102">
        <f t="shared" si="14"/>
        <v>153.33297335771144</v>
      </c>
      <c r="AT59" s="118">
        <f t="shared" si="15"/>
        <v>3360.6563354905461</v>
      </c>
    </row>
    <row r="60" spans="1:46" ht="15" thickTop="1" x14ac:dyDescent="0.3">
      <c r="M60" s="101" t="s">
        <v>443</v>
      </c>
      <c r="N60" s="97">
        <v>17010201</v>
      </c>
      <c r="O60" s="95">
        <v>9298</v>
      </c>
      <c r="P60" s="102">
        <v>9110</v>
      </c>
      <c r="R60" s="88">
        <v>0.54349430040232449</v>
      </c>
      <c r="S60" s="44">
        <v>0.32183879079123823</v>
      </c>
      <c r="T60" s="44">
        <v>6.2614550737594993E-3</v>
      </c>
      <c r="U60" s="98">
        <f t="shared" si="7"/>
        <v>4951.2330766651758</v>
      </c>
      <c r="V60" s="98">
        <f t="shared" si="8"/>
        <v>2931.9513841081803</v>
      </c>
      <c r="W60" s="106">
        <f t="shared" si="9"/>
        <v>57.041855721949041</v>
      </c>
      <c r="Y60" s="88">
        <v>10070003</v>
      </c>
      <c r="Z60" s="44">
        <f>SUM(U92,U152,U168)</f>
        <v>306.34171705818801</v>
      </c>
      <c r="AA60" s="44">
        <f>SUM(V92,V152,V168)</f>
        <v>243.09304517561537</v>
      </c>
      <c r="AB60" s="49">
        <f>SUM(W92,W152,W168)</f>
        <v>52.963927795630354</v>
      </c>
      <c r="AD60" s="88">
        <v>10070003</v>
      </c>
      <c r="AE60" s="74">
        <v>0.09</v>
      </c>
      <c r="AF60" s="74">
        <v>0</v>
      </c>
      <c r="AG60" s="96">
        <f t="shared" si="10"/>
        <v>0.09</v>
      </c>
      <c r="AH60" s="96">
        <f t="shared" si="16"/>
        <v>1</v>
      </c>
      <c r="AI60" s="74">
        <v>0.13</v>
      </c>
      <c r="AJ60" s="74">
        <v>0.14000000000000001</v>
      </c>
      <c r="AK60" s="96">
        <v>1</v>
      </c>
      <c r="AL60" s="74">
        <v>0</v>
      </c>
      <c r="AM60" s="74">
        <v>0</v>
      </c>
      <c r="AN60" s="114">
        <v>0</v>
      </c>
      <c r="AP60" s="110">
        <f t="shared" si="12"/>
        <v>306.34171705818801</v>
      </c>
      <c r="AQ60" s="96">
        <f t="shared" si="13"/>
        <v>243.09304517561537</v>
      </c>
      <c r="AR60" s="102">
        <f t="shared" si="14"/>
        <v>0</v>
      </c>
      <c r="AT60" s="118">
        <f t="shared" si="15"/>
        <v>549.43476223380344</v>
      </c>
    </row>
    <row r="61" spans="1:46" x14ac:dyDescent="0.3">
      <c r="M61" s="101" t="s">
        <v>443</v>
      </c>
      <c r="N61" s="97">
        <v>17010202</v>
      </c>
      <c r="O61" s="95">
        <v>9298</v>
      </c>
      <c r="P61" s="102">
        <v>112</v>
      </c>
      <c r="R61" s="88">
        <v>0.54349430040232449</v>
      </c>
      <c r="S61" s="44">
        <v>0.32183879079123823</v>
      </c>
      <c r="T61" s="44">
        <v>6.2614550737594993E-3</v>
      </c>
      <c r="U61" s="98">
        <f t="shared" si="7"/>
        <v>60.871361645060347</v>
      </c>
      <c r="V61" s="98">
        <f t="shared" si="8"/>
        <v>36.04594456861868</v>
      </c>
      <c r="W61" s="106">
        <f t="shared" si="9"/>
        <v>0.70128296826106395</v>
      </c>
      <c r="Y61" s="88">
        <v>10070004</v>
      </c>
      <c r="Z61" s="44">
        <f>SUM(U27,U223,U229,U253)</f>
        <v>21472.287600002564</v>
      </c>
      <c r="AA61" s="44">
        <f>SUM(V27,V223,V229,V253)</f>
        <v>13782.579075600865</v>
      </c>
      <c r="AB61" s="49">
        <f>SUM(W27,W223,W229,W253)</f>
        <v>9119.0643132226378</v>
      </c>
      <c r="AD61" s="88">
        <v>10070004</v>
      </c>
      <c r="AE61" s="74">
        <v>20.51</v>
      </c>
      <c r="AF61" s="74">
        <v>63.79</v>
      </c>
      <c r="AG61" s="96">
        <v>0</v>
      </c>
      <c r="AH61" s="96">
        <f t="shared" si="16"/>
        <v>0</v>
      </c>
      <c r="AI61" s="74">
        <v>0.35</v>
      </c>
      <c r="AJ61" s="74">
        <v>4.47</v>
      </c>
      <c r="AK61" s="96">
        <v>1</v>
      </c>
      <c r="AL61" s="74">
        <v>0</v>
      </c>
      <c r="AM61" s="74">
        <v>0</v>
      </c>
      <c r="AN61" s="114">
        <v>0</v>
      </c>
      <c r="AP61" s="110">
        <f t="shared" si="12"/>
        <v>0</v>
      </c>
      <c r="AQ61" s="96">
        <f t="shared" si="13"/>
        <v>13782.579075600865</v>
      </c>
      <c r="AR61" s="102">
        <f t="shared" si="14"/>
        <v>0</v>
      </c>
      <c r="AT61" s="118">
        <f t="shared" si="15"/>
        <v>13782.579075600865</v>
      </c>
    </row>
    <row r="62" spans="1:46" x14ac:dyDescent="0.3">
      <c r="M62" s="101" t="s">
        <v>444</v>
      </c>
      <c r="N62" s="97">
        <v>10100004</v>
      </c>
      <c r="O62" s="95">
        <v>2890</v>
      </c>
      <c r="P62" s="102">
        <v>44</v>
      </c>
      <c r="R62" s="88">
        <v>0.16909293338240705</v>
      </c>
      <c r="S62" s="44">
        <v>0.12372653662127345</v>
      </c>
      <c r="T62" s="44">
        <v>1.6496871549503127E-2</v>
      </c>
      <c r="U62" s="98">
        <f t="shared" si="7"/>
        <v>7.4400890688259107</v>
      </c>
      <c r="V62" s="98">
        <f t="shared" si="8"/>
        <v>5.4439676113360314</v>
      </c>
      <c r="W62" s="106">
        <f t="shared" si="9"/>
        <v>0.72586234817813755</v>
      </c>
      <c r="Y62" s="88">
        <v>10070005</v>
      </c>
      <c r="Z62" s="44">
        <f>SUM(U28,U224,U230)</f>
        <v>268.35476641159863</v>
      </c>
      <c r="AA62" s="44">
        <f>SUM(V28,V224,V230)</f>
        <v>312.39832500163112</v>
      </c>
      <c r="AB62" s="49">
        <f>SUM(W28,W224,W230)</f>
        <v>59.819975680569932</v>
      </c>
      <c r="AD62" s="88">
        <v>10070005</v>
      </c>
      <c r="AE62" s="74">
        <v>0.17</v>
      </c>
      <c r="AF62" s="74">
        <v>1.02</v>
      </c>
      <c r="AG62" s="96">
        <v>0</v>
      </c>
      <c r="AH62" s="96">
        <f t="shared" si="16"/>
        <v>0</v>
      </c>
      <c r="AI62" s="74">
        <v>0.17</v>
      </c>
      <c r="AJ62" s="74">
        <v>0.2</v>
      </c>
      <c r="AK62" s="96">
        <v>1</v>
      </c>
      <c r="AL62" s="74">
        <v>0</v>
      </c>
      <c r="AM62" s="74">
        <v>0</v>
      </c>
      <c r="AN62" s="114">
        <v>0</v>
      </c>
      <c r="AP62" s="110">
        <f t="shared" si="12"/>
        <v>0</v>
      </c>
      <c r="AQ62" s="96">
        <f t="shared" si="13"/>
        <v>312.39832500163112</v>
      </c>
      <c r="AR62" s="102">
        <f t="shared" si="14"/>
        <v>0</v>
      </c>
      <c r="AT62" s="118">
        <f t="shared" si="15"/>
        <v>312.39832500163112</v>
      </c>
    </row>
    <row r="63" spans="1:46" x14ac:dyDescent="0.3">
      <c r="M63" s="101" t="s">
        <v>444</v>
      </c>
      <c r="N63" s="97">
        <v>10100005</v>
      </c>
      <c r="O63" s="95">
        <v>2890</v>
      </c>
      <c r="P63" s="102">
        <v>2570</v>
      </c>
      <c r="R63" s="88">
        <v>0.16909293338240705</v>
      </c>
      <c r="S63" s="44">
        <v>0.12372653662127345</v>
      </c>
      <c r="T63" s="44">
        <v>1.6496871549503127E-2</v>
      </c>
      <c r="U63" s="98">
        <f t="shared" si="7"/>
        <v>434.5688387927861</v>
      </c>
      <c r="V63" s="98">
        <f t="shared" si="8"/>
        <v>317.97719911667275</v>
      </c>
      <c r="W63" s="106">
        <f t="shared" si="9"/>
        <v>42.396959882223037</v>
      </c>
      <c r="Y63" s="88">
        <v>10070006</v>
      </c>
      <c r="Z63" s="44">
        <f>SUM(U29,U169,U225,U254)</f>
        <v>1753.8625669445005</v>
      </c>
      <c r="AA63" s="44">
        <f>SUM(V29,V169,V225,V254)</f>
        <v>1422.7379928303997</v>
      </c>
      <c r="AB63" s="49">
        <f>SUM(W29,W169,W225,W254)</f>
        <v>192.45741413299606</v>
      </c>
      <c r="AD63" s="88">
        <v>10070006</v>
      </c>
      <c r="AE63" s="74">
        <v>1.36</v>
      </c>
      <c r="AF63" s="74">
        <v>0.82</v>
      </c>
      <c r="AG63" s="96">
        <f t="shared" si="10"/>
        <v>0.54000000000000015</v>
      </c>
      <c r="AH63" s="96">
        <f t="shared" si="16"/>
        <v>0.39705882352941185</v>
      </c>
      <c r="AI63" s="74">
        <v>0.3</v>
      </c>
      <c r="AJ63" s="74">
        <v>0.57999999999999996</v>
      </c>
      <c r="AK63" s="96">
        <v>1</v>
      </c>
      <c r="AL63" s="74">
        <v>0.11</v>
      </c>
      <c r="AM63" s="74">
        <v>0.01</v>
      </c>
      <c r="AN63" s="114">
        <f t="shared" si="17"/>
        <v>9.0909090909090912E-2</v>
      </c>
      <c r="AP63" s="110">
        <f t="shared" si="12"/>
        <v>696.38660746325775</v>
      </c>
      <c r="AQ63" s="96">
        <f t="shared" si="13"/>
        <v>1422.7379928303997</v>
      </c>
      <c r="AR63" s="102">
        <f t="shared" si="14"/>
        <v>17.496128557545099</v>
      </c>
      <c r="AT63" s="118">
        <f t="shared" si="15"/>
        <v>2136.6207288512023</v>
      </c>
    </row>
    <row r="64" spans="1:46" ht="14.4" customHeight="1" x14ac:dyDescent="0.3">
      <c r="M64" s="101" t="s">
        <v>444</v>
      </c>
      <c r="N64" s="97">
        <v>10110201</v>
      </c>
      <c r="O64" s="95">
        <v>2890</v>
      </c>
      <c r="P64" s="102">
        <v>132</v>
      </c>
      <c r="R64" s="88">
        <v>0.16909293338240705</v>
      </c>
      <c r="S64" s="44">
        <v>0.12372653662127345</v>
      </c>
      <c r="T64" s="44">
        <v>1.6496871549503127E-2</v>
      </c>
      <c r="U64" s="98">
        <f t="shared" si="7"/>
        <v>22.32026720647773</v>
      </c>
      <c r="V64" s="98">
        <f t="shared" si="8"/>
        <v>16.331902834008094</v>
      </c>
      <c r="W64" s="106">
        <f t="shared" si="9"/>
        <v>2.1775870445344125</v>
      </c>
      <c r="Y64" s="88">
        <v>10070007</v>
      </c>
      <c r="Z64" s="44">
        <f>SUM(U8,U163,U226,U255)</f>
        <v>8587.0568830832326</v>
      </c>
      <c r="AA64" s="44">
        <f>SUM(V8,V163,V226,V255)</f>
        <v>5397.3366366925757</v>
      </c>
      <c r="AB64" s="49">
        <f>SUM(W8,W163,W226,W255)</f>
        <v>3677.2132194944638</v>
      </c>
      <c r="AD64" s="88">
        <v>10070007</v>
      </c>
      <c r="AE64" s="74">
        <v>0.69</v>
      </c>
      <c r="AF64" s="74">
        <v>10.15</v>
      </c>
      <c r="AG64" s="96">
        <v>0</v>
      </c>
      <c r="AH64" s="96">
        <f t="shared" si="16"/>
        <v>0</v>
      </c>
      <c r="AI64" s="74">
        <v>0.55000000000000004</v>
      </c>
      <c r="AJ64" s="74">
        <v>0.7</v>
      </c>
      <c r="AK64" s="96">
        <v>1</v>
      </c>
      <c r="AL64" s="74">
        <v>9.5</v>
      </c>
      <c r="AM64" s="74">
        <v>1.48</v>
      </c>
      <c r="AN64" s="114">
        <f t="shared" si="17"/>
        <v>0.15578947368421053</v>
      </c>
      <c r="AP64" s="110">
        <f t="shared" si="12"/>
        <v>0</v>
      </c>
      <c r="AQ64" s="96">
        <f t="shared" si="13"/>
        <v>5397.3366366925757</v>
      </c>
      <c r="AR64" s="102">
        <f t="shared" si="14"/>
        <v>572.87111208966382</v>
      </c>
      <c r="AT64" s="118">
        <f t="shared" si="15"/>
        <v>5970.2077487822398</v>
      </c>
    </row>
    <row r="65" spans="13:46" x14ac:dyDescent="0.3">
      <c r="M65" s="101" t="s">
        <v>444</v>
      </c>
      <c r="N65" s="97">
        <v>10110202</v>
      </c>
      <c r="O65" s="95">
        <v>2890</v>
      </c>
      <c r="P65" s="102">
        <v>31</v>
      </c>
      <c r="R65" s="88">
        <v>0.16909293338240705</v>
      </c>
      <c r="S65" s="44">
        <v>0.12372653662127345</v>
      </c>
      <c r="T65" s="44">
        <v>1.6496871549503127E-2</v>
      </c>
      <c r="U65" s="98">
        <f t="shared" si="7"/>
        <v>5.2418809348546187</v>
      </c>
      <c r="V65" s="98">
        <f t="shared" si="8"/>
        <v>3.8355226352594767</v>
      </c>
      <c r="W65" s="106">
        <f t="shared" si="9"/>
        <v>0.51140301803459698</v>
      </c>
      <c r="Y65" s="88">
        <v>10070008</v>
      </c>
      <c r="Z65" s="44">
        <f>SUM(U9,U256)</f>
        <v>193.86908954817767</v>
      </c>
      <c r="AA65" s="44">
        <f>SUM(V9,V256)</f>
        <v>148.84647987144442</v>
      </c>
      <c r="AB65" s="49">
        <f>SUM(W9,W256)</f>
        <v>55.310076373312164</v>
      </c>
      <c r="AD65" s="88">
        <v>10070008</v>
      </c>
      <c r="AE65" s="74">
        <v>0</v>
      </c>
      <c r="AF65" s="74">
        <v>0</v>
      </c>
      <c r="AG65" s="96">
        <f t="shared" si="10"/>
        <v>0</v>
      </c>
      <c r="AH65" s="96">
        <v>0</v>
      </c>
      <c r="AI65" s="74">
        <v>0.19</v>
      </c>
      <c r="AJ65" s="74">
        <v>0.19</v>
      </c>
      <c r="AK65" s="96">
        <f t="shared" si="11"/>
        <v>1</v>
      </c>
      <c r="AL65" s="74">
        <v>0</v>
      </c>
      <c r="AM65" s="74">
        <v>0</v>
      </c>
      <c r="AN65" s="114">
        <v>0</v>
      </c>
      <c r="AP65" s="110">
        <f t="shared" si="12"/>
        <v>0</v>
      </c>
      <c r="AQ65" s="96">
        <f t="shared" si="13"/>
        <v>148.84647987144442</v>
      </c>
      <c r="AR65" s="102">
        <f t="shared" si="14"/>
        <v>0</v>
      </c>
      <c r="AT65" s="118">
        <f t="shared" si="15"/>
        <v>148.84647987144442</v>
      </c>
    </row>
    <row r="66" spans="13:46" x14ac:dyDescent="0.3">
      <c r="M66" s="101" t="s">
        <v>444</v>
      </c>
      <c r="N66" s="97">
        <v>10110203</v>
      </c>
      <c r="O66" s="95">
        <v>2890</v>
      </c>
      <c r="P66" s="102">
        <v>68</v>
      </c>
      <c r="R66" s="88">
        <v>0.16909293338240705</v>
      </c>
      <c r="S66" s="44">
        <v>0.12372653662127345</v>
      </c>
      <c r="T66" s="44">
        <v>1.6496871549503127E-2</v>
      </c>
      <c r="U66" s="98">
        <f t="shared" si="7"/>
        <v>11.498319470003679</v>
      </c>
      <c r="V66" s="98">
        <f t="shared" si="8"/>
        <v>8.4134044902465952</v>
      </c>
      <c r="W66" s="106">
        <f t="shared" si="9"/>
        <v>1.1217872653662126</v>
      </c>
      <c r="Y66" s="88">
        <v>10080010</v>
      </c>
      <c r="Z66" s="44">
        <f t="shared" ref="Z66:AB67" si="22">SUM(U10,U30)</f>
        <v>1.6630466840148672</v>
      </c>
      <c r="AA66" s="44">
        <f t="shared" si="22"/>
        <v>1.3812821620240976</v>
      </c>
      <c r="AB66" s="49">
        <f t="shared" si="22"/>
        <v>0.15362360389939897</v>
      </c>
      <c r="AD66" s="88">
        <v>10080010</v>
      </c>
      <c r="AE66" s="74">
        <v>0.04</v>
      </c>
      <c r="AF66" s="74">
        <v>0</v>
      </c>
      <c r="AG66" s="96">
        <f t="shared" si="10"/>
        <v>0.04</v>
      </c>
      <c r="AH66" s="96">
        <f t="shared" si="16"/>
        <v>1</v>
      </c>
      <c r="AI66" s="74">
        <v>0.1</v>
      </c>
      <c r="AJ66" s="74">
        <v>0.12</v>
      </c>
      <c r="AK66" s="96">
        <v>1</v>
      </c>
      <c r="AL66" s="74">
        <v>0</v>
      </c>
      <c r="AM66" s="74">
        <v>0</v>
      </c>
      <c r="AN66" s="114">
        <v>0</v>
      </c>
      <c r="AP66" s="110">
        <f t="shared" si="12"/>
        <v>1.6630466840148672</v>
      </c>
      <c r="AQ66" s="96">
        <f t="shared" si="13"/>
        <v>1.3812821620240976</v>
      </c>
      <c r="AR66" s="102">
        <f t="shared" si="14"/>
        <v>0</v>
      </c>
      <c r="AT66" s="118">
        <f t="shared" si="15"/>
        <v>3.0443288460389648</v>
      </c>
    </row>
    <row r="67" spans="13:46" x14ac:dyDescent="0.3">
      <c r="M67" s="101" t="s">
        <v>444</v>
      </c>
      <c r="N67" s="97">
        <v>10110204</v>
      </c>
      <c r="O67" s="95">
        <v>2890</v>
      </c>
      <c r="P67" s="102">
        <v>45</v>
      </c>
      <c r="R67" s="88">
        <v>0.16909293338240705</v>
      </c>
      <c r="S67" s="44">
        <v>0.12372653662127345</v>
      </c>
      <c r="T67" s="44">
        <v>1.6496871549503127E-2</v>
      </c>
      <c r="U67" s="98">
        <f t="shared" si="7"/>
        <v>7.6091820022083176</v>
      </c>
      <c r="V67" s="98">
        <f t="shared" si="8"/>
        <v>5.5676941479573054</v>
      </c>
      <c r="W67" s="106">
        <f t="shared" si="9"/>
        <v>0.74235921972764074</v>
      </c>
      <c r="Y67" s="88">
        <v>10080014</v>
      </c>
      <c r="Z67" s="44">
        <f t="shared" si="22"/>
        <v>5.2081561690604889</v>
      </c>
      <c r="AA67" s="44">
        <f t="shared" si="22"/>
        <v>4.4466871051568893</v>
      </c>
      <c r="AB67" s="49">
        <f t="shared" si="22"/>
        <v>0.43203477401602086</v>
      </c>
      <c r="AD67" s="88">
        <v>10080014</v>
      </c>
      <c r="AE67" s="74">
        <v>0</v>
      </c>
      <c r="AF67" s="74">
        <v>0</v>
      </c>
      <c r="AG67" s="96">
        <f t="shared" si="10"/>
        <v>0</v>
      </c>
      <c r="AH67" s="96">
        <v>0</v>
      </c>
      <c r="AI67" s="74">
        <v>0.05</v>
      </c>
      <c r="AJ67" s="74">
        <v>0.05</v>
      </c>
      <c r="AK67" s="96">
        <f t="shared" si="11"/>
        <v>1</v>
      </c>
      <c r="AL67" s="74">
        <v>0</v>
      </c>
      <c r="AM67" s="74">
        <v>0</v>
      </c>
      <c r="AN67" s="114">
        <v>0</v>
      </c>
      <c r="AP67" s="110">
        <f t="shared" si="12"/>
        <v>0</v>
      </c>
      <c r="AQ67" s="96">
        <f t="shared" si="13"/>
        <v>4.4466871051568893</v>
      </c>
      <c r="AR67" s="102">
        <f t="shared" si="14"/>
        <v>0</v>
      </c>
      <c r="AT67" s="118">
        <f t="shared" si="15"/>
        <v>4.4466871051568893</v>
      </c>
    </row>
    <row r="68" spans="13:46" x14ac:dyDescent="0.3">
      <c r="M68" s="101" t="s">
        <v>445</v>
      </c>
      <c r="N68" s="97">
        <v>10040101</v>
      </c>
      <c r="O68" s="95">
        <v>11586</v>
      </c>
      <c r="P68" s="102">
        <v>440</v>
      </c>
      <c r="R68" s="88">
        <v>0.17655622889793093</v>
      </c>
      <c r="S68" s="44">
        <v>0.1309620379187949</v>
      </c>
      <c r="T68" s="44">
        <v>2.8132585923296684E-2</v>
      </c>
      <c r="U68" s="98">
        <f t="shared" si="7"/>
        <v>77.684740715089617</v>
      </c>
      <c r="V68" s="98">
        <f t="shared" si="8"/>
        <v>57.623296684269761</v>
      </c>
      <c r="W68" s="106">
        <f t="shared" si="9"/>
        <v>12.37833780625054</v>
      </c>
      <c r="Y68" s="88">
        <v>10080015</v>
      </c>
      <c r="Z68" s="44">
        <f>SUM(U12,U239,U257)</f>
        <v>538.80637403449941</v>
      </c>
      <c r="AA68" s="44">
        <f>SUM(V12,V239,V257)</f>
        <v>553.4255284246475</v>
      </c>
      <c r="AB68" s="49">
        <f>SUM(W12,W239,W257)</f>
        <v>7.9115462509480032</v>
      </c>
      <c r="AD68" s="88">
        <v>10080015</v>
      </c>
      <c r="AE68" s="74">
        <v>0.63</v>
      </c>
      <c r="AF68" s="74">
        <v>0.45</v>
      </c>
      <c r="AG68" s="96">
        <f t="shared" si="10"/>
        <v>0.18</v>
      </c>
      <c r="AH68" s="96">
        <f t="shared" si="16"/>
        <v>0.2857142857142857</v>
      </c>
      <c r="AI68" s="74">
        <v>0.25</v>
      </c>
      <c r="AJ68" s="74">
        <v>0.39</v>
      </c>
      <c r="AK68" s="96">
        <v>1</v>
      </c>
      <c r="AL68" s="74">
        <v>0.01</v>
      </c>
      <c r="AM68" s="74">
        <v>0</v>
      </c>
      <c r="AN68" s="114">
        <f t="shared" si="17"/>
        <v>0</v>
      </c>
      <c r="AP68" s="110">
        <f t="shared" si="12"/>
        <v>153.94467829557126</v>
      </c>
      <c r="AQ68" s="96">
        <f t="shared" si="13"/>
        <v>553.4255284246475</v>
      </c>
      <c r="AR68" s="102">
        <f t="shared" si="14"/>
        <v>0</v>
      </c>
      <c r="AT68" s="118">
        <f t="shared" si="15"/>
        <v>707.37020672021879</v>
      </c>
    </row>
    <row r="69" spans="13:46" x14ac:dyDescent="0.3">
      <c r="M69" s="101" t="s">
        <v>445</v>
      </c>
      <c r="N69" s="97">
        <v>10040102</v>
      </c>
      <c r="O69" s="95">
        <v>11586</v>
      </c>
      <c r="P69" s="102">
        <v>125</v>
      </c>
      <c r="R69" s="88">
        <v>0.17655622889793093</v>
      </c>
      <c r="S69" s="44">
        <v>0.1309620379187949</v>
      </c>
      <c r="T69" s="44">
        <v>2.8132585923296684E-2</v>
      </c>
      <c r="U69" s="98">
        <f t="shared" ref="U69:U132" si="23">R69*P69</f>
        <v>22.069528612241367</v>
      </c>
      <c r="V69" s="98">
        <f t="shared" ref="V69:V132" si="24">S69*P69</f>
        <v>16.370254739849361</v>
      </c>
      <c r="W69" s="106">
        <f t="shared" ref="W69:W132" si="25">T69*P69</f>
        <v>3.5165732404120855</v>
      </c>
      <c r="Y69" s="88">
        <v>10080016</v>
      </c>
      <c r="Z69" s="44">
        <f>U13</f>
        <v>445.53558863791926</v>
      </c>
      <c r="AA69" s="44">
        <f>V13</f>
        <v>461.59092516541176</v>
      </c>
      <c r="AB69" s="49">
        <f>W13</f>
        <v>4.0138341318731454</v>
      </c>
      <c r="AD69" s="88">
        <v>10080016</v>
      </c>
      <c r="AE69" s="74">
        <v>0.16</v>
      </c>
      <c r="AF69" s="74">
        <v>0.08</v>
      </c>
      <c r="AG69" s="96">
        <f t="shared" ref="AG69:AG90" si="26">AE69-AF69</f>
        <v>0.08</v>
      </c>
      <c r="AH69" s="96">
        <f t="shared" ref="AH69:AH86" si="27">AG69/AE69</f>
        <v>0.5</v>
      </c>
      <c r="AI69" s="74">
        <v>0.12</v>
      </c>
      <c r="AJ69" s="74">
        <v>0.16</v>
      </c>
      <c r="AK69" s="96">
        <v>1</v>
      </c>
      <c r="AL69" s="74">
        <v>0</v>
      </c>
      <c r="AM69" s="74">
        <v>0</v>
      </c>
      <c r="AN69" s="114">
        <v>0</v>
      </c>
      <c r="AP69" s="110">
        <f t="shared" ref="AP69:AP90" si="28">Z69*AH69</f>
        <v>222.76779431895963</v>
      </c>
      <c r="AQ69" s="96">
        <f t="shared" ref="AQ69:AQ90" si="29">AA69*AK69</f>
        <v>461.59092516541176</v>
      </c>
      <c r="AR69" s="102">
        <f t="shared" ref="AR69:AR90" si="30">AB69*AN69</f>
        <v>0</v>
      </c>
      <c r="AT69" s="118">
        <f t="shared" ref="AT69:AT90" si="31">SUM(AP69,AQ69,AR69)</f>
        <v>684.35871948437136</v>
      </c>
    </row>
    <row r="70" spans="13:46" x14ac:dyDescent="0.3">
      <c r="M70" s="101" t="s">
        <v>445</v>
      </c>
      <c r="N70" s="97">
        <v>10040103</v>
      </c>
      <c r="O70" s="95">
        <v>11586</v>
      </c>
      <c r="P70" s="102">
        <v>10002</v>
      </c>
      <c r="R70" s="88">
        <v>0.17655622889793093</v>
      </c>
      <c r="S70" s="44">
        <v>0.1309620379187949</v>
      </c>
      <c r="T70" s="44">
        <v>2.8132585923296684E-2</v>
      </c>
      <c r="U70" s="98">
        <f t="shared" si="23"/>
        <v>1765.9154014371052</v>
      </c>
      <c r="V70" s="98">
        <f t="shared" si="24"/>
        <v>1309.8823032637865</v>
      </c>
      <c r="W70" s="106">
        <f t="shared" si="25"/>
        <v>281.38212440481345</v>
      </c>
      <c r="Y70" s="88">
        <v>10090101</v>
      </c>
      <c r="Z70" s="44">
        <f>SUM(U14,U209)</f>
        <v>18.930112247201293</v>
      </c>
      <c r="AA70" s="44">
        <f>SUM(V14,V209)</f>
        <v>14.843213481279911</v>
      </c>
      <c r="AB70" s="49">
        <f>SUM(W14,W209)</f>
        <v>0.74509996657436472</v>
      </c>
      <c r="AD70" s="88">
        <v>10090101</v>
      </c>
      <c r="AE70" s="74">
        <v>0.06</v>
      </c>
      <c r="AF70" s="74">
        <v>3.39</v>
      </c>
      <c r="AG70" s="96">
        <v>0</v>
      </c>
      <c r="AH70" s="96">
        <f t="shared" si="27"/>
        <v>0</v>
      </c>
      <c r="AI70" s="74">
        <v>0.09</v>
      </c>
      <c r="AJ70" s="74">
        <v>0.11</v>
      </c>
      <c r="AK70" s="96">
        <v>1</v>
      </c>
      <c r="AL70" s="74">
        <v>0</v>
      </c>
      <c r="AM70" s="74">
        <v>0</v>
      </c>
      <c r="AN70" s="114">
        <v>0</v>
      </c>
      <c r="AP70" s="110">
        <f t="shared" si="28"/>
        <v>0</v>
      </c>
      <c r="AQ70" s="96">
        <f t="shared" si="29"/>
        <v>14.843213481279911</v>
      </c>
      <c r="AR70" s="102">
        <f t="shared" si="30"/>
        <v>0</v>
      </c>
      <c r="AT70" s="118">
        <f t="shared" si="31"/>
        <v>14.843213481279911</v>
      </c>
    </row>
    <row r="71" spans="13:46" x14ac:dyDescent="0.3">
      <c r="M71" s="101" t="s">
        <v>445</v>
      </c>
      <c r="N71" s="97">
        <v>10040104</v>
      </c>
      <c r="O71" s="95">
        <v>11586</v>
      </c>
      <c r="P71" s="102">
        <v>118</v>
      </c>
      <c r="R71" s="88">
        <v>0.17655622889793093</v>
      </c>
      <c r="S71" s="44">
        <v>0.1309620379187949</v>
      </c>
      <c r="T71" s="44">
        <v>2.8132585923296684E-2</v>
      </c>
      <c r="U71" s="98">
        <f t="shared" si="23"/>
        <v>20.833635009955849</v>
      </c>
      <c r="V71" s="98">
        <f t="shared" si="24"/>
        <v>15.453520474417799</v>
      </c>
      <c r="W71" s="106">
        <f t="shared" si="25"/>
        <v>3.3196451389490087</v>
      </c>
      <c r="Y71" s="88">
        <v>10090102</v>
      </c>
      <c r="Z71" s="44">
        <f>SUM(U49,U184,U210)</f>
        <v>1005.7879909277469</v>
      </c>
      <c r="AA71" s="44">
        <f>SUM(V49,V184,V210)</f>
        <v>708.14713669995103</v>
      </c>
      <c r="AB71" s="49">
        <f>SUM(W49,W184,W210)</f>
        <v>34.330368819158046</v>
      </c>
      <c r="AD71" s="88">
        <v>10090102</v>
      </c>
      <c r="AE71" s="74">
        <v>0.12</v>
      </c>
      <c r="AF71" s="74">
        <v>0.13</v>
      </c>
      <c r="AG71" s="96">
        <v>0</v>
      </c>
      <c r="AH71" s="96">
        <f t="shared" si="27"/>
        <v>0</v>
      </c>
      <c r="AI71" s="74">
        <v>0.17</v>
      </c>
      <c r="AJ71" s="74">
        <v>0.2</v>
      </c>
      <c r="AK71" s="96">
        <v>1</v>
      </c>
      <c r="AL71" s="74">
        <v>0</v>
      </c>
      <c r="AM71" s="74">
        <v>0</v>
      </c>
      <c r="AN71" s="114">
        <v>0</v>
      </c>
      <c r="AP71" s="110">
        <f t="shared" si="28"/>
        <v>0</v>
      </c>
      <c r="AQ71" s="96">
        <f t="shared" si="29"/>
        <v>708.14713669995103</v>
      </c>
      <c r="AR71" s="102">
        <f t="shared" si="30"/>
        <v>0</v>
      </c>
      <c r="AT71" s="118">
        <f t="shared" si="31"/>
        <v>708.14713669995103</v>
      </c>
    </row>
    <row r="72" spans="13:46" x14ac:dyDescent="0.3">
      <c r="M72" s="101" t="s">
        <v>445</v>
      </c>
      <c r="N72" s="97">
        <v>10040201</v>
      </c>
      <c r="O72" s="97">
        <v>11586</v>
      </c>
      <c r="P72" s="106">
        <v>11</v>
      </c>
      <c r="R72" s="88">
        <v>0.17655622889793093</v>
      </c>
      <c r="S72" s="44">
        <v>0.1309620379187949</v>
      </c>
      <c r="T72" s="44">
        <v>2.8132585923296684E-2</v>
      </c>
      <c r="U72" s="98">
        <f t="shared" si="23"/>
        <v>1.9421185178772402</v>
      </c>
      <c r="V72" s="98">
        <f t="shared" si="24"/>
        <v>1.4405824171067438</v>
      </c>
      <c r="W72" s="106">
        <f t="shared" si="25"/>
        <v>0.30945844515626353</v>
      </c>
      <c r="Y72" s="88">
        <v>10090207</v>
      </c>
      <c r="Z72" s="44">
        <f>U185</f>
        <v>73.515966568914962</v>
      </c>
      <c r="AA72" s="44">
        <f>V185</f>
        <v>94.5205284457478</v>
      </c>
      <c r="AB72" s="49">
        <f>W185</f>
        <v>0</v>
      </c>
      <c r="AD72" s="88">
        <v>10090207</v>
      </c>
      <c r="AE72" s="74">
        <v>0.13</v>
      </c>
      <c r="AF72" s="74">
        <v>0</v>
      </c>
      <c r="AG72" s="96">
        <f t="shared" si="26"/>
        <v>0.13</v>
      </c>
      <c r="AH72" s="96">
        <f t="shared" si="27"/>
        <v>1</v>
      </c>
      <c r="AI72" s="74">
        <v>0.04</v>
      </c>
      <c r="AJ72" s="74">
        <v>7.0000000000000007E-2</v>
      </c>
      <c r="AK72" s="96">
        <v>1</v>
      </c>
      <c r="AL72" s="74">
        <v>0</v>
      </c>
      <c r="AM72" s="74">
        <v>0</v>
      </c>
      <c r="AN72" s="114">
        <v>0</v>
      </c>
      <c r="AP72" s="110">
        <f t="shared" si="28"/>
        <v>73.515966568914962</v>
      </c>
      <c r="AQ72" s="96">
        <f t="shared" si="29"/>
        <v>94.5205284457478</v>
      </c>
      <c r="AR72" s="102">
        <f t="shared" si="30"/>
        <v>0</v>
      </c>
      <c r="AT72" s="118">
        <f t="shared" si="31"/>
        <v>168.03649501466276</v>
      </c>
    </row>
    <row r="73" spans="13:46" x14ac:dyDescent="0.3">
      <c r="M73" s="101" t="s">
        <v>445</v>
      </c>
      <c r="N73" s="97">
        <v>10040202</v>
      </c>
      <c r="O73" s="97">
        <v>11586</v>
      </c>
      <c r="P73" s="106">
        <v>7</v>
      </c>
      <c r="R73" s="88">
        <v>0.17655622889793093</v>
      </c>
      <c r="S73" s="44">
        <v>0.1309620379187949</v>
      </c>
      <c r="T73" s="44">
        <v>2.8132585923296684E-2</v>
      </c>
      <c r="U73" s="98">
        <f t="shared" si="23"/>
        <v>1.2358936022855165</v>
      </c>
      <c r="V73" s="98">
        <f t="shared" si="24"/>
        <v>0.91673426543156433</v>
      </c>
      <c r="W73" s="106">
        <f t="shared" si="25"/>
        <v>0.19692810146307679</v>
      </c>
      <c r="Y73" s="88">
        <v>10090208</v>
      </c>
      <c r="Z73" s="44">
        <f>SUM(U32,U186)</f>
        <v>23.285094721407628</v>
      </c>
      <c r="AA73" s="44">
        <f>SUM(V32,V186)</f>
        <v>30.02893266129032</v>
      </c>
      <c r="AB73" s="49">
        <f>SUM(W32,W186)</f>
        <v>0</v>
      </c>
      <c r="AD73" s="88">
        <v>10090208</v>
      </c>
      <c r="AE73" s="74">
        <v>0.12</v>
      </c>
      <c r="AF73" s="74">
        <v>0.39</v>
      </c>
      <c r="AG73" s="96">
        <v>0</v>
      </c>
      <c r="AH73" s="96">
        <f t="shared" si="27"/>
        <v>0</v>
      </c>
      <c r="AI73" s="74">
        <v>0.04</v>
      </c>
      <c r="AJ73" s="74">
        <v>0.08</v>
      </c>
      <c r="AK73" s="96">
        <v>1</v>
      </c>
      <c r="AL73" s="74">
        <v>0</v>
      </c>
      <c r="AM73" s="74">
        <v>0</v>
      </c>
      <c r="AN73" s="114">
        <v>0</v>
      </c>
      <c r="AP73" s="110">
        <f t="shared" si="28"/>
        <v>0</v>
      </c>
      <c r="AQ73" s="96">
        <f t="shared" si="29"/>
        <v>30.02893266129032</v>
      </c>
      <c r="AR73" s="102">
        <f t="shared" si="30"/>
        <v>0</v>
      </c>
      <c r="AT73" s="118">
        <f t="shared" si="31"/>
        <v>30.02893266129032</v>
      </c>
    </row>
    <row r="74" spans="13:46" x14ac:dyDescent="0.3">
      <c r="M74" s="101" t="s">
        <v>445</v>
      </c>
      <c r="N74" s="97">
        <v>10040203</v>
      </c>
      <c r="O74" s="97">
        <v>11586</v>
      </c>
      <c r="P74" s="106">
        <v>145</v>
      </c>
      <c r="R74" s="88">
        <v>0.17655622889793093</v>
      </c>
      <c r="S74" s="44">
        <v>0.1309620379187949</v>
      </c>
      <c r="T74" s="44">
        <v>2.8132585923296684E-2</v>
      </c>
      <c r="U74" s="98">
        <f t="shared" si="23"/>
        <v>25.600653190199985</v>
      </c>
      <c r="V74" s="98">
        <f t="shared" si="24"/>
        <v>18.98949549822526</v>
      </c>
      <c r="W74" s="106">
        <f t="shared" si="25"/>
        <v>4.0792249588780187</v>
      </c>
      <c r="Y74" s="88">
        <v>10090209</v>
      </c>
      <c r="Z74" s="44">
        <f>SUM(U33,U50,U187,U194)</f>
        <v>36.068808337035335</v>
      </c>
      <c r="AA74" s="44">
        <f>SUM(V33,V50,V187,V194)</f>
        <v>36.486021663826229</v>
      </c>
      <c r="AB74" s="49">
        <f>SUM(W33,W50,W187,W194)</f>
        <v>0.52511795509008607</v>
      </c>
      <c r="AD74" s="88">
        <v>10090209</v>
      </c>
      <c r="AE74" s="74">
        <v>0</v>
      </c>
      <c r="AF74" s="74">
        <v>0</v>
      </c>
      <c r="AG74" s="96">
        <f t="shared" si="26"/>
        <v>0</v>
      </c>
      <c r="AH74" s="96">
        <v>0</v>
      </c>
      <c r="AI74" s="74">
        <v>0.06</v>
      </c>
      <c r="AJ74" s="74">
        <v>0.06</v>
      </c>
      <c r="AK74" s="96">
        <f t="shared" ref="AK74:AK90" si="32">AJ74/AI74</f>
        <v>1</v>
      </c>
      <c r="AL74" s="74">
        <v>0</v>
      </c>
      <c r="AM74" s="74">
        <v>0</v>
      </c>
      <c r="AN74" s="114">
        <v>0</v>
      </c>
      <c r="AP74" s="110">
        <f t="shared" si="28"/>
        <v>0</v>
      </c>
      <c r="AQ74" s="96">
        <f t="shared" si="29"/>
        <v>36.486021663826229</v>
      </c>
      <c r="AR74" s="102">
        <f t="shared" si="30"/>
        <v>0</v>
      </c>
      <c r="AT74" s="118">
        <f t="shared" si="31"/>
        <v>36.486021663826229</v>
      </c>
    </row>
    <row r="75" spans="13:46" x14ac:dyDescent="0.3">
      <c r="M75" s="101" t="s">
        <v>445</v>
      </c>
      <c r="N75" s="99">
        <v>10040204</v>
      </c>
      <c r="O75" s="97">
        <v>11586</v>
      </c>
      <c r="P75" s="106">
        <v>696</v>
      </c>
      <c r="R75" s="88">
        <v>0.17655622889793093</v>
      </c>
      <c r="S75" s="44">
        <v>0.1309620379187949</v>
      </c>
      <c r="T75" s="44">
        <v>2.8132585923296684E-2</v>
      </c>
      <c r="U75" s="100">
        <f t="shared" si="23"/>
        <v>122.88313531295994</v>
      </c>
      <c r="V75" s="100">
        <f t="shared" si="24"/>
        <v>91.149578391481256</v>
      </c>
      <c r="W75" s="112">
        <f t="shared" si="25"/>
        <v>19.580279802614491</v>
      </c>
      <c r="Y75" s="88">
        <v>10090210</v>
      </c>
      <c r="Z75" s="44">
        <f>SUM(U51,U188)</f>
        <v>20.387677190856856</v>
      </c>
      <c r="AA75" s="44">
        <f>SUM(V51,V188)</f>
        <v>23.530875403320156</v>
      </c>
      <c r="AB75" s="49">
        <f>SUM(W51,W188)</f>
        <v>0.13127948877252152</v>
      </c>
      <c r="AD75" s="88">
        <v>10090210</v>
      </c>
      <c r="AE75" s="74">
        <v>0</v>
      </c>
      <c r="AF75" s="74">
        <v>0</v>
      </c>
      <c r="AG75" s="96">
        <f t="shared" si="26"/>
        <v>0</v>
      </c>
      <c r="AH75" s="96">
        <v>0</v>
      </c>
      <c r="AI75" s="74">
        <v>0.03</v>
      </c>
      <c r="AJ75" s="74">
        <v>0.03</v>
      </c>
      <c r="AK75" s="96">
        <f t="shared" si="32"/>
        <v>1</v>
      </c>
      <c r="AL75" s="74">
        <v>0</v>
      </c>
      <c r="AM75" s="74">
        <v>0</v>
      </c>
      <c r="AN75" s="114">
        <v>0</v>
      </c>
      <c r="AP75" s="110">
        <f t="shared" si="28"/>
        <v>0</v>
      </c>
      <c r="AQ75" s="96">
        <f t="shared" si="29"/>
        <v>23.530875403320156</v>
      </c>
      <c r="AR75" s="102">
        <f t="shared" si="30"/>
        <v>0</v>
      </c>
      <c r="AT75" s="118">
        <f t="shared" si="31"/>
        <v>23.530875403320156</v>
      </c>
    </row>
    <row r="76" spans="13:46" x14ac:dyDescent="0.3">
      <c r="M76" s="101" t="s">
        <v>445</v>
      </c>
      <c r="N76" s="97">
        <v>10040205</v>
      </c>
      <c r="O76" s="97">
        <v>11586</v>
      </c>
      <c r="P76" s="106">
        <v>42</v>
      </c>
      <c r="R76" s="88">
        <v>0.17655622889793093</v>
      </c>
      <c r="S76" s="44">
        <v>0.1309620379187949</v>
      </c>
      <c r="T76" s="44">
        <v>2.8132585923296684E-2</v>
      </c>
      <c r="U76" s="98">
        <f t="shared" si="23"/>
        <v>7.4153616137130989</v>
      </c>
      <c r="V76" s="98">
        <f t="shared" si="24"/>
        <v>5.5004055925893862</v>
      </c>
      <c r="W76" s="106">
        <f t="shared" si="25"/>
        <v>1.1815686087784607</v>
      </c>
      <c r="Y76" s="88">
        <v>10100001</v>
      </c>
      <c r="Z76" s="44">
        <f>SUM(U15,U52,U164,U195,U211,U240,U258)</f>
        <v>1876.7472151432412</v>
      </c>
      <c r="AA76" s="44">
        <f>SUM(V15,V52,V164,V195,V211,V240,V258)</f>
        <v>1272.4168955393784</v>
      </c>
      <c r="AB76" s="49">
        <f>SUM(W15,W52,W164,W195,W211,W240,W258)</f>
        <v>76.4979733636969</v>
      </c>
      <c r="AD76" s="88">
        <v>10100001</v>
      </c>
      <c r="AE76" s="74">
        <v>2.56</v>
      </c>
      <c r="AF76" s="74">
        <v>0.71</v>
      </c>
      <c r="AG76" s="96">
        <f t="shared" si="26"/>
        <v>1.85</v>
      </c>
      <c r="AH76" s="96">
        <f t="shared" si="27"/>
        <v>0.72265625</v>
      </c>
      <c r="AI76" s="74">
        <v>0.17</v>
      </c>
      <c r="AJ76" s="74">
        <v>0.73</v>
      </c>
      <c r="AK76" s="96">
        <v>1</v>
      </c>
      <c r="AL76" s="74">
        <v>0.12</v>
      </c>
      <c r="AM76" s="74">
        <v>0.01</v>
      </c>
      <c r="AN76" s="114">
        <f t="shared" ref="AN76:AN86" si="33">AM76/AL76</f>
        <v>8.3333333333333343E-2</v>
      </c>
      <c r="AP76" s="110">
        <f t="shared" si="28"/>
        <v>1356.243104693358</v>
      </c>
      <c r="AQ76" s="96">
        <f t="shared" si="29"/>
        <v>1272.4168955393784</v>
      </c>
      <c r="AR76" s="102">
        <f t="shared" si="30"/>
        <v>6.3748311136414086</v>
      </c>
      <c r="AT76" s="118">
        <f t="shared" si="31"/>
        <v>2635.0348313463778</v>
      </c>
    </row>
    <row r="77" spans="13:46" x14ac:dyDescent="0.3">
      <c r="M77" s="101" t="s">
        <v>446</v>
      </c>
      <c r="N77" s="97">
        <v>17010101</v>
      </c>
      <c r="O77" s="97">
        <v>90980</v>
      </c>
      <c r="P77" s="106">
        <v>3</v>
      </c>
      <c r="R77" s="88">
        <v>8.2587547491944399E-2</v>
      </c>
      <c r="S77" s="44">
        <v>7.989301086904245E-2</v>
      </c>
      <c r="T77" s="44">
        <v>8.9593342711489443E-2</v>
      </c>
      <c r="U77" s="98">
        <f t="shared" si="23"/>
        <v>0.24776264247583318</v>
      </c>
      <c r="V77" s="98">
        <f t="shared" si="24"/>
        <v>0.23967903260712736</v>
      </c>
      <c r="W77" s="106">
        <f t="shared" si="25"/>
        <v>0.26878002813446833</v>
      </c>
      <c r="Y77" s="88">
        <v>10100002</v>
      </c>
      <c r="Z77" s="44">
        <f>U212</f>
        <v>21.642233608336948</v>
      </c>
      <c r="AA77" s="44">
        <f>V212</f>
        <v>13.701557967867998</v>
      </c>
      <c r="AB77" s="49">
        <f>W212</f>
        <v>1.2455961788970906</v>
      </c>
      <c r="AD77" s="88">
        <v>10100002</v>
      </c>
      <c r="AE77" s="74">
        <v>0</v>
      </c>
      <c r="AF77" s="74">
        <v>0</v>
      </c>
      <c r="AG77" s="96">
        <f t="shared" si="26"/>
        <v>0</v>
      </c>
      <c r="AH77" s="96">
        <v>0</v>
      </c>
      <c r="AI77" s="74">
        <v>0.03</v>
      </c>
      <c r="AJ77" s="74">
        <v>0.03</v>
      </c>
      <c r="AK77" s="96">
        <f t="shared" si="32"/>
        <v>1</v>
      </c>
      <c r="AL77" s="74">
        <v>0</v>
      </c>
      <c r="AM77" s="74">
        <v>0</v>
      </c>
      <c r="AN77" s="114">
        <v>0</v>
      </c>
      <c r="AP77" s="110">
        <f t="shared" si="28"/>
        <v>0</v>
      </c>
      <c r="AQ77" s="96">
        <f t="shared" si="29"/>
        <v>13.701557967867998</v>
      </c>
      <c r="AR77" s="102">
        <f t="shared" si="30"/>
        <v>0</v>
      </c>
      <c r="AT77" s="118">
        <f t="shared" si="31"/>
        <v>13.701557967867998</v>
      </c>
    </row>
    <row r="78" spans="13:46" x14ac:dyDescent="0.3">
      <c r="M78" s="101" t="s">
        <v>446</v>
      </c>
      <c r="N78" s="97">
        <v>17010102</v>
      </c>
      <c r="O78" s="97">
        <v>90980</v>
      </c>
      <c r="P78" s="106">
        <v>164</v>
      </c>
      <c r="R78" s="88">
        <v>8.2587547491944399E-2</v>
      </c>
      <c r="S78" s="44">
        <v>7.989301086904245E-2</v>
      </c>
      <c r="T78" s="44">
        <v>8.9593342711489443E-2</v>
      </c>
      <c r="U78" s="98">
        <f t="shared" si="23"/>
        <v>13.544357788678882</v>
      </c>
      <c r="V78" s="98">
        <f t="shared" si="24"/>
        <v>13.102453782522963</v>
      </c>
      <c r="W78" s="106">
        <f t="shared" si="25"/>
        <v>14.693308204684268</v>
      </c>
      <c r="Y78" s="88">
        <v>10100003</v>
      </c>
      <c r="Z78" s="44">
        <f>SUM(U16,U213)</f>
        <v>589.69403182705719</v>
      </c>
      <c r="AA78" s="44">
        <f>SUM(V16,V213)</f>
        <v>439.46231667805785</v>
      </c>
      <c r="AB78" s="49">
        <f>SUM(W16,W213)</f>
        <v>25.972037845945994</v>
      </c>
      <c r="AD78" s="88">
        <v>10100003</v>
      </c>
      <c r="AE78" s="74">
        <v>0.44</v>
      </c>
      <c r="AF78" s="74">
        <v>0.44</v>
      </c>
      <c r="AG78" s="96">
        <f t="shared" si="26"/>
        <v>0</v>
      </c>
      <c r="AH78" s="96">
        <f t="shared" si="27"/>
        <v>0</v>
      </c>
      <c r="AI78" s="74">
        <v>0.08</v>
      </c>
      <c r="AJ78" s="74">
        <v>0.17</v>
      </c>
      <c r="AK78" s="96">
        <v>1</v>
      </c>
      <c r="AL78" s="74">
        <v>0</v>
      </c>
      <c r="AM78" s="74">
        <v>0</v>
      </c>
      <c r="AN78" s="114">
        <v>0</v>
      </c>
      <c r="AP78" s="110">
        <f t="shared" si="28"/>
        <v>0</v>
      </c>
      <c r="AQ78" s="96">
        <f t="shared" si="29"/>
        <v>439.46231667805785</v>
      </c>
      <c r="AR78" s="102">
        <f t="shared" si="30"/>
        <v>0</v>
      </c>
      <c r="AT78" s="118">
        <f t="shared" si="31"/>
        <v>439.46231667805785</v>
      </c>
    </row>
    <row r="79" spans="13:46" x14ac:dyDescent="0.3">
      <c r="M79" s="101" t="s">
        <v>446</v>
      </c>
      <c r="N79" s="97">
        <v>17010206</v>
      </c>
      <c r="O79" s="97">
        <v>90980</v>
      </c>
      <c r="P79" s="106">
        <v>95</v>
      </c>
      <c r="R79" s="88">
        <v>8.2587547491944399E-2</v>
      </c>
      <c r="S79" s="44">
        <v>7.989301086904245E-2</v>
      </c>
      <c r="T79" s="44">
        <v>8.9593342711489443E-2</v>
      </c>
      <c r="U79" s="98">
        <f t="shared" si="23"/>
        <v>7.8458170117347183</v>
      </c>
      <c r="V79" s="98">
        <f t="shared" si="24"/>
        <v>7.5898360325590328</v>
      </c>
      <c r="W79" s="106">
        <f t="shared" si="25"/>
        <v>8.5113675575914964</v>
      </c>
      <c r="Y79" s="88">
        <v>10100004</v>
      </c>
      <c r="Z79" s="44">
        <f>SUM(U58,U62,U196,U201,U250)</f>
        <v>3642.8299885338088</v>
      </c>
      <c r="AA79" s="44">
        <f>SUM(V58,V62,V196,V201,V250)</f>
        <v>2662.0752525323055</v>
      </c>
      <c r="AB79" s="49">
        <f>SUM(W58,W62,W196,W201,W250)</f>
        <v>1061.6258444509906</v>
      </c>
      <c r="AD79" s="88">
        <v>10100004</v>
      </c>
      <c r="AE79" s="74">
        <v>3.42</v>
      </c>
      <c r="AF79" s="74">
        <v>2.88</v>
      </c>
      <c r="AG79" s="96">
        <f t="shared" si="26"/>
        <v>0.54</v>
      </c>
      <c r="AH79" s="96">
        <f t="shared" si="27"/>
        <v>0.15789473684210528</v>
      </c>
      <c r="AI79" s="74">
        <v>0.4</v>
      </c>
      <c r="AJ79" s="74">
        <v>1.1000000000000001</v>
      </c>
      <c r="AK79" s="96">
        <v>1</v>
      </c>
      <c r="AL79" s="74">
        <v>0.93</v>
      </c>
      <c r="AM79" s="74">
        <v>0.16</v>
      </c>
      <c r="AN79" s="114">
        <f t="shared" si="33"/>
        <v>0.17204301075268816</v>
      </c>
      <c r="AP79" s="110">
        <f t="shared" si="28"/>
        <v>575.1836824000751</v>
      </c>
      <c r="AQ79" s="96">
        <f t="shared" si="29"/>
        <v>2662.0752525323055</v>
      </c>
      <c r="AR79" s="102">
        <f t="shared" si="30"/>
        <v>182.64530657221343</v>
      </c>
      <c r="AT79" s="118">
        <f t="shared" si="31"/>
        <v>3419.9042415045942</v>
      </c>
    </row>
    <row r="80" spans="13:46" x14ac:dyDescent="0.3">
      <c r="M80" s="101" t="s">
        <v>446</v>
      </c>
      <c r="N80" s="97">
        <v>17010207</v>
      </c>
      <c r="O80" s="97">
        <v>90980</v>
      </c>
      <c r="P80" s="106">
        <v>313</v>
      </c>
      <c r="R80" s="88">
        <v>8.2587547491944399E-2</v>
      </c>
      <c r="S80" s="44">
        <v>7.989301086904245E-2</v>
      </c>
      <c r="T80" s="44">
        <v>8.9593342711489443E-2</v>
      </c>
      <c r="U80" s="98">
        <f t="shared" si="23"/>
        <v>25.849902364978597</v>
      </c>
      <c r="V80" s="98">
        <f t="shared" si="24"/>
        <v>25.006512402010287</v>
      </c>
      <c r="W80" s="106">
        <f t="shared" si="25"/>
        <v>28.042716268696196</v>
      </c>
      <c r="Y80" s="88">
        <v>10100005</v>
      </c>
      <c r="Z80" s="44">
        <f>SUM(U34,U53,U63,U197)</f>
        <v>445.47806784211298</v>
      </c>
      <c r="AA80" s="44">
        <f>SUM(V34,V53,V63,V197)</f>
        <v>333.58325152800131</v>
      </c>
      <c r="AB80" s="49">
        <f>SUM(W34,W53,W63,W197)</f>
        <v>42.607802697524356</v>
      </c>
      <c r="AD80" s="88">
        <v>10100005</v>
      </c>
      <c r="AE80" s="74">
        <v>0.41</v>
      </c>
      <c r="AF80" s="74">
        <v>0.06</v>
      </c>
      <c r="AG80" s="96">
        <f t="shared" si="26"/>
        <v>0.35</v>
      </c>
      <c r="AH80" s="96">
        <f t="shared" si="27"/>
        <v>0.85365853658536583</v>
      </c>
      <c r="AI80" s="74">
        <v>0.08</v>
      </c>
      <c r="AJ80" s="74">
        <v>0.19</v>
      </c>
      <c r="AK80" s="96">
        <v>1</v>
      </c>
      <c r="AL80" s="74">
        <v>0.01</v>
      </c>
      <c r="AM80" s="74">
        <v>0</v>
      </c>
      <c r="AN80" s="114">
        <f t="shared" si="33"/>
        <v>0</v>
      </c>
      <c r="AP80" s="110">
        <f t="shared" si="28"/>
        <v>380.28615547497446</v>
      </c>
      <c r="AQ80" s="96">
        <f t="shared" si="29"/>
        <v>333.58325152800131</v>
      </c>
      <c r="AR80" s="102">
        <f t="shared" si="30"/>
        <v>0</v>
      </c>
      <c r="AT80" s="118">
        <f t="shared" si="31"/>
        <v>713.86940700297578</v>
      </c>
    </row>
    <row r="81" spans="13:46" x14ac:dyDescent="0.3">
      <c r="M81" s="101" t="s">
        <v>446</v>
      </c>
      <c r="N81" s="97">
        <v>17010208</v>
      </c>
      <c r="O81" s="97">
        <v>90980</v>
      </c>
      <c r="P81" s="106">
        <v>62612</v>
      </c>
      <c r="R81" s="88">
        <v>8.2587547491944399E-2</v>
      </c>
      <c r="S81" s="44">
        <v>7.989301086904245E-2</v>
      </c>
      <c r="T81" s="44">
        <v>8.9593342711489443E-2</v>
      </c>
      <c r="U81" s="98">
        <f t="shared" si="23"/>
        <v>5170.9715235656231</v>
      </c>
      <c r="V81" s="98">
        <f t="shared" si="24"/>
        <v>5002.2611965324859</v>
      </c>
      <c r="W81" s="106">
        <f t="shared" si="25"/>
        <v>5609.6183738517766</v>
      </c>
      <c r="Y81" s="88">
        <v>10110201</v>
      </c>
      <c r="Z81" s="44">
        <f t="shared" ref="Z81:AB82" si="34">SUM(U35,U64)</f>
        <v>74.001391448901956</v>
      </c>
      <c r="AA81" s="44">
        <f t="shared" si="34"/>
        <v>87.393448667341417</v>
      </c>
      <c r="AB81" s="49">
        <f t="shared" si="34"/>
        <v>2.1775870445344125</v>
      </c>
      <c r="AD81" s="88">
        <v>10110201</v>
      </c>
      <c r="AE81" s="74">
        <v>0.08</v>
      </c>
      <c r="AF81" s="74">
        <v>0.03</v>
      </c>
      <c r="AG81" s="96">
        <f t="shared" si="26"/>
        <v>0.05</v>
      </c>
      <c r="AH81" s="96">
        <f t="shared" si="27"/>
        <v>0.625</v>
      </c>
      <c r="AI81" s="74">
        <v>0.08</v>
      </c>
      <c r="AJ81" s="74">
        <v>0.12</v>
      </c>
      <c r="AK81" s="96">
        <v>1</v>
      </c>
      <c r="AL81" s="74">
        <v>0</v>
      </c>
      <c r="AM81" s="74">
        <v>0</v>
      </c>
      <c r="AN81" s="114">
        <v>0</v>
      </c>
      <c r="AP81" s="110">
        <f t="shared" si="28"/>
        <v>46.250869655563719</v>
      </c>
      <c r="AQ81" s="96">
        <f t="shared" si="29"/>
        <v>87.393448667341417</v>
      </c>
      <c r="AR81" s="102">
        <f t="shared" si="30"/>
        <v>0</v>
      </c>
      <c r="AT81" s="118">
        <f t="shared" si="31"/>
        <v>133.64431832290512</v>
      </c>
    </row>
    <row r="82" spans="13:46" x14ac:dyDescent="0.3">
      <c r="M82" s="101" t="s">
        <v>446</v>
      </c>
      <c r="N82" s="97">
        <v>17010209</v>
      </c>
      <c r="O82" s="97">
        <v>90980</v>
      </c>
      <c r="P82" s="106">
        <v>170</v>
      </c>
      <c r="R82" s="88">
        <v>8.2587547491944399E-2</v>
      </c>
      <c r="S82" s="44">
        <v>7.989301086904245E-2</v>
      </c>
      <c r="T82" s="44">
        <v>8.9593342711489443E-2</v>
      </c>
      <c r="U82" s="98">
        <f t="shared" si="23"/>
        <v>14.039883073630548</v>
      </c>
      <c r="V82" s="98">
        <f t="shared" si="24"/>
        <v>13.581811847737216</v>
      </c>
      <c r="W82" s="106">
        <f t="shared" si="25"/>
        <v>15.230868260953205</v>
      </c>
      <c r="Y82" s="88">
        <v>10110202</v>
      </c>
      <c r="Z82" s="44">
        <f t="shared" si="34"/>
        <v>24.325186995460676</v>
      </c>
      <c r="AA82" s="44">
        <f t="shared" si="34"/>
        <v>30.075068468592811</v>
      </c>
      <c r="AB82" s="49">
        <f t="shared" si="34"/>
        <v>0.51140301803459698</v>
      </c>
      <c r="AD82" s="88">
        <v>10110202</v>
      </c>
      <c r="AE82" s="74">
        <v>0</v>
      </c>
      <c r="AF82" s="74">
        <v>0</v>
      </c>
      <c r="AG82" s="96">
        <f t="shared" si="26"/>
        <v>0</v>
      </c>
      <c r="AH82" s="96">
        <v>0</v>
      </c>
      <c r="AI82" s="74">
        <v>0.04</v>
      </c>
      <c r="AJ82" s="74">
        <v>0.04</v>
      </c>
      <c r="AK82" s="96">
        <f t="shared" si="32"/>
        <v>1</v>
      </c>
      <c r="AL82" s="74">
        <v>0</v>
      </c>
      <c r="AM82" s="74">
        <v>0</v>
      </c>
      <c r="AN82" s="114">
        <v>0</v>
      </c>
      <c r="AP82" s="110">
        <f t="shared" si="28"/>
        <v>0</v>
      </c>
      <c r="AQ82" s="96">
        <f t="shared" si="29"/>
        <v>30.075068468592811</v>
      </c>
      <c r="AR82" s="102">
        <f t="shared" si="30"/>
        <v>0</v>
      </c>
      <c r="AT82" s="118">
        <f t="shared" si="31"/>
        <v>30.075068468592811</v>
      </c>
    </row>
    <row r="83" spans="13:46" x14ac:dyDescent="0.3">
      <c r="M83" s="101" t="s">
        <v>446</v>
      </c>
      <c r="N83" s="97">
        <v>17010210</v>
      </c>
      <c r="O83" s="97">
        <v>90980</v>
      </c>
      <c r="P83" s="106">
        <v>24467</v>
      </c>
      <c r="R83" s="88">
        <v>8.2587547491944399E-2</v>
      </c>
      <c r="S83" s="44">
        <v>7.989301086904245E-2</v>
      </c>
      <c r="T83" s="44">
        <v>8.9593342711489443E-2</v>
      </c>
      <c r="U83" s="98">
        <f t="shared" si="23"/>
        <v>2020.6695244854036</v>
      </c>
      <c r="V83" s="98">
        <f t="shared" si="24"/>
        <v>1954.7422969328616</v>
      </c>
      <c r="W83" s="106">
        <f t="shared" si="25"/>
        <v>2192.0803161220124</v>
      </c>
      <c r="Y83" s="88">
        <v>10110203</v>
      </c>
      <c r="Z83" s="44">
        <f t="shared" ref="Z83:AB84" si="35">SUM(U66,U251)</f>
        <v>11.56901663088696</v>
      </c>
      <c r="AA83" s="44">
        <f t="shared" si="35"/>
        <v>8.4841016511298761</v>
      </c>
      <c r="AB83" s="49">
        <f t="shared" si="35"/>
        <v>1.1217872653662126</v>
      </c>
      <c r="AD83" s="88">
        <v>10110203</v>
      </c>
      <c r="AE83" s="74">
        <v>0</v>
      </c>
      <c r="AF83" s="74">
        <v>0</v>
      </c>
      <c r="AG83" s="96">
        <f t="shared" si="26"/>
        <v>0</v>
      </c>
      <c r="AH83" s="96">
        <v>0</v>
      </c>
      <c r="AI83" s="74">
        <v>0.01</v>
      </c>
      <c r="AJ83" s="74">
        <v>0.01</v>
      </c>
      <c r="AK83" s="96">
        <f t="shared" si="32"/>
        <v>1</v>
      </c>
      <c r="AL83" s="74">
        <v>0</v>
      </c>
      <c r="AM83" s="74">
        <v>0</v>
      </c>
      <c r="AN83" s="114">
        <v>0</v>
      </c>
      <c r="AP83" s="110">
        <f t="shared" si="28"/>
        <v>0</v>
      </c>
      <c r="AQ83" s="96">
        <f t="shared" si="29"/>
        <v>8.4841016511298761</v>
      </c>
      <c r="AR83" s="102">
        <f t="shared" si="30"/>
        <v>0</v>
      </c>
      <c r="AT83" s="118">
        <f t="shared" si="31"/>
        <v>8.4841016511298761</v>
      </c>
    </row>
    <row r="84" spans="13:46" x14ac:dyDescent="0.3">
      <c r="M84" s="101" t="s">
        <v>446</v>
      </c>
      <c r="N84" s="97">
        <v>17010211</v>
      </c>
      <c r="O84" s="97">
        <v>90980</v>
      </c>
      <c r="P84" s="106">
        <v>1968</v>
      </c>
      <c r="R84" s="88">
        <v>8.2587547491944399E-2</v>
      </c>
      <c r="S84" s="44">
        <v>7.989301086904245E-2</v>
      </c>
      <c r="T84" s="44">
        <v>8.9593342711489443E-2</v>
      </c>
      <c r="U84" s="98">
        <f t="shared" si="23"/>
        <v>162.53229346414659</v>
      </c>
      <c r="V84" s="98">
        <f t="shared" si="24"/>
        <v>157.22944539027554</v>
      </c>
      <c r="W84" s="106">
        <f t="shared" si="25"/>
        <v>176.31969845621123</v>
      </c>
      <c r="Y84" s="88">
        <v>10110204</v>
      </c>
      <c r="Z84" s="44">
        <f t="shared" si="35"/>
        <v>69.469197775078968</v>
      </c>
      <c r="AA84" s="44">
        <f t="shared" si="35"/>
        <v>67.427709920827965</v>
      </c>
      <c r="AB84" s="49">
        <f t="shared" si="35"/>
        <v>0.74235921972764074</v>
      </c>
      <c r="AD84" s="88">
        <v>10110204</v>
      </c>
      <c r="AE84" s="74">
        <v>7.0000000000000007E-2</v>
      </c>
      <c r="AF84" s="74">
        <v>0.06</v>
      </c>
      <c r="AG84" s="96">
        <f t="shared" si="26"/>
        <v>1.0000000000000009E-2</v>
      </c>
      <c r="AH84" s="96">
        <f t="shared" si="27"/>
        <v>0.14285714285714296</v>
      </c>
      <c r="AI84" s="74">
        <v>0.04</v>
      </c>
      <c r="AJ84" s="74">
        <v>7.0000000000000007E-2</v>
      </c>
      <c r="AK84" s="96">
        <v>1</v>
      </c>
      <c r="AL84" s="74">
        <v>0</v>
      </c>
      <c r="AM84" s="74">
        <v>0</v>
      </c>
      <c r="AN84" s="114">
        <v>0</v>
      </c>
      <c r="AP84" s="110">
        <f t="shared" si="28"/>
        <v>9.9241711107255739</v>
      </c>
      <c r="AQ84" s="96">
        <f t="shared" si="29"/>
        <v>67.427709920827965</v>
      </c>
      <c r="AR84" s="102">
        <f t="shared" si="30"/>
        <v>0</v>
      </c>
      <c r="AT84" s="118">
        <f t="shared" si="31"/>
        <v>77.351881031553546</v>
      </c>
    </row>
    <row r="85" spans="13:46" x14ac:dyDescent="0.3">
      <c r="M85" s="101" t="s">
        <v>446</v>
      </c>
      <c r="N85" s="97">
        <v>17010212</v>
      </c>
      <c r="O85" s="97">
        <v>90980</v>
      </c>
      <c r="P85" s="106">
        <v>1092</v>
      </c>
      <c r="R85" s="88">
        <v>8.2587547491944399E-2</v>
      </c>
      <c r="S85" s="44">
        <v>7.989301086904245E-2</v>
      </c>
      <c r="T85" s="44">
        <v>8.9593342711489443E-2</v>
      </c>
      <c r="U85" s="98">
        <f t="shared" si="23"/>
        <v>90.185601861203281</v>
      </c>
      <c r="V85" s="98">
        <f t="shared" si="24"/>
        <v>87.243167868994348</v>
      </c>
      <c r="W85" s="106">
        <f t="shared" si="25"/>
        <v>97.835930240946468</v>
      </c>
      <c r="Y85" s="88">
        <v>10120202</v>
      </c>
      <c r="Z85" s="44">
        <v>0</v>
      </c>
      <c r="AA85" s="44">
        <v>0</v>
      </c>
      <c r="AB85" s="49">
        <v>0</v>
      </c>
      <c r="AD85" s="88">
        <v>10120202</v>
      </c>
      <c r="AE85" s="74">
        <v>0</v>
      </c>
      <c r="AF85" s="74">
        <v>0</v>
      </c>
      <c r="AG85" s="96">
        <f t="shared" si="26"/>
        <v>0</v>
      </c>
      <c r="AH85" s="96">
        <v>0</v>
      </c>
      <c r="AI85" s="74">
        <v>0.01</v>
      </c>
      <c r="AJ85" s="74">
        <v>0.01</v>
      </c>
      <c r="AK85" s="96">
        <f t="shared" si="32"/>
        <v>1</v>
      </c>
      <c r="AL85" s="74">
        <v>0</v>
      </c>
      <c r="AM85" s="74">
        <v>0</v>
      </c>
      <c r="AN85" s="114">
        <v>0</v>
      </c>
      <c r="AP85" s="110">
        <f t="shared" si="28"/>
        <v>0</v>
      </c>
      <c r="AQ85" s="96">
        <f t="shared" si="29"/>
        <v>0</v>
      </c>
      <c r="AR85" s="102">
        <f t="shared" si="30"/>
        <v>0</v>
      </c>
      <c r="AT85" s="118">
        <f t="shared" si="31"/>
        <v>0</v>
      </c>
    </row>
    <row r="86" spans="13:46" x14ac:dyDescent="0.3">
      <c r="M86" s="101" t="s">
        <v>446</v>
      </c>
      <c r="N86" s="97">
        <v>17010213</v>
      </c>
      <c r="O86" s="97">
        <v>90980</v>
      </c>
      <c r="P86" s="106">
        <v>96</v>
      </c>
      <c r="R86" s="88">
        <v>8.2587547491944399E-2</v>
      </c>
      <c r="S86" s="44">
        <v>7.989301086904245E-2</v>
      </c>
      <c r="T86" s="44">
        <v>8.9593342711489443E-2</v>
      </c>
      <c r="U86" s="98">
        <f t="shared" si="23"/>
        <v>7.9284045592266619</v>
      </c>
      <c r="V86" s="98">
        <f t="shared" si="24"/>
        <v>7.6697290434280756</v>
      </c>
      <c r="W86" s="106">
        <f t="shared" si="25"/>
        <v>8.6009609003029865</v>
      </c>
      <c r="Y86" s="88">
        <v>17010101</v>
      </c>
      <c r="Z86" s="44">
        <f t="shared" ref="Z86:AB87" si="36">SUM(U77,U134)</f>
        <v>987.59284116068557</v>
      </c>
      <c r="AA86" s="44">
        <f t="shared" si="36"/>
        <v>1649.431458535551</v>
      </c>
      <c r="AB86" s="49">
        <f t="shared" si="36"/>
        <v>14408.996958843325</v>
      </c>
      <c r="AD86" s="88">
        <v>17010101</v>
      </c>
      <c r="AE86" s="74">
        <v>1.87</v>
      </c>
      <c r="AF86" s="74">
        <v>17.45</v>
      </c>
      <c r="AG86" s="96">
        <v>0</v>
      </c>
      <c r="AH86" s="96">
        <f t="shared" si="27"/>
        <v>0</v>
      </c>
      <c r="AI86" s="74">
        <v>0.38</v>
      </c>
      <c r="AJ86" s="74">
        <v>0.83</v>
      </c>
      <c r="AK86" s="96">
        <v>1</v>
      </c>
      <c r="AL86" s="74">
        <v>13.89</v>
      </c>
      <c r="AM86" s="74">
        <v>2.08</v>
      </c>
      <c r="AN86" s="114">
        <f t="shared" si="33"/>
        <v>0.14974802015838734</v>
      </c>
      <c r="AP86" s="110">
        <f t="shared" si="28"/>
        <v>0</v>
      </c>
      <c r="AQ86" s="96">
        <f t="shared" si="29"/>
        <v>1649.431458535551</v>
      </c>
      <c r="AR86" s="102">
        <f t="shared" si="30"/>
        <v>2157.718767055012</v>
      </c>
      <c r="AT86" s="118">
        <f t="shared" si="31"/>
        <v>3807.150225590563</v>
      </c>
    </row>
    <row r="87" spans="13:46" x14ac:dyDescent="0.3">
      <c r="M87" s="101" t="s">
        <v>447</v>
      </c>
      <c r="N87" s="97">
        <v>10020005</v>
      </c>
      <c r="O87" s="97">
        <v>89518</v>
      </c>
      <c r="P87" s="106">
        <v>545</v>
      </c>
      <c r="R87" s="88">
        <v>0.13482132080296638</v>
      </c>
      <c r="S87" s="44">
        <v>0.10602314282061118</v>
      </c>
      <c r="T87" s="44">
        <v>2.5789413118527043E-2</v>
      </c>
      <c r="U87" s="98">
        <f t="shared" si="23"/>
        <v>73.477619837616672</v>
      </c>
      <c r="V87" s="98">
        <f t="shared" si="24"/>
        <v>57.782612837233088</v>
      </c>
      <c r="W87" s="106">
        <f t="shared" si="25"/>
        <v>14.055230149597238</v>
      </c>
      <c r="Y87" s="88">
        <v>17010102</v>
      </c>
      <c r="Z87" s="44">
        <f t="shared" si="36"/>
        <v>31.236238500396695</v>
      </c>
      <c r="AA87" s="44">
        <f t="shared" si="36"/>
        <v>42.653727059238427</v>
      </c>
      <c r="AB87" s="49">
        <f t="shared" si="36"/>
        <v>272.8781168328299</v>
      </c>
      <c r="AD87" s="88">
        <v>17010102</v>
      </c>
      <c r="AE87" s="74">
        <v>0</v>
      </c>
      <c r="AF87" s="74">
        <v>0</v>
      </c>
      <c r="AG87" s="96">
        <f t="shared" si="26"/>
        <v>0</v>
      </c>
      <c r="AH87" s="96">
        <v>0</v>
      </c>
      <c r="AI87" s="74">
        <v>0.16</v>
      </c>
      <c r="AJ87" s="74">
        <v>0.16</v>
      </c>
      <c r="AK87" s="96">
        <f t="shared" si="32"/>
        <v>1</v>
      </c>
      <c r="AL87" s="74">
        <v>0</v>
      </c>
      <c r="AM87" s="74">
        <v>0</v>
      </c>
      <c r="AN87" s="114">
        <v>0</v>
      </c>
      <c r="AP87" s="110">
        <f t="shared" si="28"/>
        <v>0</v>
      </c>
      <c r="AQ87" s="96">
        <f t="shared" si="29"/>
        <v>42.653727059238427</v>
      </c>
      <c r="AR87" s="102">
        <f t="shared" si="30"/>
        <v>0</v>
      </c>
      <c r="AT87" s="118">
        <f t="shared" si="31"/>
        <v>42.653727059238427</v>
      </c>
    </row>
    <row r="88" spans="13:46" x14ac:dyDescent="0.3">
      <c r="M88" s="101" t="s">
        <v>447</v>
      </c>
      <c r="N88" s="97">
        <v>10020007</v>
      </c>
      <c r="O88" s="97">
        <v>89518</v>
      </c>
      <c r="P88" s="106">
        <v>3835</v>
      </c>
      <c r="R88" s="88">
        <v>0.13482132080296638</v>
      </c>
      <c r="S88" s="44">
        <v>0.10602314282061118</v>
      </c>
      <c r="T88" s="44">
        <v>2.5789413118527043E-2</v>
      </c>
      <c r="U88" s="98">
        <f t="shared" si="23"/>
        <v>517.03976527937607</v>
      </c>
      <c r="V88" s="98">
        <f t="shared" si="24"/>
        <v>406.59875271704385</v>
      </c>
      <c r="W88" s="106">
        <f t="shared" si="25"/>
        <v>98.902399309551214</v>
      </c>
      <c r="Y88" s="88">
        <v>17010103</v>
      </c>
      <c r="Z88" s="44">
        <f>U136</f>
        <v>19.870160318866255</v>
      </c>
      <c r="AA88" s="44">
        <f>V136</f>
        <v>33.189718334809562</v>
      </c>
      <c r="AB88" s="49">
        <f>W136</f>
        <v>289.97332860938877</v>
      </c>
      <c r="AD88" s="88">
        <v>17010103</v>
      </c>
      <c r="AE88" s="74">
        <v>0</v>
      </c>
      <c r="AF88" s="74">
        <v>0</v>
      </c>
      <c r="AG88" s="96">
        <f t="shared" si="26"/>
        <v>0</v>
      </c>
      <c r="AH88" s="96">
        <v>0</v>
      </c>
      <c r="AI88" s="74">
        <v>0.09</v>
      </c>
      <c r="AJ88" s="74">
        <v>0.09</v>
      </c>
      <c r="AK88" s="96">
        <f t="shared" si="32"/>
        <v>1</v>
      </c>
      <c r="AL88" s="74">
        <v>0</v>
      </c>
      <c r="AM88" s="74">
        <v>0</v>
      </c>
      <c r="AN88" s="114">
        <v>0</v>
      </c>
      <c r="AP88" s="110">
        <f t="shared" si="28"/>
        <v>0</v>
      </c>
      <c r="AQ88" s="96">
        <f t="shared" si="29"/>
        <v>33.189718334809562</v>
      </c>
      <c r="AR88" s="102">
        <f t="shared" si="30"/>
        <v>0</v>
      </c>
      <c r="AT88" s="118">
        <f t="shared" si="31"/>
        <v>33.189718334809562</v>
      </c>
    </row>
    <row r="89" spans="13:46" x14ac:dyDescent="0.3">
      <c r="M89" s="101" t="s">
        <v>447</v>
      </c>
      <c r="N89" s="97">
        <v>10020008</v>
      </c>
      <c r="O89" s="97">
        <v>89518</v>
      </c>
      <c r="P89" s="106">
        <v>84484</v>
      </c>
      <c r="R89" s="88">
        <v>0.13482132080296638</v>
      </c>
      <c r="S89" s="44">
        <v>0.10602314282061118</v>
      </c>
      <c r="T89" s="44">
        <v>2.5789413118527043E-2</v>
      </c>
      <c r="U89" s="98">
        <f t="shared" si="23"/>
        <v>11390.244466717812</v>
      </c>
      <c r="V89" s="98">
        <f t="shared" si="24"/>
        <v>8957.2591980565139</v>
      </c>
      <c r="W89" s="106">
        <f t="shared" si="25"/>
        <v>2178.7927779056386</v>
      </c>
      <c r="Y89" s="88">
        <v>17010104</v>
      </c>
      <c r="Z89" s="44">
        <f>SUM(U137)</f>
        <v>16.469918980878447</v>
      </c>
      <c r="AA89" s="44">
        <f>SUM(V137)</f>
        <v>27.510194341687072</v>
      </c>
      <c r="AB89" s="49">
        <f>SUM(W137)</f>
        <v>240.35222424842388</v>
      </c>
      <c r="AD89" s="88">
        <v>17010104</v>
      </c>
      <c r="AE89" s="74">
        <v>0</v>
      </c>
      <c r="AF89" s="74">
        <v>0</v>
      </c>
      <c r="AG89" s="96">
        <f t="shared" si="26"/>
        <v>0</v>
      </c>
      <c r="AH89" s="96">
        <v>0</v>
      </c>
      <c r="AI89" s="74">
        <v>0.02</v>
      </c>
      <c r="AJ89" s="74">
        <v>0.02</v>
      </c>
      <c r="AK89" s="96">
        <f t="shared" si="32"/>
        <v>1</v>
      </c>
      <c r="AL89" s="74">
        <v>0</v>
      </c>
      <c r="AM89" s="74">
        <v>0</v>
      </c>
      <c r="AN89" s="114">
        <v>0</v>
      </c>
      <c r="AP89" s="110">
        <f t="shared" si="28"/>
        <v>0</v>
      </c>
      <c r="AQ89" s="96">
        <f t="shared" si="29"/>
        <v>27.510194341687072</v>
      </c>
      <c r="AR89" s="102">
        <f t="shared" si="30"/>
        <v>0</v>
      </c>
      <c r="AT89" s="118">
        <f t="shared" si="31"/>
        <v>27.510194341687072</v>
      </c>
    </row>
    <row r="90" spans="13:46" x14ac:dyDescent="0.3">
      <c r="M90" s="101" t="s">
        <v>447</v>
      </c>
      <c r="N90" s="97">
        <v>10030101</v>
      </c>
      <c r="O90" s="97">
        <v>89518</v>
      </c>
      <c r="P90" s="106">
        <v>366</v>
      </c>
      <c r="R90" s="88">
        <v>0.13482132080296638</v>
      </c>
      <c r="S90" s="44">
        <v>0.10602314282061118</v>
      </c>
      <c r="T90" s="44">
        <v>2.5789413118527043E-2</v>
      </c>
      <c r="U90" s="98">
        <f t="shared" si="23"/>
        <v>49.344603413885693</v>
      </c>
      <c r="V90" s="98">
        <f t="shared" si="24"/>
        <v>38.804470272343693</v>
      </c>
      <c r="W90" s="106">
        <f t="shared" si="25"/>
        <v>9.4389252013808971</v>
      </c>
      <c r="Y90" s="88">
        <v>17010105</v>
      </c>
      <c r="Z90" s="44">
        <v>0</v>
      </c>
      <c r="AA90" s="44">
        <v>0</v>
      </c>
      <c r="AB90" s="49">
        <v>0</v>
      </c>
      <c r="AD90" s="88">
        <v>17010105</v>
      </c>
      <c r="AE90" s="74">
        <v>0</v>
      </c>
      <c r="AF90" s="74">
        <v>0</v>
      </c>
      <c r="AG90" s="96">
        <f t="shared" si="26"/>
        <v>0</v>
      </c>
      <c r="AH90" s="96">
        <v>0</v>
      </c>
      <c r="AI90" s="74">
        <v>0.02</v>
      </c>
      <c r="AJ90" s="74">
        <v>0.02</v>
      </c>
      <c r="AK90" s="96">
        <f t="shared" si="32"/>
        <v>1</v>
      </c>
      <c r="AL90" s="74">
        <v>0</v>
      </c>
      <c r="AM90" s="74">
        <v>0</v>
      </c>
      <c r="AN90" s="114">
        <v>0</v>
      </c>
      <c r="AP90" s="110">
        <f t="shared" si="28"/>
        <v>0</v>
      </c>
      <c r="AQ90" s="96">
        <f t="shared" si="29"/>
        <v>0</v>
      </c>
      <c r="AR90" s="102">
        <f t="shared" si="30"/>
        <v>0</v>
      </c>
      <c r="AT90" s="118">
        <f t="shared" si="31"/>
        <v>0</v>
      </c>
    </row>
    <row r="91" spans="13:46" x14ac:dyDescent="0.3">
      <c r="M91" s="101" t="s">
        <v>447</v>
      </c>
      <c r="N91" s="97">
        <v>10070002</v>
      </c>
      <c r="O91" s="97">
        <v>89518</v>
      </c>
      <c r="P91" s="106">
        <v>25</v>
      </c>
      <c r="R91" s="88">
        <v>0.13482132080296638</v>
      </c>
      <c r="S91" s="44">
        <v>0.10602314282061118</v>
      </c>
      <c r="T91" s="44">
        <v>2.5789413118527043E-2</v>
      </c>
      <c r="U91" s="98">
        <f t="shared" si="23"/>
        <v>3.3705330200741597</v>
      </c>
      <c r="V91" s="98">
        <f t="shared" si="24"/>
        <v>2.6505785705152793</v>
      </c>
      <c r="W91" s="106">
        <f t="shared" si="25"/>
        <v>0.64473532796317612</v>
      </c>
      <c r="Y91" s="88">
        <v>17010106</v>
      </c>
      <c r="Z91" s="74">
        <v>0</v>
      </c>
      <c r="AA91" s="74">
        <v>0</v>
      </c>
      <c r="AB91" s="89">
        <v>0</v>
      </c>
      <c r="AD91" s="88">
        <v>17010106</v>
      </c>
      <c r="AE91" s="74">
        <v>0</v>
      </c>
      <c r="AF91" s="74">
        <v>0</v>
      </c>
      <c r="AG91" s="96">
        <v>0</v>
      </c>
      <c r="AH91" s="96">
        <v>0</v>
      </c>
      <c r="AI91" s="74">
        <v>0</v>
      </c>
      <c r="AJ91" s="74">
        <v>0</v>
      </c>
      <c r="AK91" s="96">
        <v>0</v>
      </c>
      <c r="AL91" s="96">
        <v>0</v>
      </c>
      <c r="AM91" s="96">
        <v>0</v>
      </c>
      <c r="AN91" s="114">
        <v>0</v>
      </c>
      <c r="AP91" s="110">
        <v>0</v>
      </c>
      <c r="AQ91" s="96">
        <v>0</v>
      </c>
      <c r="AR91" s="102">
        <v>0</v>
      </c>
      <c r="AT91" s="118">
        <v>0</v>
      </c>
    </row>
    <row r="92" spans="13:46" x14ac:dyDescent="0.3">
      <c r="M92" s="101" t="s">
        <v>447</v>
      </c>
      <c r="N92" s="97">
        <v>10070003</v>
      </c>
      <c r="O92" s="97">
        <v>89518</v>
      </c>
      <c r="P92" s="106">
        <v>263</v>
      </c>
      <c r="R92" s="88">
        <v>0.13482132080296638</v>
      </c>
      <c r="S92" s="44">
        <v>0.10602314282061118</v>
      </c>
      <c r="T92" s="44">
        <v>2.5789413118527043E-2</v>
      </c>
      <c r="U92" s="98">
        <f t="shared" si="23"/>
        <v>35.458007371180159</v>
      </c>
      <c r="V92" s="98">
        <f t="shared" si="24"/>
        <v>27.884086561820741</v>
      </c>
      <c r="W92" s="106">
        <f t="shared" si="25"/>
        <v>6.7826156501726125</v>
      </c>
      <c r="Y92" s="88">
        <v>17010201</v>
      </c>
      <c r="Z92" s="44">
        <f>SUM(U60,U105,U189,U221)</f>
        <v>20713.416022366077</v>
      </c>
      <c r="AA92" s="44">
        <f>SUM(V60,V105,V189,V221)</f>
        <v>12116.765248461288</v>
      </c>
      <c r="AB92" s="49">
        <f>SUM(W60,W105,W189,W221)</f>
        <v>2938.4389669477623</v>
      </c>
      <c r="AD92" s="88">
        <v>17010201</v>
      </c>
      <c r="AE92" s="74">
        <v>5.58</v>
      </c>
      <c r="AF92" s="74">
        <v>23.19</v>
      </c>
      <c r="AG92" s="96">
        <v>0</v>
      </c>
      <c r="AH92" s="96">
        <f>AG92/AE92</f>
        <v>0</v>
      </c>
      <c r="AI92" s="74">
        <v>0.41</v>
      </c>
      <c r="AJ92" s="74">
        <v>1.5</v>
      </c>
      <c r="AK92" s="96">
        <v>1</v>
      </c>
      <c r="AL92" s="74">
        <v>1.66</v>
      </c>
      <c r="AM92" s="74">
        <v>0.3</v>
      </c>
      <c r="AN92" s="114">
        <f>AM92/AL92</f>
        <v>0.18072289156626506</v>
      </c>
      <c r="AP92" s="110">
        <f t="shared" ref="AP92:AP104" si="37">Z92*AH92</f>
        <v>0</v>
      </c>
      <c r="AQ92" s="96">
        <f t="shared" ref="AQ92:AQ104" si="38">AA92*AK92</f>
        <v>12116.765248461288</v>
      </c>
      <c r="AR92" s="102">
        <f t="shared" ref="AR92:AR104" si="39">AB92*AN92</f>
        <v>531.04318679778839</v>
      </c>
      <c r="AT92" s="118">
        <f t="shared" ref="AT92:AT104" si="40">SUM(AP92,AQ92,AR92)</f>
        <v>12647.808435259076</v>
      </c>
    </row>
    <row r="93" spans="13:46" x14ac:dyDescent="0.3">
      <c r="M93" s="101" t="s">
        <v>448</v>
      </c>
      <c r="N93" s="97">
        <v>10040104</v>
      </c>
      <c r="O93" s="97">
        <v>1215</v>
      </c>
      <c r="P93" s="106">
        <v>168</v>
      </c>
      <c r="R93" s="88">
        <v>3.7382819015846537E-2</v>
      </c>
      <c r="S93" s="44">
        <v>8.41113427856547E-2</v>
      </c>
      <c r="T93" s="44">
        <v>0</v>
      </c>
      <c r="U93" s="98">
        <f t="shared" si="23"/>
        <v>6.2803135946622186</v>
      </c>
      <c r="V93" s="98">
        <f t="shared" si="24"/>
        <v>14.13070558798999</v>
      </c>
      <c r="W93" s="106">
        <f t="shared" si="25"/>
        <v>0</v>
      </c>
      <c r="Y93" s="88">
        <v>17010202</v>
      </c>
      <c r="Z93" s="44">
        <f>SUM(U61,U106,U154)</f>
        <v>911.38181667882895</v>
      </c>
      <c r="AA93" s="44">
        <f>SUM(V61,V106,V154)</f>
        <v>772.50808183600884</v>
      </c>
      <c r="AB93" s="49">
        <f>SUM(W61,W106,W154)</f>
        <v>676.94632696295002</v>
      </c>
      <c r="AD93" s="88">
        <v>17010202</v>
      </c>
      <c r="AE93" s="74">
        <v>0.05</v>
      </c>
      <c r="AF93" s="74">
        <v>0.25</v>
      </c>
      <c r="AG93" s="96">
        <v>0</v>
      </c>
      <c r="AH93" s="96">
        <f>AG93/AE93</f>
        <v>0</v>
      </c>
      <c r="AI93" s="74">
        <v>0.18</v>
      </c>
      <c r="AJ93" s="74">
        <v>0.19</v>
      </c>
      <c r="AK93" s="96">
        <v>1</v>
      </c>
      <c r="AL93" s="74">
        <v>0.01</v>
      </c>
      <c r="AM93" s="74">
        <v>0</v>
      </c>
      <c r="AN93" s="114">
        <f>AM93/AL93</f>
        <v>0</v>
      </c>
      <c r="AP93" s="110">
        <f t="shared" si="37"/>
        <v>0</v>
      </c>
      <c r="AQ93" s="96">
        <f t="shared" si="38"/>
        <v>772.50808183600884</v>
      </c>
      <c r="AR93" s="102">
        <f t="shared" si="39"/>
        <v>0</v>
      </c>
      <c r="AT93" s="118">
        <f t="shared" si="40"/>
        <v>772.50808183600884</v>
      </c>
    </row>
    <row r="94" spans="13:46" x14ac:dyDescent="0.3">
      <c r="M94" s="101" t="s">
        <v>448</v>
      </c>
      <c r="N94" s="97">
        <v>10040105</v>
      </c>
      <c r="O94" s="97">
        <v>1215</v>
      </c>
      <c r="P94" s="106">
        <v>765</v>
      </c>
      <c r="R94" s="88">
        <v>3.7382819015846537E-2</v>
      </c>
      <c r="S94" s="44">
        <v>8.41113427856547E-2</v>
      </c>
      <c r="T94" s="44">
        <v>0</v>
      </c>
      <c r="U94" s="98">
        <f t="shared" si="23"/>
        <v>28.5978565471226</v>
      </c>
      <c r="V94" s="98">
        <f t="shared" si="24"/>
        <v>64.345177231025843</v>
      </c>
      <c r="W94" s="106">
        <f t="shared" si="25"/>
        <v>0</v>
      </c>
      <c r="Y94" s="88">
        <v>17010203</v>
      </c>
      <c r="Z94" s="44">
        <f>SUM(U107,U129,U155,U190)</f>
        <v>1489.2199316529113</v>
      </c>
      <c r="AA94" s="44">
        <f>SUM(V107,V129,V155,V190)</f>
        <v>1006.1238662680372</v>
      </c>
      <c r="AB94" s="49">
        <f>SUM(W107,W129,W155,W190)</f>
        <v>1017.2118787378936</v>
      </c>
      <c r="AD94" s="88">
        <v>17010203</v>
      </c>
      <c r="AE94" s="74">
        <v>0.33</v>
      </c>
      <c r="AF94" s="74">
        <v>2.66</v>
      </c>
      <c r="AG94" s="96">
        <v>0</v>
      </c>
      <c r="AH94" s="96">
        <f>AG94/AE94</f>
        <v>0</v>
      </c>
      <c r="AI94" s="74">
        <v>0.68</v>
      </c>
      <c r="AJ94" s="74">
        <v>0.75</v>
      </c>
      <c r="AK94" s="96">
        <v>1</v>
      </c>
      <c r="AL94" s="74">
        <v>0</v>
      </c>
      <c r="AM94" s="74">
        <v>0</v>
      </c>
      <c r="AN94" s="114">
        <v>0</v>
      </c>
      <c r="AP94" s="110">
        <f t="shared" si="37"/>
        <v>0</v>
      </c>
      <c r="AQ94" s="96">
        <f t="shared" si="38"/>
        <v>1006.1238662680372</v>
      </c>
      <c r="AR94" s="102">
        <f t="shared" si="39"/>
        <v>0</v>
      </c>
      <c r="AT94" s="118">
        <f t="shared" si="40"/>
        <v>1006.1238662680372</v>
      </c>
    </row>
    <row r="95" spans="13:46" x14ac:dyDescent="0.3">
      <c r="M95" s="101" t="s">
        <v>448</v>
      </c>
      <c r="N95" s="97">
        <v>10040106</v>
      </c>
      <c r="O95" s="97">
        <v>1215</v>
      </c>
      <c r="P95" s="106">
        <v>158</v>
      </c>
      <c r="R95" s="88">
        <v>3.7382819015846537E-2</v>
      </c>
      <c r="S95" s="44">
        <v>8.41113427856547E-2</v>
      </c>
      <c r="T95" s="44">
        <v>0</v>
      </c>
      <c r="U95" s="98">
        <f t="shared" si="23"/>
        <v>5.9064854045037531</v>
      </c>
      <c r="V95" s="98">
        <f t="shared" si="24"/>
        <v>13.289592160133443</v>
      </c>
      <c r="W95" s="106">
        <f t="shared" si="25"/>
        <v>0</v>
      </c>
      <c r="Y95" s="88">
        <v>17010204</v>
      </c>
      <c r="Z95" s="44">
        <f>SUM(U153,U156,U214)</f>
        <v>19541.13846747324</v>
      </c>
      <c r="AA95" s="44">
        <f>SUM(V153,V156,V214)</f>
        <v>13091.372552095341</v>
      </c>
      <c r="AB95" s="49">
        <f>SUM(W153,W156,W214)</f>
        <v>19177.363033880101</v>
      </c>
      <c r="AD95" s="88">
        <v>17010204</v>
      </c>
      <c r="AE95" s="74">
        <v>19.920000000000002</v>
      </c>
      <c r="AF95" s="74">
        <v>25.41</v>
      </c>
      <c r="AG95" s="96">
        <v>0</v>
      </c>
      <c r="AH95" s="96">
        <f>AG95/AE95</f>
        <v>0</v>
      </c>
      <c r="AI95" s="74">
        <v>0.39</v>
      </c>
      <c r="AJ95" s="74">
        <v>4.16</v>
      </c>
      <c r="AK95" s="96">
        <v>1</v>
      </c>
      <c r="AL95" s="74">
        <v>24.63</v>
      </c>
      <c r="AM95" s="74">
        <v>3.75</v>
      </c>
      <c r="AN95" s="114">
        <f>AM95/AL95</f>
        <v>0.15225334957369063</v>
      </c>
      <c r="AP95" s="110">
        <f t="shared" si="37"/>
        <v>0</v>
      </c>
      <c r="AQ95" s="96">
        <f t="shared" si="38"/>
        <v>13091.372552095341</v>
      </c>
      <c r="AR95" s="102">
        <f t="shared" si="39"/>
        <v>2919.8177578989194</v>
      </c>
      <c r="AT95" s="118">
        <f t="shared" si="40"/>
        <v>16011.190309994261</v>
      </c>
    </row>
    <row r="96" spans="13:46" x14ac:dyDescent="0.3">
      <c r="M96" s="101" t="s">
        <v>448</v>
      </c>
      <c r="N96" s="97">
        <v>10040202</v>
      </c>
      <c r="O96" s="97">
        <v>1215</v>
      </c>
      <c r="P96" s="106">
        <v>9</v>
      </c>
      <c r="R96" s="88">
        <v>3.7382819015846537E-2</v>
      </c>
      <c r="S96" s="44">
        <v>8.41113427856547E-2</v>
      </c>
      <c r="T96" s="44">
        <v>0</v>
      </c>
      <c r="U96" s="98">
        <f t="shared" si="23"/>
        <v>0.33644537114261885</v>
      </c>
      <c r="V96" s="98">
        <f t="shared" si="24"/>
        <v>0.75700208507089228</v>
      </c>
      <c r="W96" s="106">
        <f t="shared" si="25"/>
        <v>0</v>
      </c>
      <c r="Y96" s="88">
        <v>17010205</v>
      </c>
      <c r="Z96" s="44">
        <f>SUM(U157,U198)</f>
        <v>13025.255151963531</v>
      </c>
      <c r="AA96" s="44">
        <f>SUM(V157,V198)</f>
        <v>11058.582186634714</v>
      </c>
      <c r="AB96" s="49">
        <f>SUM(W157,W198)</f>
        <v>9476.4970183851092</v>
      </c>
      <c r="AD96" s="88">
        <v>17010205</v>
      </c>
      <c r="AE96" s="74">
        <v>6.45</v>
      </c>
      <c r="AF96" s="74">
        <v>0.76</v>
      </c>
      <c r="AG96" s="96">
        <f t="shared" ref="AG96:AG101" si="41">AE96-AF96</f>
        <v>5.69</v>
      </c>
      <c r="AH96" s="96">
        <f>AG96/AE96</f>
        <v>0.88217054263565897</v>
      </c>
      <c r="AI96" s="74">
        <v>1.23</v>
      </c>
      <c r="AJ96" s="74">
        <v>2.83</v>
      </c>
      <c r="AK96" s="96">
        <v>1</v>
      </c>
      <c r="AL96" s="74">
        <v>0.11</v>
      </c>
      <c r="AM96" s="74">
        <v>0.02</v>
      </c>
      <c r="AN96" s="114">
        <f>AM96/AL96</f>
        <v>0.18181818181818182</v>
      </c>
      <c r="AP96" s="110">
        <f t="shared" si="37"/>
        <v>11490.496405375581</v>
      </c>
      <c r="AQ96" s="96">
        <f t="shared" si="38"/>
        <v>11058.582186634714</v>
      </c>
      <c r="AR96" s="102">
        <f t="shared" si="39"/>
        <v>1722.9994578882017</v>
      </c>
      <c r="AT96" s="118">
        <f t="shared" si="40"/>
        <v>24272.078049898497</v>
      </c>
    </row>
    <row r="97" spans="13:46" x14ac:dyDescent="0.3">
      <c r="M97" s="101" t="s">
        <v>448</v>
      </c>
      <c r="N97" s="97">
        <v>10040205</v>
      </c>
      <c r="O97" s="97">
        <v>1215</v>
      </c>
      <c r="P97" s="106">
        <v>115</v>
      </c>
      <c r="R97" s="88">
        <v>3.7382819015846537E-2</v>
      </c>
      <c r="S97" s="44">
        <v>8.41113427856547E-2</v>
      </c>
      <c r="T97" s="44">
        <v>0</v>
      </c>
      <c r="U97" s="98">
        <f t="shared" si="23"/>
        <v>4.2990241868223515</v>
      </c>
      <c r="V97" s="98">
        <f t="shared" si="24"/>
        <v>9.6728044203502908</v>
      </c>
      <c r="W97" s="106">
        <f t="shared" si="25"/>
        <v>0</v>
      </c>
      <c r="Y97" s="88">
        <v>17010206</v>
      </c>
      <c r="Z97" s="44">
        <f t="shared" ref="Z97:AB98" si="42">U79</f>
        <v>7.8458170117347183</v>
      </c>
      <c r="AA97" s="44">
        <f t="shared" si="42"/>
        <v>7.5898360325590328</v>
      </c>
      <c r="AB97" s="49">
        <f t="shared" si="42"/>
        <v>8.5113675575914964</v>
      </c>
      <c r="AD97" s="88">
        <v>17010206</v>
      </c>
      <c r="AE97" s="74">
        <v>0</v>
      </c>
      <c r="AF97" s="74">
        <v>0</v>
      </c>
      <c r="AG97" s="96">
        <f t="shared" si="41"/>
        <v>0</v>
      </c>
      <c r="AH97" s="96">
        <v>0</v>
      </c>
      <c r="AI97" s="74">
        <v>0.25</v>
      </c>
      <c r="AJ97" s="74">
        <v>0.25</v>
      </c>
      <c r="AK97" s="96">
        <f t="shared" ref="AK97" si="43">AJ97/AI97</f>
        <v>1</v>
      </c>
      <c r="AL97" s="74">
        <v>0</v>
      </c>
      <c r="AM97" s="74">
        <v>0</v>
      </c>
      <c r="AN97" s="114">
        <v>0</v>
      </c>
      <c r="AP97" s="110">
        <f t="shared" si="37"/>
        <v>0</v>
      </c>
      <c r="AQ97" s="96">
        <f t="shared" si="38"/>
        <v>7.5898360325590328</v>
      </c>
      <c r="AR97" s="102">
        <f t="shared" si="39"/>
        <v>0</v>
      </c>
      <c r="AT97" s="118">
        <f t="shared" si="40"/>
        <v>7.5898360325590328</v>
      </c>
    </row>
    <row r="98" spans="13:46" x14ac:dyDescent="0.3">
      <c r="M98" s="101" t="s">
        <v>449</v>
      </c>
      <c r="N98" s="97">
        <v>9040001</v>
      </c>
      <c r="O98" s="97">
        <v>13399</v>
      </c>
      <c r="P98" s="106">
        <v>474</v>
      </c>
      <c r="R98" s="88">
        <v>9.5914846517119248E-2</v>
      </c>
      <c r="S98" s="44">
        <v>0.10087595926800472</v>
      </c>
      <c r="T98" s="44">
        <v>1.9844451003541909E-2</v>
      </c>
      <c r="U98" s="98">
        <f t="shared" si="23"/>
        <v>45.463637249114527</v>
      </c>
      <c r="V98" s="98">
        <f t="shared" si="24"/>
        <v>47.815204693034232</v>
      </c>
      <c r="W98" s="106">
        <f t="shared" si="25"/>
        <v>9.4062697756788651</v>
      </c>
      <c r="Y98" s="88">
        <v>17010207</v>
      </c>
      <c r="Z98" s="44">
        <f t="shared" si="42"/>
        <v>25.849902364978597</v>
      </c>
      <c r="AA98" s="44">
        <f t="shared" si="42"/>
        <v>25.006512402010287</v>
      </c>
      <c r="AB98" s="49">
        <f t="shared" si="42"/>
        <v>28.042716268696196</v>
      </c>
      <c r="AD98" s="88">
        <v>17010207</v>
      </c>
      <c r="AE98" s="74">
        <v>0.47</v>
      </c>
      <c r="AF98" s="74">
        <v>0</v>
      </c>
      <c r="AG98" s="96">
        <f t="shared" si="41"/>
        <v>0.47</v>
      </c>
      <c r="AH98" s="96">
        <f t="shared" ref="AH98:AH104" si="44">AG98/AE98</f>
        <v>1</v>
      </c>
      <c r="AI98" s="74">
        <v>0.25</v>
      </c>
      <c r="AJ98" s="74">
        <v>0.36</v>
      </c>
      <c r="AK98" s="96">
        <v>1</v>
      </c>
      <c r="AL98" s="74">
        <v>0</v>
      </c>
      <c r="AM98" s="74">
        <v>0</v>
      </c>
      <c r="AN98" s="114">
        <v>0</v>
      </c>
      <c r="AP98" s="110">
        <f t="shared" si="37"/>
        <v>25.849902364978597</v>
      </c>
      <c r="AQ98" s="96">
        <f t="shared" si="38"/>
        <v>25.006512402010287</v>
      </c>
      <c r="AR98" s="102">
        <f t="shared" si="39"/>
        <v>0</v>
      </c>
      <c r="AT98" s="118">
        <f t="shared" si="40"/>
        <v>50.856414766988884</v>
      </c>
    </row>
    <row r="99" spans="13:46" x14ac:dyDescent="0.3">
      <c r="M99" s="101" t="s">
        <v>449</v>
      </c>
      <c r="N99" s="97">
        <v>10030201</v>
      </c>
      <c r="O99" s="97">
        <v>13399</v>
      </c>
      <c r="P99" s="106">
        <v>1106</v>
      </c>
      <c r="R99" s="88">
        <v>9.5914846517119248E-2</v>
      </c>
      <c r="S99" s="44">
        <v>0.10087595926800472</v>
      </c>
      <c r="T99" s="44">
        <v>1.9844451003541909E-2</v>
      </c>
      <c r="U99" s="98">
        <f t="shared" si="23"/>
        <v>106.08182024793389</v>
      </c>
      <c r="V99" s="98">
        <f t="shared" si="24"/>
        <v>111.56881095041322</v>
      </c>
      <c r="W99" s="106">
        <f t="shared" si="25"/>
        <v>21.94796280991735</v>
      </c>
      <c r="Y99" s="88">
        <v>17010208</v>
      </c>
      <c r="Z99" s="44">
        <f>SUM(U81,U123)</f>
        <v>5884.7781490029483</v>
      </c>
      <c r="AA99" s="44">
        <f>SUM(V81,V123)</f>
        <v>5894.5194783291427</v>
      </c>
      <c r="AB99" s="49">
        <f>SUM(W81,W123)</f>
        <v>5801.4539044380581</v>
      </c>
      <c r="AD99" s="88">
        <v>17010208</v>
      </c>
      <c r="AE99" s="74">
        <v>5.45</v>
      </c>
      <c r="AF99" s="74">
        <v>2.67</v>
      </c>
      <c r="AG99" s="96">
        <f t="shared" si="41"/>
        <v>2.7800000000000002</v>
      </c>
      <c r="AH99" s="96">
        <f t="shared" si="44"/>
        <v>0.51009174311926608</v>
      </c>
      <c r="AI99" s="74">
        <v>0.31</v>
      </c>
      <c r="AJ99" s="74">
        <v>1.07</v>
      </c>
      <c r="AK99" s="96">
        <v>1</v>
      </c>
      <c r="AL99" s="74">
        <v>5.91</v>
      </c>
      <c r="AM99" s="74">
        <v>0.91</v>
      </c>
      <c r="AN99" s="114">
        <f>AM99/AL99</f>
        <v>0.15397631133671744</v>
      </c>
      <c r="AP99" s="110">
        <f t="shared" si="37"/>
        <v>3001.7767438950823</v>
      </c>
      <c r="AQ99" s="96">
        <f t="shared" si="38"/>
        <v>5894.5194783291427</v>
      </c>
      <c r="AR99" s="102">
        <f t="shared" si="39"/>
        <v>893.28647259536945</v>
      </c>
      <c r="AT99" s="118">
        <f t="shared" si="40"/>
        <v>9789.5826948195936</v>
      </c>
    </row>
    <row r="100" spans="13:46" x14ac:dyDescent="0.3">
      <c r="M100" s="101" t="s">
        <v>449</v>
      </c>
      <c r="N100" s="97">
        <v>10030202</v>
      </c>
      <c r="O100" s="97">
        <v>13399</v>
      </c>
      <c r="P100" s="106">
        <v>11316</v>
      </c>
      <c r="R100" s="88">
        <v>9.5914846517119248E-2</v>
      </c>
      <c r="S100" s="44">
        <v>0.10087595926800472</v>
      </c>
      <c r="T100" s="44">
        <v>1.9844451003541909E-2</v>
      </c>
      <c r="U100" s="98">
        <f t="shared" si="23"/>
        <v>1085.3724031877214</v>
      </c>
      <c r="V100" s="98">
        <f t="shared" si="24"/>
        <v>1141.5123550767414</v>
      </c>
      <c r="W100" s="106">
        <f t="shared" si="25"/>
        <v>224.55980755608024</v>
      </c>
      <c r="Y100" s="88">
        <v>17010209</v>
      </c>
      <c r="Z100" s="44">
        <f>SUM(U82,U158)</f>
        <v>19.233200051029982</v>
      </c>
      <c r="AA100" s="44">
        <f>SUM(V82,V158)</f>
        <v>17.003718028421826</v>
      </c>
      <c r="AB100" s="49">
        <f>SUM(W82,W158)</f>
        <v>19.521350156523013</v>
      </c>
      <c r="AD100" s="88">
        <v>17010209</v>
      </c>
      <c r="AE100" s="74">
        <v>2.0099999999999998</v>
      </c>
      <c r="AF100" s="74">
        <v>0</v>
      </c>
      <c r="AG100" s="96">
        <f t="shared" si="41"/>
        <v>2.0099999999999998</v>
      </c>
      <c r="AH100" s="96">
        <f t="shared" si="44"/>
        <v>1</v>
      </c>
      <c r="AI100" s="74">
        <v>0.37</v>
      </c>
      <c r="AJ100" s="74">
        <v>0.38</v>
      </c>
      <c r="AK100" s="96">
        <v>1</v>
      </c>
      <c r="AL100" s="74">
        <v>0</v>
      </c>
      <c r="AM100" s="74">
        <v>0</v>
      </c>
      <c r="AN100" s="114">
        <v>0</v>
      </c>
      <c r="AP100" s="110">
        <f t="shared" si="37"/>
        <v>19.233200051029982</v>
      </c>
      <c r="AQ100" s="96">
        <f t="shared" si="38"/>
        <v>17.003718028421826</v>
      </c>
      <c r="AR100" s="102">
        <f t="shared" si="39"/>
        <v>0</v>
      </c>
      <c r="AT100" s="118">
        <f t="shared" si="40"/>
        <v>36.236918079451812</v>
      </c>
    </row>
    <row r="101" spans="13:46" x14ac:dyDescent="0.3">
      <c r="M101" s="101" t="s">
        <v>449</v>
      </c>
      <c r="N101" s="97">
        <v>10030203</v>
      </c>
      <c r="O101" s="97">
        <v>13399</v>
      </c>
      <c r="P101" s="106">
        <v>38</v>
      </c>
      <c r="R101" s="88">
        <v>9.5914846517119248E-2</v>
      </c>
      <c r="S101" s="44">
        <v>0.10087595926800472</v>
      </c>
      <c r="T101" s="44">
        <v>1.9844451003541909E-2</v>
      </c>
      <c r="U101" s="98">
        <f t="shared" si="23"/>
        <v>3.6447641676505316</v>
      </c>
      <c r="V101" s="98">
        <f t="shared" si="24"/>
        <v>3.8332864521841792</v>
      </c>
      <c r="W101" s="106">
        <f t="shared" si="25"/>
        <v>0.75408913813459255</v>
      </c>
      <c r="Y101" s="88">
        <v>17010210</v>
      </c>
      <c r="Z101" s="44">
        <f>SUM(U83,U138)</f>
        <v>2022.2102588416794</v>
      </c>
      <c r="AA101" s="44">
        <f>SUM(V83,V138)</f>
        <v>1957.3158312422452</v>
      </c>
      <c r="AB101" s="49">
        <f>SUM(W83,W138)</f>
        <v>2214.5648790355744</v>
      </c>
      <c r="AD101" s="88">
        <v>17010210</v>
      </c>
      <c r="AE101" s="74">
        <v>2.39</v>
      </c>
      <c r="AF101" s="74">
        <v>0.83</v>
      </c>
      <c r="AG101" s="96">
        <f t="shared" si="41"/>
        <v>1.56</v>
      </c>
      <c r="AH101" s="96">
        <f t="shared" si="44"/>
        <v>0.65271966527196656</v>
      </c>
      <c r="AI101" s="74">
        <v>0.16</v>
      </c>
      <c r="AJ101" s="74">
        <v>0.71</v>
      </c>
      <c r="AK101" s="96">
        <v>1</v>
      </c>
      <c r="AL101" s="74">
        <v>0</v>
      </c>
      <c r="AM101" s="74">
        <v>0</v>
      </c>
      <c r="AN101" s="114">
        <v>0</v>
      </c>
      <c r="AP101" s="110">
        <f t="shared" si="37"/>
        <v>1319.9364032606779</v>
      </c>
      <c r="AQ101" s="96">
        <f t="shared" si="38"/>
        <v>1957.3158312422452</v>
      </c>
      <c r="AR101" s="102">
        <f t="shared" si="39"/>
        <v>0</v>
      </c>
      <c r="AT101" s="118">
        <f t="shared" si="40"/>
        <v>3277.2522345029229</v>
      </c>
    </row>
    <row r="102" spans="13:46" x14ac:dyDescent="0.3">
      <c r="M102" s="101" t="s">
        <v>449</v>
      </c>
      <c r="N102" s="97">
        <v>10050001</v>
      </c>
      <c r="O102" s="97">
        <v>13399</v>
      </c>
      <c r="P102" s="106">
        <v>161</v>
      </c>
      <c r="R102" s="88">
        <v>9.5914846517119248E-2</v>
      </c>
      <c r="S102" s="44">
        <v>0.10087595926800472</v>
      </c>
      <c r="T102" s="44">
        <v>1.9844451003541909E-2</v>
      </c>
      <c r="U102" s="98">
        <f t="shared" si="23"/>
        <v>15.442290289256199</v>
      </c>
      <c r="V102" s="98">
        <f t="shared" si="24"/>
        <v>16.241029442148758</v>
      </c>
      <c r="W102" s="106">
        <f t="shared" si="25"/>
        <v>3.1949566115702472</v>
      </c>
      <c r="Y102" s="88">
        <v>17010211</v>
      </c>
      <c r="Z102" s="44">
        <f>SUM(U84,U124,U159)</f>
        <v>409.00693302457995</v>
      </c>
      <c r="AA102" s="44">
        <f>SUM(V84,V124,V159)</f>
        <v>374.42433140262403</v>
      </c>
      <c r="AB102" s="49">
        <f>SUM(W84,W124,W159)</f>
        <v>328.27734959126371</v>
      </c>
      <c r="AD102" s="88">
        <v>17010211</v>
      </c>
      <c r="AE102" s="74">
        <v>0.08</v>
      </c>
      <c r="AF102" s="74">
        <v>0.24</v>
      </c>
      <c r="AG102" s="96">
        <v>0</v>
      </c>
      <c r="AH102" s="96">
        <f t="shared" si="44"/>
        <v>0</v>
      </c>
      <c r="AI102" s="74">
        <v>0.31</v>
      </c>
      <c r="AJ102" s="74">
        <v>0.34</v>
      </c>
      <c r="AK102" s="96">
        <v>1</v>
      </c>
      <c r="AL102" s="74">
        <v>0</v>
      </c>
      <c r="AM102" s="74">
        <v>0</v>
      </c>
      <c r="AN102" s="114">
        <v>0</v>
      </c>
      <c r="AP102" s="110">
        <f t="shared" si="37"/>
        <v>0</v>
      </c>
      <c r="AQ102" s="96">
        <f t="shared" si="38"/>
        <v>374.42433140262403</v>
      </c>
      <c r="AR102" s="102">
        <f t="shared" si="39"/>
        <v>0</v>
      </c>
      <c r="AT102" s="118">
        <f t="shared" si="40"/>
        <v>374.42433140262403</v>
      </c>
    </row>
    <row r="103" spans="13:46" x14ac:dyDescent="0.3">
      <c r="M103" s="101" t="s">
        <v>449</v>
      </c>
      <c r="N103" s="97">
        <v>10050002</v>
      </c>
      <c r="O103" s="97">
        <v>13399</v>
      </c>
      <c r="P103" s="106">
        <v>304</v>
      </c>
      <c r="R103" s="88">
        <v>9.5914846517119248E-2</v>
      </c>
      <c r="S103" s="44">
        <v>0.10087595926800472</v>
      </c>
      <c r="T103" s="44">
        <v>1.9844451003541909E-2</v>
      </c>
      <c r="U103" s="98">
        <f t="shared" si="23"/>
        <v>29.158113341204253</v>
      </c>
      <c r="V103" s="98">
        <f t="shared" si="24"/>
        <v>30.666291617473433</v>
      </c>
      <c r="W103" s="106">
        <f t="shared" si="25"/>
        <v>6.0327131050767404</v>
      </c>
      <c r="Y103" s="88">
        <v>17010212</v>
      </c>
      <c r="Z103" s="44">
        <f>SUM(U85,U125,U160,U215)</f>
        <v>1495.954244240108</v>
      </c>
      <c r="AA103" s="44">
        <f>SUM(V85,V125,V160,V215)</f>
        <v>1684.2847842855122</v>
      </c>
      <c r="AB103" s="49">
        <f>SUM(W85,W125,W160,W215)</f>
        <v>658.26370244803616</v>
      </c>
      <c r="AD103" s="88">
        <v>17010212</v>
      </c>
      <c r="AE103" s="74">
        <v>0.82</v>
      </c>
      <c r="AF103" s="74">
        <v>2.0099999999999998</v>
      </c>
      <c r="AG103" s="96">
        <v>0</v>
      </c>
      <c r="AH103" s="96">
        <f t="shared" si="44"/>
        <v>0</v>
      </c>
      <c r="AI103" s="74">
        <v>0.54</v>
      </c>
      <c r="AJ103" s="74">
        <v>0.75</v>
      </c>
      <c r="AK103" s="96">
        <v>1</v>
      </c>
      <c r="AL103" s="74">
        <v>0</v>
      </c>
      <c r="AM103" s="74">
        <v>0</v>
      </c>
      <c r="AN103" s="114">
        <v>0</v>
      </c>
      <c r="AP103" s="110">
        <f t="shared" si="37"/>
        <v>0</v>
      </c>
      <c r="AQ103" s="96">
        <f t="shared" si="38"/>
        <v>1684.2847842855122</v>
      </c>
      <c r="AR103" s="102">
        <f t="shared" si="39"/>
        <v>0</v>
      </c>
      <c r="AT103" s="118">
        <f t="shared" si="40"/>
        <v>1684.2847842855122</v>
      </c>
    </row>
    <row r="104" spans="13:46" ht="15" thickBot="1" x14ac:dyDescent="0.35">
      <c r="M104" s="101" t="s">
        <v>450</v>
      </c>
      <c r="N104" s="97">
        <v>10040201</v>
      </c>
      <c r="O104" s="97">
        <v>884</v>
      </c>
      <c r="P104" s="106">
        <v>884</v>
      </c>
      <c r="R104" s="88">
        <v>7.7345987920621223E-2</v>
      </c>
      <c r="S104" s="44">
        <v>0.10635073339085419</v>
      </c>
      <c r="T104" s="44">
        <v>2.9004745470232955E-2</v>
      </c>
      <c r="U104" s="98">
        <f t="shared" si="23"/>
        <v>68.373853321829159</v>
      </c>
      <c r="V104" s="98">
        <f t="shared" si="24"/>
        <v>94.014048317515105</v>
      </c>
      <c r="W104" s="106">
        <f t="shared" si="25"/>
        <v>25.640194995685931</v>
      </c>
      <c r="Y104" s="90">
        <v>17010213</v>
      </c>
      <c r="Z104" s="83">
        <f>SUM(U86,U139,U216)</f>
        <v>705.41094369595214</v>
      </c>
      <c r="AA104" s="83">
        <f>SUM(V86,V139,V216)</f>
        <v>830.85218017893817</v>
      </c>
      <c r="AB104" s="84">
        <f>SUM(W86,W139,W216)</f>
        <v>442.83067706765422</v>
      </c>
      <c r="AD104" s="90">
        <v>17010213</v>
      </c>
      <c r="AE104" s="91">
        <v>0.64</v>
      </c>
      <c r="AF104" s="91">
        <v>0.23</v>
      </c>
      <c r="AG104" s="103">
        <f>AE104-AF104</f>
        <v>0.41000000000000003</v>
      </c>
      <c r="AH104" s="103">
        <f t="shared" si="44"/>
        <v>0.640625</v>
      </c>
      <c r="AI104" s="91">
        <v>0.31</v>
      </c>
      <c r="AJ104" s="91">
        <v>0.44</v>
      </c>
      <c r="AK104" s="103">
        <v>1</v>
      </c>
      <c r="AL104" s="91">
        <v>0.21</v>
      </c>
      <c r="AM104" s="91">
        <v>0.03</v>
      </c>
      <c r="AN104" s="115">
        <f>AM104/AL104</f>
        <v>0.14285714285714285</v>
      </c>
      <c r="AP104" s="116">
        <f t="shared" si="37"/>
        <v>451.90388580521932</v>
      </c>
      <c r="AQ104" s="103">
        <f t="shared" si="38"/>
        <v>830.85218017893817</v>
      </c>
      <c r="AR104" s="105">
        <f t="shared" si="39"/>
        <v>63.261525295379172</v>
      </c>
      <c r="AT104" s="119">
        <f t="shared" si="40"/>
        <v>1346.0175912795366</v>
      </c>
    </row>
    <row r="105" spans="13:46" ht="15" thickTop="1" x14ac:dyDescent="0.3">
      <c r="M105" s="101" t="s">
        <v>451</v>
      </c>
      <c r="N105" s="97">
        <v>17010201</v>
      </c>
      <c r="O105" s="97">
        <v>3079</v>
      </c>
      <c r="P105" s="106">
        <v>44</v>
      </c>
      <c r="R105" s="88">
        <v>1.5117032040472173E-2</v>
      </c>
      <c r="S105" s="44">
        <v>6.8026644182124785E-2</v>
      </c>
      <c r="T105" s="44">
        <v>3.7792580101180433E-3</v>
      </c>
      <c r="U105" s="98">
        <f t="shared" si="23"/>
        <v>0.66514940978077564</v>
      </c>
      <c r="V105" s="98">
        <f t="shared" si="24"/>
        <v>2.9931723440134905</v>
      </c>
      <c r="W105" s="106">
        <f t="shared" si="25"/>
        <v>0.16628735244519391</v>
      </c>
      <c r="Y105" s="39"/>
      <c r="Z105" s="39"/>
      <c r="AA105" s="39"/>
      <c r="AB105" s="39"/>
    </row>
    <row r="106" spans="13:46" x14ac:dyDescent="0.3">
      <c r="M106" s="101" t="s">
        <v>451</v>
      </c>
      <c r="N106" s="97">
        <v>17010202</v>
      </c>
      <c r="O106" s="97">
        <v>3079</v>
      </c>
      <c r="P106" s="106">
        <v>3032</v>
      </c>
      <c r="R106" s="88">
        <v>1.5117032040472173E-2</v>
      </c>
      <c r="S106" s="44">
        <v>6.8026644182124785E-2</v>
      </c>
      <c r="T106" s="44">
        <v>3.7792580101180433E-3</v>
      </c>
      <c r="U106" s="98">
        <f t="shared" si="23"/>
        <v>45.834841146711632</v>
      </c>
      <c r="V106" s="98">
        <f t="shared" si="24"/>
        <v>206.25678516020236</v>
      </c>
      <c r="W106" s="106">
        <f t="shared" si="25"/>
        <v>11.458710286677908</v>
      </c>
      <c r="Y106" s="39"/>
      <c r="Z106" s="39"/>
      <c r="AA106" s="39"/>
      <c r="AB106" s="39"/>
    </row>
    <row r="107" spans="13:46" x14ac:dyDescent="0.3">
      <c r="M107" s="101" t="s">
        <v>451</v>
      </c>
      <c r="N107" s="97">
        <v>17010203</v>
      </c>
      <c r="O107" s="97">
        <v>3079</v>
      </c>
      <c r="P107" s="106">
        <v>3</v>
      </c>
      <c r="R107" s="88">
        <v>1.5117032040472173E-2</v>
      </c>
      <c r="S107" s="44">
        <v>6.8026644182124785E-2</v>
      </c>
      <c r="T107" s="44">
        <v>3.7792580101180433E-3</v>
      </c>
      <c r="U107" s="98">
        <f t="shared" si="23"/>
        <v>4.5351096121416523E-2</v>
      </c>
      <c r="V107" s="98">
        <f t="shared" si="24"/>
        <v>0.20407993254637435</v>
      </c>
      <c r="W107" s="106">
        <f t="shared" si="25"/>
        <v>1.1337774030354131E-2</v>
      </c>
      <c r="Y107" s="39"/>
      <c r="Z107" s="39"/>
      <c r="AA107" s="39"/>
      <c r="AB107" s="39"/>
    </row>
    <row r="108" spans="13:46" x14ac:dyDescent="0.3">
      <c r="M108" s="101" t="s">
        <v>452</v>
      </c>
      <c r="N108" s="97">
        <v>10030203</v>
      </c>
      <c r="O108" s="97">
        <v>16096</v>
      </c>
      <c r="P108" s="106">
        <v>114</v>
      </c>
      <c r="R108" s="88">
        <v>0.11408936457311089</v>
      </c>
      <c r="S108" s="44">
        <v>7.5601386162904821E-2</v>
      </c>
      <c r="T108" s="44">
        <v>4.1237119725220806E-3</v>
      </c>
      <c r="U108" s="98">
        <f t="shared" si="23"/>
        <v>13.006187561334642</v>
      </c>
      <c r="V108" s="98">
        <f t="shared" si="24"/>
        <v>8.6185580225711504</v>
      </c>
      <c r="W108" s="106">
        <f t="shared" si="25"/>
        <v>0.47010316486751719</v>
      </c>
      <c r="Y108" s="39"/>
      <c r="Z108" s="39"/>
      <c r="AA108" s="39"/>
      <c r="AB108" s="39"/>
    </row>
    <row r="109" spans="13:46" x14ac:dyDescent="0.3">
      <c r="M109" s="101" t="s">
        <v>452</v>
      </c>
      <c r="N109" s="97">
        <v>10040101</v>
      </c>
      <c r="O109" s="97">
        <v>16096</v>
      </c>
      <c r="P109" s="106">
        <v>11</v>
      </c>
      <c r="R109" s="88">
        <v>0.11408936457311089</v>
      </c>
      <c r="S109" s="44">
        <v>7.5601386162904821E-2</v>
      </c>
      <c r="T109" s="44">
        <v>4.1237119725220806E-3</v>
      </c>
      <c r="U109" s="98">
        <f t="shared" si="23"/>
        <v>1.2549830103042199</v>
      </c>
      <c r="V109" s="98">
        <f t="shared" si="24"/>
        <v>0.83161524779195306</v>
      </c>
      <c r="W109" s="106">
        <f t="shared" si="25"/>
        <v>4.5360831697742889E-2</v>
      </c>
      <c r="Y109" s="39"/>
      <c r="Z109" s="39"/>
      <c r="AA109" s="39"/>
      <c r="AB109" s="39"/>
    </row>
    <row r="110" spans="13:46" x14ac:dyDescent="0.3">
      <c r="M110" s="101" t="s">
        <v>452</v>
      </c>
      <c r="N110" s="97">
        <v>10050002</v>
      </c>
      <c r="O110" s="97">
        <v>16096</v>
      </c>
      <c r="P110" s="106">
        <v>363</v>
      </c>
      <c r="R110" s="88">
        <v>0.11408936457311089</v>
      </c>
      <c r="S110" s="44">
        <v>7.5601386162904821E-2</v>
      </c>
      <c r="T110" s="44">
        <v>4.1237119725220806E-3</v>
      </c>
      <c r="U110" s="98">
        <f t="shared" si="23"/>
        <v>41.414439340039252</v>
      </c>
      <c r="V110" s="98">
        <f t="shared" si="24"/>
        <v>27.44330317713445</v>
      </c>
      <c r="W110" s="106">
        <f t="shared" si="25"/>
        <v>1.4969074460255152</v>
      </c>
      <c r="Y110" s="39"/>
      <c r="Z110" s="39"/>
      <c r="AA110" s="39"/>
      <c r="AB110" s="39"/>
    </row>
    <row r="111" spans="13:46" x14ac:dyDescent="0.3">
      <c r="M111" s="101" t="s">
        <v>452</v>
      </c>
      <c r="N111" s="97">
        <v>10050003</v>
      </c>
      <c r="O111" s="97">
        <v>16096</v>
      </c>
      <c r="P111" s="106">
        <v>13</v>
      </c>
      <c r="R111" s="88">
        <v>0.11408936457311089</v>
      </c>
      <c r="S111" s="44">
        <v>7.5601386162904821E-2</v>
      </c>
      <c r="T111" s="44">
        <v>4.1237119725220806E-3</v>
      </c>
      <c r="U111" s="98">
        <f t="shared" si="23"/>
        <v>1.4831617394504415</v>
      </c>
      <c r="V111" s="98">
        <f t="shared" si="24"/>
        <v>0.98281802011776265</v>
      </c>
      <c r="W111" s="106">
        <f t="shared" si="25"/>
        <v>5.3608255642787046E-2</v>
      </c>
      <c r="Y111" s="39"/>
      <c r="Z111" s="39"/>
      <c r="AA111" s="39"/>
      <c r="AB111" s="39"/>
    </row>
    <row r="112" spans="13:46" x14ac:dyDescent="0.3">
      <c r="M112" s="101" t="s">
        <v>452</v>
      </c>
      <c r="N112" s="97">
        <v>10050004</v>
      </c>
      <c r="O112" s="97">
        <v>16096</v>
      </c>
      <c r="P112" s="106">
        <v>12172</v>
      </c>
      <c r="R112" s="88">
        <v>0.11408936457311089</v>
      </c>
      <c r="S112" s="44">
        <v>7.5601386162904821E-2</v>
      </c>
      <c r="T112" s="44">
        <v>4.1237119725220806E-3</v>
      </c>
      <c r="U112" s="98">
        <f t="shared" si="23"/>
        <v>1388.6957455839058</v>
      </c>
      <c r="V112" s="98">
        <f t="shared" si="24"/>
        <v>920.22007237487753</v>
      </c>
      <c r="W112" s="106">
        <f t="shared" si="25"/>
        <v>50.193822129538766</v>
      </c>
      <c r="Y112" s="39"/>
      <c r="Z112" s="39"/>
      <c r="AA112" s="39"/>
      <c r="AB112" s="39"/>
    </row>
    <row r="113" spans="13:28" x14ac:dyDescent="0.3">
      <c r="M113" s="101" t="s">
        <v>452</v>
      </c>
      <c r="N113" s="97">
        <v>10050005</v>
      </c>
      <c r="O113" s="97">
        <v>16096</v>
      </c>
      <c r="P113" s="106">
        <v>2566</v>
      </c>
      <c r="R113" s="88">
        <v>0.11408936457311089</v>
      </c>
      <c r="S113" s="44">
        <v>7.5601386162904821E-2</v>
      </c>
      <c r="T113" s="44">
        <v>4.1237119725220806E-3</v>
      </c>
      <c r="U113" s="98">
        <f t="shared" si="23"/>
        <v>292.75330949460255</v>
      </c>
      <c r="V113" s="98">
        <f t="shared" si="24"/>
        <v>193.99315689401377</v>
      </c>
      <c r="W113" s="106">
        <f t="shared" si="25"/>
        <v>10.581444921491659</v>
      </c>
      <c r="Y113" s="39"/>
      <c r="Z113" s="39"/>
      <c r="AA113" s="39"/>
      <c r="AB113" s="39"/>
    </row>
    <row r="114" spans="13:28" x14ac:dyDescent="0.3">
      <c r="M114" s="101" t="s">
        <v>452</v>
      </c>
      <c r="N114" s="97">
        <v>10050006</v>
      </c>
      <c r="O114" s="97">
        <v>16096</v>
      </c>
      <c r="P114" s="106">
        <v>838</v>
      </c>
      <c r="R114" s="88">
        <v>0.11408936457311089</v>
      </c>
      <c r="S114" s="44">
        <v>7.5601386162904821E-2</v>
      </c>
      <c r="T114" s="44">
        <v>4.1237119725220806E-3</v>
      </c>
      <c r="U114" s="98">
        <f t="shared" si="23"/>
        <v>95.606887512266923</v>
      </c>
      <c r="V114" s="98">
        <f t="shared" si="24"/>
        <v>63.35396160451424</v>
      </c>
      <c r="W114" s="106">
        <f t="shared" si="25"/>
        <v>3.4556706329735034</v>
      </c>
      <c r="Y114" s="39"/>
      <c r="Z114" s="39"/>
      <c r="AA114" s="39"/>
      <c r="AB114" s="39"/>
    </row>
    <row r="115" spans="13:28" x14ac:dyDescent="0.3">
      <c r="M115" s="101" t="s">
        <v>452</v>
      </c>
      <c r="N115" s="97">
        <v>10050007</v>
      </c>
      <c r="O115" s="97">
        <v>16096</v>
      </c>
      <c r="P115" s="106">
        <v>17</v>
      </c>
      <c r="R115" s="88">
        <v>0.11408936457311089</v>
      </c>
      <c r="S115" s="44">
        <v>7.5601386162904821E-2</v>
      </c>
      <c r="T115" s="44">
        <v>4.1237119725220806E-3</v>
      </c>
      <c r="U115" s="98">
        <f t="shared" si="23"/>
        <v>1.9395191977428852</v>
      </c>
      <c r="V115" s="98">
        <f t="shared" si="24"/>
        <v>1.2852235647693819</v>
      </c>
      <c r="W115" s="106">
        <f t="shared" si="25"/>
        <v>7.0103103532875369E-2</v>
      </c>
      <c r="Y115" s="39"/>
      <c r="Z115" s="39"/>
      <c r="AA115" s="39"/>
      <c r="AB115" s="39"/>
    </row>
    <row r="116" spans="13:28" x14ac:dyDescent="0.3">
      <c r="M116" s="101" t="s">
        <v>452</v>
      </c>
      <c r="N116" s="97">
        <v>10050008</v>
      </c>
      <c r="O116" s="97">
        <v>19096</v>
      </c>
      <c r="P116" s="106">
        <v>2</v>
      </c>
      <c r="R116" s="88">
        <v>0.11408936457311089</v>
      </c>
      <c r="S116" s="44">
        <v>7.5601386162904821E-2</v>
      </c>
      <c r="T116" s="44">
        <v>4.1237119725220806E-3</v>
      </c>
      <c r="U116" s="98">
        <f t="shared" si="23"/>
        <v>0.22817872914622178</v>
      </c>
      <c r="V116" s="98">
        <f t="shared" si="24"/>
        <v>0.15120277232580964</v>
      </c>
      <c r="W116" s="106">
        <f t="shared" si="25"/>
        <v>8.2474239450441612E-3</v>
      </c>
      <c r="Y116" s="39"/>
      <c r="Z116" s="39"/>
      <c r="AA116" s="39"/>
      <c r="AB116" s="39"/>
    </row>
    <row r="117" spans="13:28" x14ac:dyDescent="0.3">
      <c r="M117" s="101" t="s">
        <v>453</v>
      </c>
      <c r="N117" s="97">
        <v>10020005</v>
      </c>
      <c r="O117" s="97">
        <v>11403</v>
      </c>
      <c r="P117" s="106">
        <v>3443</v>
      </c>
      <c r="R117" s="88">
        <v>0.14947354521038497</v>
      </c>
      <c r="S117" s="44">
        <v>0.13944176365264097</v>
      </c>
      <c r="T117" s="44">
        <v>2.8088988361683082E-2</v>
      </c>
      <c r="U117" s="98">
        <f t="shared" si="23"/>
        <v>514.63741615935544</v>
      </c>
      <c r="V117" s="98">
        <f t="shared" si="24"/>
        <v>480.09799225604286</v>
      </c>
      <c r="W117" s="106">
        <f t="shared" si="25"/>
        <v>96.710386929274847</v>
      </c>
      <c r="Y117" s="39"/>
      <c r="Z117" s="39"/>
      <c r="AA117" s="39"/>
      <c r="AB117" s="39"/>
    </row>
    <row r="118" spans="13:28" x14ac:dyDescent="0.3">
      <c r="M118" s="101" t="s">
        <v>453</v>
      </c>
      <c r="N118" s="97">
        <v>10020006</v>
      </c>
      <c r="O118" s="97">
        <v>11403</v>
      </c>
      <c r="P118" s="106">
        <v>2293</v>
      </c>
      <c r="R118" s="88">
        <v>0.14947354521038497</v>
      </c>
      <c r="S118" s="44">
        <v>0.13944176365264097</v>
      </c>
      <c r="T118" s="44">
        <v>2.8088988361683082E-2</v>
      </c>
      <c r="U118" s="98">
        <f t="shared" si="23"/>
        <v>342.74283916741274</v>
      </c>
      <c r="V118" s="98">
        <f t="shared" si="24"/>
        <v>319.73996405550571</v>
      </c>
      <c r="W118" s="106">
        <f t="shared" si="25"/>
        <v>64.408050313339302</v>
      </c>
      <c r="Y118" s="39"/>
      <c r="Z118" s="39"/>
      <c r="AA118" s="39"/>
      <c r="AB118" s="39"/>
    </row>
    <row r="119" spans="13:28" x14ac:dyDescent="0.3">
      <c r="M119" s="101" t="s">
        <v>453</v>
      </c>
      <c r="N119" s="97">
        <v>10030101</v>
      </c>
      <c r="O119" s="97">
        <v>11403</v>
      </c>
      <c r="P119" s="106">
        <v>5667</v>
      </c>
      <c r="R119" s="88">
        <v>0.14947354521038497</v>
      </c>
      <c r="S119" s="44">
        <v>0.13944176365264097</v>
      </c>
      <c r="T119" s="44">
        <v>2.8088988361683082E-2</v>
      </c>
      <c r="U119" s="98">
        <f t="shared" si="23"/>
        <v>847.06658070725166</v>
      </c>
      <c r="V119" s="98">
        <f t="shared" si="24"/>
        <v>790.21647461951636</v>
      </c>
      <c r="W119" s="106">
        <f t="shared" si="25"/>
        <v>159.18029704565802</v>
      </c>
      <c r="Y119" s="39"/>
      <c r="Z119" s="39"/>
      <c r="AA119" s="39"/>
      <c r="AB119" s="39"/>
    </row>
    <row r="120" spans="13:28" x14ac:dyDescent="0.3">
      <c r="M120" s="101" t="s">
        <v>454</v>
      </c>
      <c r="N120" s="97">
        <v>10030105</v>
      </c>
      <c r="O120" s="97">
        <v>2072</v>
      </c>
      <c r="P120" s="106">
        <v>181</v>
      </c>
      <c r="R120" s="88">
        <v>5.607848043676069E-2</v>
      </c>
      <c r="S120" s="44">
        <v>7.6470655141037291E-2</v>
      </c>
      <c r="T120" s="44">
        <v>2.5490218380345771E-2</v>
      </c>
      <c r="U120" s="98">
        <f t="shared" si="23"/>
        <v>10.150204959053685</v>
      </c>
      <c r="V120" s="98">
        <f t="shared" si="24"/>
        <v>13.841188580527749</v>
      </c>
      <c r="W120" s="106">
        <f t="shared" si="25"/>
        <v>4.6137295268425849</v>
      </c>
      <c r="Y120" s="39"/>
      <c r="Z120" s="39"/>
      <c r="AA120" s="39"/>
      <c r="AB120" s="39"/>
    </row>
    <row r="121" spans="13:28" x14ac:dyDescent="0.3">
      <c r="M121" s="101" t="s">
        <v>454</v>
      </c>
      <c r="N121" s="97">
        <v>10040102</v>
      </c>
      <c r="O121" s="97">
        <v>2072</v>
      </c>
      <c r="P121" s="106">
        <v>346</v>
      </c>
      <c r="R121" s="88">
        <v>5.607848043676069E-2</v>
      </c>
      <c r="S121" s="44">
        <v>7.6470655141037291E-2</v>
      </c>
      <c r="T121" s="44">
        <v>2.5490218380345771E-2</v>
      </c>
      <c r="U121" s="98">
        <f t="shared" si="23"/>
        <v>19.403154231119199</v>
      </c>
      <c r="V121" s="98">
        <f t="shared" si="24"/>
        <v>26.458846678798903</v>
      </c>
      <c r="W121" s="106">
        <f t="shared" si="25"/>
        <v>8.8196155595996366</v>
      </c>
      <c r="Y121" s="39"/>
      <c r="Z121" s="39"/>
      <c r="AA121" s="39"/>
      <c r="AB121" s="39"/>
    </row>
    <row r="122" spans="13:28" x14ac:dyDescent="0.3">
      <c r="M122" s="101" t="s">
        <v>454</v>
      </c>
      <c r="N122" s="97">
        <v>10040103</v>
      </c>
      <c r="O122" s="97">
        <v>2072</v>
      </c>
      <c r="P122" s="106">
        <v>1545</v>
      </c>
      <c r="R122" s="88">
        <v>5.607848043676069E-2</v>
      </c>
      <c r="S122" s="44">
        <v>7.6470655141037291E-2</v>
      </c>
      <c r="T122" s="44">
        <v>2.5490218380345771E-2</v>
      </c>
      <c r="U122" s="98">
        <f t="shared" si="23"/>
        <v>86.641252274795264</v>
      </c>
      <c r="V122" s="98">
        <f t="shared" si="24"/>
        <v>118.14716219290261</v>
      </c>
      <c r="W122" s="106">
        <f t="shared" si="25"/>
        <v>39.382387397634218</v>
      </c>
      <c r="Y122" s="39"/>
      <c r="Z122" s="39"/>
      <c r="AA122" s="39"/>
      <c r="AB122" s="39"/>
    </row>
    <row r="123" spans="13:28" x14ac:dyDescent="0.3">
      <c r="M123" s="101" t="s">
        <v>455</v>
      </c>
      <c r="N123" s="97">
        <v>17010208</v>
      </c>
      <c r="O123" s="97">
        <v>28694</v>
      </c>
      <c r="P123" s="106">
        <v>11266</v>
      </c>
      <c r="R123" s="88">
        <v>6.3359366717319857E-2</v>
      </c>
      <c r="S123" s="44">
        <v>7.9199208396649817E-2</v>
      </c>
      <c r="T123" s="44">
        <v>1.7027829805279712E-2</v>
      </c>
      <c r="U123" s="98">
        <f t="shared" si="23"/>
        <v>713.80662543732547</v>
      </c>
      <c r="V123" s="98">
        <f t="shared" si="24"/>
        <v>892.25828179665689</v>
      </c>
      <c r="W123" s="106">
        <f t="shared" si="25"/>
        <v>191.83553058628124</v>
      </c>
      <c r="Y123" s="39"/>
      <c r="Z123" s="39"/>
      <c r="AA123" s="39"/>
      <c r="AB123" s="39"/>
    </row>
    <row r="124" spans="13:28" x14ac:dyDescent="0.3">
      <c r="M124" s="101" t="s">
        <v>455</v>
      </c>
      <c r="N124" s="97">
        <v>17010211</v>
      </c>
      <c r="O124" s="97">
        <v>28694</v>
      </c>
      <c r="P124" s="106">
        <v>1463</v>
      </c>
      <c r="R124" s="88">
        <v>6.3359366717319857E-2</v>
      </c>
      <c r="S124" s="44">
        <v>7.9199208396649817E-2</v>
      </c>
      <c r="T124" s="44">
        <v>1.7027829805279712E-2</v>
      </c>
      <c r="U124" s="98">
        <f t="shared" si="23"/>
        <v>92.694753507438946</v>
      </c>
      <c r="V124" s="98">
        <f t="shared" si="24"/>
        <v>115.86844188429868</v>
      </c>
      <c r="W124" s="106">
        <f t="shared" si="25"/>
        <v>24.911715005124218</v>
      </c>
      <c r="Y124" s="39"/>
      <c r="Z124" s="39"/>
      <c r="AA124" s="39"/>
      <c r="AB124" s="39"/>
    </row>
    <row r="125" spans="13:28" x14ac:dyDescent="0.3">
      <c r="M125" s="101" t="s">
        <v>455</v>
      </c>
      <c r="N125" s="97">
        <v>17010212</v>
      </c>
      <c r="O125" s="97">
        <v>28694</v>
      </c>
      <c r="P125" s="106">
        <v>15965</v>
      </c>
      <c r="R125" s="88">
        <v>6.3359366717319857E-2</v>
      </c>
      <c r="S125" s="44">
        <v>7.9199208396649817E-2</v>
      </c>
      <c r="T125" s="44">
        <v>1.7027829805279712E-2</v>
      </c>
      <c r="U125" s="98">
        <f t="shared" si="23"/>
        <v>1011.5322896420115</v>
      </c>
      <c r="V125" s="98">
        <f t="shared" si="24"/>
        <v>1264.4153620525144</v>
      </c>
      <c r="W125" s="106">
        <f t="shared" si="25"/>
        <v>271.84930284129058</v>
      </c>
      <c r="Y125" s="39"/>
      <c r="Z125" s="39"/>
      <c r="AA125" s="39"/>
      <c r="AB125" s="39"/>
    </row>
    <row r="126" spans="13:28" x14ac:dyDescent="0.3">
      <c r="M126" s="101" t="s">
        <v>456</v>
      </c>
      <c r="N126" s="97">
        <v>10030101</v>
      </c>
      <c r="O126" s="97">
        <v>63413</v>
      </c>
      <c r="P126" s="106">
        <v>60962</v>
      </c>
      <c r="R126" s="88">
        <v>0.14627789183732828</v>
      </c>
      <c r="S126" s="44">
        <v>0.11311134493318961</v>
      </c>
      <c r="T126" s="44">
        <v>2.2238840698728807E-2</v>
      </c>
      <c r="U126" s="98">
        <f t="shared" si="23"/>
        <v>8917.392842187206</v>
      </c>
      <c r="V126" s="98">
        <f t="shared" si="24"/>
        <v>6895.4938098171051</v>
      </c>
      <c r="W126" s="106">
        <f t="shared" si="25"/>
        <v>1355.7242066759054</v>
      </c>
      <c r="Y126" s="39"/>
      <c r="Z126" s="39"/>
      <c r="AA126" s="39"/>
      <c r="AB126" s="39"/>
    </row>
    <row r="127" spans="13:28" x14ac:dyDescent="0.3">
      <c r="M127" s="101" t="s">
        <v>456</v>
      </c>
      <c r="N127" s="97">
        <v>10030102</v>
      </c>
      <c r="O127" s="97">
        <v>63413</v>
      </c>
      <c r="P127" s="106">
        <v>577</v>
      </c>
      <c r="R127" s="88">
        <v>0.14627789183732828</v>
      </c>
      <c r="S127" s="44">
        <v>0.11311134493318961</v>
      </c>
      <c r="T127" s="44">
        <v>2.2238840698728807E-2</v>
      </c>
      <c r="U127" s="98">
        <f t="shared" si="23"/>
        <v>84.402343590138415</v>
      </c>
      <c r="V127" s="98">
        <f t="shared" si="24"/>
        <v>65.265246026450413</v>
      </c>
      <c r="W127" s="106">
        <f t="shared" si="25"/>
        <v>12.831811083166521</v>
      </c>
      <c r="Y127" s="39"/>
      <c r="Z127" s="39"/>
      <c r="AA127" s="39"/>
      <c r="AB127" s="39"/>
    </row>
    <row r="128" spans="13:28" x14ac:dyDescent="0.3">
      <c r="M128" s="101" t="s">
        <v>456</v>
      </c>
      <c r="N128" s="97">
        <v>10030104</v>
      </c>
      <c r="O128" s="97">
        <v>63413</v>
      </c>
      <c r="P128" s="106">
        <v>600</v>
      </c>
      <c r="R128" s="88">
        <v>0.14627789183732828</v>
      </c>
      <c r="S128" s="44">
        <v>0.11311134493318961</v>
      </c>
      <c r="T128" s="44">
        <v>2.2238840698728807E-2</v>
      </c>
      <c r="U128" s="98">
        <f t="shared" si="23"/>
        <v>87.766735102396964</v>
      </c>
      <c r="V128" s="98">
        <f t="shared" si="24"/>
        <v>67.866806959913774</v>
      </c>
      <c r="W128" s="106">
        <f t="shared" si="25"/>
        <v>13.343304419237285</v>
      </c>
      <c r="Y128" s="39"/>
      <c r="Z128" s="39"/>
      <c r="AA128" s="39"/>
      <c r="AB128" s="39"/>
    </row>
    <row r="129" spans="13:28" x14ac:dyDescent="0.3">
      <c r="M129" s="101" t="s">
        <v>456</v>
      </c>
      <c r="N129" s="97">
        <v>17010203</v>
      </c>
      <c r="O129" s="97">
        <v>63413</v>
      </c>
      <c r="P129" s="106">
        <v>1274</v>
      </c>
      <c r="R129" s="88">
        <v>0.14627789183732828</v>
      </c>
      <c r="S129" s="44">
        <v>0.11311134493318961</v>
      </c>
      <c r="T129" s="44">
        <v>2.2238840698728807E-2</v>
      </c>
      <c r="U129" s="98">
        <f t="shared" si="23"/>
        <v>186.35803420075624</v>
      </c>
      <c r="V129" s="98">
        <f t="shared" si="24"/>
        <v>144.10385344488355</v>
      </c>
      <c r="W129" s="106">
        <f t="shared" si="25"/>
        <v>28.3322830501805</v>
      </c>
      <c r="Y129" s="39"/>
      <c r="Z129" s="39"/>
      <c r="AA129" s="39"/>
      <c r="AB129" s="39"/>
    </row>
    <row r="130" spans="13:28" x14ac:dyDescent="0.3">
      <c r="M130" s="101" t="s">
        <v>457</v>
      </c>
      <c r="N130" s="97">
        <v>10030203</v>
      </c>
      <c r="O130" s="97">
        <v>2339</v>
      </c>
      <c r="P130" s="106">
        <v>1614</v>
      </c>
      <c r="R130" s="88">
        <v>0.21258562156764851</v>
      </c>
      <c r="S130" s="44">
        <v>0.1398589615576635</v>
      </c>
      <c r="T130" s="44">
        <v>1.6783075386919619E-2</v>
      </c>
      <c r="U130" s="98">
        <f t="shared" si="23"/>
        <v>343.1131932101847</v>
      </c>
      <c r="V130" s="98">
        <f t="shared" si="24"/>
        <v>225.73236395406889</v>
      </c>
      <c r="W130" s="106">
        <f t="shared" si="25"/>
        <v>27.087883674488264</v>
      </c>
      <c r="Y130" s="39"/>
      <c r="Z130" s="39"/>
      <c r="AA130" s="39"/>
      <c r="AB130" s="39"/>
    </row>
    <row r="131" spans="13:28" x14ac:dyDescent="0.3">
      <c r="M131" s="101" t="s">
        <v>457</v>
      </c>
      <c r="N131" s="97">
        <v>10030204</v>
      </c>
      <c r="O131" s="97">
        <v>2339</v>
      </c>
      <c r="P131" s="106">
        <v>302</v>
      </c>
      <c r="R131" s="88">
        <v>0.21258562156764851</v>
      </c>
      <c r="S131" s="44">
        <v>0.1398589615576635</v>
      </c>
      <c r="T131" s="44">
        <v>1.6783075386919619E-2</v>
      </c>
      <c r="U131" s="98">
        <f t="shared" si="23"/>
        <v>64.200857713429855</v>
      </c>
      <c r="V131" s="98">
        <f t="shared" si="24"/>
        <v>42.237406390414378</v>
      </c>
      <c r="W131" s="106">
        <f t="shared" si="25"/>
        <v>5.0684887668497254</v>
      </c>
      <c r="Y131" s="39"/>
      <c r="Z131" s="39"/>
      <c r="AA131" s="39"/>
      <c r="AB131" s="39"/>
    </row>
    <row r="132" spans="13:28" x14ac:dyDescent="0.3">
      <c r="M132" s="101" t="s">
        <v>457</v>
      </c>
      <c r="N132" s="97">
        <v>10050002</v>
      </c>
      <c r="O132" s="97">
        <v>2339</v>
      </c>
      <c r="P132" s="106">
        <v>34</v>
      </c>
      <c r="R132" s="88">
        <v>0.21258562156764851</v>
      </c>
      <c r="S132" s="44">
        <v>0.1398589615576635</v>
      </c>
      <c r="T132" s="44">
        <v>1.6783075386919619E-2</v>
      </c>
      <c r="U132" s="98">
        <f t="shared" si="23"/>
        <v>7.2279111333000499</v>
      </c>
      <c r="V132" s="98">
        <f t="shared" si="24"/>
        <v>4.7552046929605591</v>
      </c>
      <c r="W132" s="106">
        <f t="shared" si="25"/>
        <v>0.57062456315526711</v>
      </c>
      <c r="Y132" s="39"/>
      <c r="Z132" s="39"/>
      <c r="AA132" s="39"/>
      <c r="AB132" s="39"/>
    </row>
    <row r="133" spans="13:28" x14ac:dyDescent="0.3">
      <c r="M133" s="101" t="s">
        <v>457</v>
      </c>
      <c r="N133" s="97">
        <v>10050006</v>
      </c>
      <c r="O133" s="97">
        <v>2339</v>
      </c>
      <c r="P133" s="106">
        <v>389</v>
      </c>
      <c r="R133" s="88">
        <v>0.21258562156764851</v>
      </c>
      <c r="S133" s="44">
        <v>0.1398589615576635</v>
      </c>
      <c r="T133" s="44">
        <v>1.6783075386919619E-2</v>
      </c>
      <c r="U133" s="98">
        <f t="shared" ref="U133:U196" si="45">R133*P133</f>
        <v>82.695806789815265</v>
      </c>
      <c r="V133" s="98">
        <f t="shared" ref="V133:V196" si="46">S133*P133</f>
        <v>54.405136045931101</v>
      </c>
      <c r="W133" s="106">
        <f t="shared" ref="W133:W196" si="47">T133*P133</f>
        <v>6.5286163255117318</v>
      </c>
      <c r="Y133" s="39"/>
      <c r="Z133" s="39"/>
      <c r="AA133" s="39"/>
      <c r="AB133" s="39"/>
    </row>
    <row r="134" spans="13:28" x14ac:dyDescent="0.3">
      <c r="M134" s="101" t="s">
        <v>458</v>
      </c>
      <c r="N134" s="97">
        <v>17010101</v>
      </c>
      <c r="O134" s="97">
        <v>19687</v>
      </c>
      <c r="P134" s="106">
        <v>18584</v>
      </c>
      <c r="R134" s="88">
        <v>5.3128770906059504E-2</v>
      </c>
      <c r="S134" s="44">
        <v>8.8742562392538943E-2</v>
      </c>
      <c r="T134" s="44">
        <v>0.775329755640077</v>
      </c>
      <c r="U134" s="98">
        <f t="shared" si="45"/>
        <v>987.34507851820979</v>
      </c>
      <c r="V134" s="98">
        <f t="shared" si="46"/>
        <v>1649.1917795029437</v>
      </c>
      <c r="W134" s="106">
        <f t="shared" si="47"/>
        <v>14408.72817881519</v>
      </c>
      <c r="Y134" s="39"/>
      <c r="Z134" s="39"/>
      <c r="AA134" s="39"/>
      <c r="AB134" s="39"/>
    </row>
    <row r="135" spans="13:28" x14ac:dyDescent="0.3">
      <c r="M135" s="101" t="s">
        <v>458</v>
      </c>
      <c r="N135" s="97">
        <v>17010102</v>
      </c>
      <c r="O135" s="97">
        <v>19687</v>
      </c>
      <c r="P135" s="106">
        <v>333</v>
      </c>
      <c r="R135" s="88">
        <v>5.3128770906059504E-2</v>
      </c>
      <c r="S135" s="44">
        <v>8.8742562392538943E-2</v>
      </c>
      <c r="T135" s="44">
        <v>0.775329755640077</v>
      </c>
      <c r="U135" s="98">
        <f t="shared" si="45"/>
        <v>17.691880711717815</v>
      </c>
      <c r="V135" s="98">
        <f t="shared" si="46"/>
        <v>29.551273276715467</v>
      </c>
      <c r="W135" s="106">
        <f t="shared" si="47"/>
        <v>258.18480862814562</v>
      </c>
      <c r="Y135" s="39"/>
      <c r="Z135" s="39"/>
      <c r="AA135" s="39"/>
      <c r="AB135" s="39"/>
    </row>
    <row r="136" spans="13:28" x14ac:dyDescent="0.3">
      <c r="M136" s="101" t="s">
        <v>458</v>
      </c>
      <c r="N136" s="97">
        <v>17010103</v>
      </c>
      <c r="O136" s="97">
        <v>19687</v>
      </c>
      <c r="P136" s="106">
        <v>374</v>
      </c>
      <c r="R136" s="88">
        <v>5.3128770906059504E-2</v>
      </c>
      <c r="S136" s="44">
        <v>8.8742562392538943E-2</v>
      </c>
      <c r="T136" s="44">
        <v>0.775329755640077</v>
      </c>
      <c r="U136" s="98">
        <f t="shared" si="45"/>
        <v>19.870160318866255</v>
      </c>
      <c r="V136" s="98">
        <f t="shared" si="46"/>
        <v>33.189718334809562</v>
      </c>
      <c r="W136" s="106">
        <f t="shared" si="47"/>
        <v>289.97332860938877</v>
      </c>
      <c r="Y136" s="39"/>
      <c r="Z136" s="39"/>
      <c r="AA136" s="39"/>
      <c r="AB136" s="39"/>
    </row>
    <row r="137" spans="13:28" x14ac:dyDescent="0.3">
      <c r="M137" s="101" t="s">
        <v>458</v>
      </c>
      <c r="N137" s="97">
        <v>17010104</v>
      </c>
      <c r="O137" s="97">
        <v>19687</v>
      </c>
      <c r="P137" s="106">
        <v>310</v>
      </c>
      <c r="R137" s="88">
        <v>5.3128770906059504E-2</v>
      </c>
      <c r="S137" s="44">
        <v>8.8742562392538943E-2</v>
      </c>
      <c r="T137" s="44">
        <v>0.775329755640077</v>
      </c>
      <c r="U137" s="98">
        <f t="shared" si="45"/>
        <v>16.469918980878447</v>
      </c>
      <c r="V137" s="98">
        <f t="shared" si="46"/>
        <v>27.510194341687072</v>
      </c>
      <c r="W137" s="106">
        <f t="shared" si="47"/>
        <v>240.35222424842388</v>
      </c>
      <c r="Y137" s="39"/>
      <c r="Z137" s="39"/>
      <c r="AA137" s="39"/>
      <c r="AB137" s="39"/>
    </row>
    <row r="138" spans="13:28" x14ac:dyDescent="0.3">
      <c r="M138" s="101" t="s">
        <v>458</v>
      </c>
      <c r="N138" s="97">
        <v>17010210</v>
      </c>
      <c r="O138" s="97">
        <v>19687</v>
      </c>
      <c r="P138" s="106">
        <v>29</v>
      </c>
      <c r="R138" s="88">
        <v>5.3128770906059504E-2</v>
      </c>
      <c r="S138" s="44">
        <v>8.8742562392538943E-2</v>
      </c>
      <c r="T138" s="44">
        <v>0.775329755640077</v>
      </c>
      <c r="U138" s="98">
        <f t="shared" si="45"/>
        <v>1.5407343562757256</v>
      </c>
      <c r="V138" s="98">
        <f t="shared" si="46"/>
        <v>2.5735343093836294</v>
      </c>
      <c r="W138" s="106">
        <f t="shared" si="47"/>
        <v>22.484562913562232</v>
      </c>
      <c r="Y138" s="39"/>
      <c r="Z138" s="39"/>
      <c r="AA138" s="39"/>
      <c r="AB138" s="39"/>
    </row>
    <row r="139" spans="13:28" x14ac:dyDescent="0.3">
      <c r="M139" s="101" t="s">
        <v>458</v>
      </c>
      <c r="N139" s="97">
        <v>17010213</v>
      </c>
      <c r="O139" s="97">
        <v>19687</v>
      </c>
      <c r="P139" s="106">
        <v>57</v>
      </c>
      <c r="R139" s="88">
        <v>5.3128770906059504E-2</v>
      </c>
      <c r="S139" s="44">
        <v>8.8742562392538943E-2</v>
      </c>
      <c r="T139" s="44">
        <v>0.775329755640077</v>
      </c>
      <c r="U139" s="98">
        <f t="shared" si="45"/>
        <v>3.0283399416453918</v>
      </c>
      <c r="V139" s="98">
        <f t="shared" si="46"/>
        <v>5.0583260563747201</v>
      </c>
      <c r="W139" s="106">
        <f t="shared" si="47"/>
        <v>44.193796071484392</v>
      </c>
      <c r="Y139" s="39"/>
      <c r="Z139" s="39"/>
      <c r="AA139" s="39"/>
      <c r="AB139" s="39"/>
    </row>
    <row r="140" spans="13:28" x14ac:dyDescent="0.3">
      <c r="M140" s="101" t="s">
        <v>460</v>
      </c>
      <c r="N140" s="97">
        <v>10020002</v>
      </c>
      <c r="O140" s="97">
        <v>7694</v>
      </c>
      <c r="P140" s="106">
        <v>779</v>
      </c>
      <c r="R140" s="88">
        <v>5.5872299168975063E-2</v>
      </c>
      <c r="S140" s="44">
        <v>8.6912465373961217E-2</v>
      </c>
      <c r="T140" s="44">
        <v>1.8624099722991685E-2</v>
      </c>
      <c r="U140" s="98">
        <f t="shared" si="45"/>
        <v>43.524521052631577</v>
      </c>
      <c r="V140" s="98">
        <f t="shared" si="46"/>
        <v>67.704810526315782</v>
      </c>
      <c r="W140" s="106">
        <f t="shared" si="47"/>
        <v>14.508173684210522</v>
      </c>
      <c r="Y140" s="39"/>
      <c r="Z140" s="39"/>
      <c r="AA140" s="39"/>
      <c r="AB140" s="39"/>
    </row>
    <row r="141" spans="13:28" x14ac:dyDescent="0.3">
      <c r="M141" s="101" t="s">
        <v>460</v>
      </c>
      <c r="N141" s="97">
        <v>10020003</v>
      </c>
      <c r="O141" s="97">
        <v>7694</v>
      </c>
      <c r="P141" s="106">
        <v>2087</v>
      </c>
      <c r="R141" s="88">
        <v>5.5872299168975063E-2</v>
      </c>
      <c r="S141" s="44">
        <v>8.6912465373961217E-2</v>
      </c>
      <c r="T141" s="44">
        <v>1.8624099722991685E-2</v>
      </c>
      <c r="U141" s="98">
        <f t="shared" si="45"/>
        <v>116.60548836565096</v>
      </c>
      <c r="V141" s="98">
        <f t="shared" si="46"/>
        <v>181.38631523545706</v>
      </c>
      <c r="W141" s="106">
        <f t="shared" si="47"/>
        <v>38.868496121883645</v>
      </c>
      <c r="Y141" s="39"/>
      <c r="Z141" s="39"/>
      <c r="AA141" s="39"/>
      <c r="AB141" s="39"/>
    </row>
    <row r="142" spans="13:28" x14ac:dyDescent="0.3">
      <c r="M142" s="101" t="s">
        <v>460</v>
      </c>
      <c r="N142" s="97">
        <v>10020004</v>
      </c>
      <c r="O142" s="97">
        <v>7694</v>
      </c>
      <c r="P142" s="106">
        <v>131</v>
      </c>
      <c r="R142" s="88">
        <v>5.5872299168975063E-2</v>
      </c>
      <c r="S142" s="44">
        <v>8.6912465373961217E-2</v>
      </c>
      <c r="T142" s="44">
        <v>1.8624099722991685E-2</v>
      </c>
      <c r="U142" s="98">
        <f t="shared" si="45"/>
        <v>7.3192711911357335</v>
      </c>
      <c r="V142" s="98">
        <f t="shared" si="46"/>
        <v>11.38553296398892</v>
      </c>
      <c r="W142" s="106">
        <f t="shared" si="47"/>
        <v>2.4397570637119106</v>
      </c>
      <c r="Y142" s="39"/>
      <c r="Z142" s="39"/>
      <c r="AA142" s="39"/>
      <c r="AB142" s="39"/>
    </row>
    <row r="143" spans="13:28" x14ac:dyDescent="0.3">
      <c r="M143" s="101" t="s">
        <v>460</v>
      </c>
      <c r="N143" s="97">
        <v>10020005</v>
      </c>
      <c r="O143" s="97">
        <v>7694</v>
      </c>
      <c r="P143" s="106">
        <v>1292</v>
      </c>
      <c r="R143" s="88">
        <v>5.5872299168975063E-2</v>
      </c>
      <c r="S143" s="44">
        <v>8.6912465373961217E-2</v>
      </c>
      <c r="T143" s="44">
        <v>1.8624099722991685E-2</v>
      </c>
      <c r="U143" s="98">
        <f t="shared" si="45"/>
        <v>72.187010526315788</v>
      </c>
      <c r="V143" s="98">
        <f t="shared" si="46"/>
        <v>112.2909052631579</v>
      </c>
      <c r="W143" s="106">
        <f t="shared" si="47"/>
        <v>24.062336842105257</v>
      </c>
      <c r="Y143" s="39"/>
      <c r="Z143" s="39"/>
      <c r="AA143" s="39"/>
      <c r="AB143" s="39"/>
    </row>
    <row r="144" spans="13:28" x14ac:dyDescent="0.3">
      <c r="M144" s="101" t="s">
        <v>460</v>
      </c>
      <c r="N144" s="97">
        <v>10020007</v>
      </c>
      <c r="O144" s="97">
        <v>7694</v>
      </c>
      <c r="P144" s="106">
        <v>3085</v>
      </c>
      <c r="R144" s="88">
        <v>5.5872299168975063E-2</v>
      </c>
      <c r="S144" s="44">
        <v>8.6912465373961217E-2</v>
      </c>
      <c r="T144" s="44">
        <v>1.8624099722991685E-2</v>
      </c>
      <c r="U144" s="98">
        <f t="shared" si="45"/>
        <v>172.36604293628807</v>
      </c>
      <c r="V144" s="98">
        <f t="shared" si="46"/>
        <v>268.12495567867035</v>
      </c>
      <c r="W144" s="106">
        <f t="shared" si="47"/>
        <v>57.455347645429349</v>
      </c>
      <c r="Y144" s="39"/>
      <c r="Z144" s="39"/>
      <c r="AA144" s="39"/>
      <c r="AB144" s="39"/>
    </row>
    <row r="145" spans="13:28" x14ac:dyDescent="0.3">
      <c r="M145" s="101" t="s">
        <v>460</v>
      </c>
      <c r="N145" s="97">
        <v>10020008</v>
      </c>
      <c r="O145" s="97">
        <v>7694</v>
      </c>
      <c r="P145" s="106">
        <v>320</v>
      </c>
      <c r="R145" s="88">
        <v>5.5872299168975063E-2</v>
      </c>
      <c r="S145" s="44">
        <v>8.6912465373961217E-2</v>
      </c>
      <c r="T145" s="44">
        <v>1.8624099722991685E-2</v>
      </c>
      <c r="U145" s="98">
        <f t="shared" si="45"/>
        <v>17.879135734072019</v>
      </c>
      <c r="V145" s="98">
        <f t="shared" si="46"/>
        <v>27.811988919667591</v>
      </c>
      <c r="W145" s="106">
        <f t="shared" si="47"/>
        <v>5.9597119113573394</v>
      </c>
      <c r="Y145" s="39"/>
      <c r="Z145" s="39"/>
      <c r="AA145" s="39"/>
      <c r="AB145" s="39"/>
    </row>
    <row r="146" spans="13:28" x14ac:dyDescent="0.3">
      <c r="M146" s="101" t="s">
        <v>459</v>
      </c>
      <c r="N146" s="97">
        <v>10040104</v>
      </c>
      <c r="O146" s="97">
        <v>1760</v>
      </c>
      <c r="P146" s="106">
        <v>121</v>
      </c>
      <c r="R146" s="88">
        <v>6.1619466593346169E-2</v>
      </c>
      <c r="S146" s="44">
        <v>8.3186279901017318E-2</v>
      </c>
      <c r="T146" s="44">
        <v>1.2323893318669232E-2</v>
      </c>
      <c r="U146" s="98">
        <f t="shared" si="45"/>
        <v>7.4559554577948868</v>
      </c>
      <c r="V146" s="98">
        <f t="shared" si="46"/>
        <v>10.065539868023096</v>
      </c>
      <c r="W146" s="106">
        <f t="shared" si="47"/>
        <v>1.491191091558977</v>
      </c>
      <c r="Y146" s="39"/>
      <c r="Z146" s="39"/>
      <c r="AA146" s="39"/>
      <c r="AB146" s="39"/>
    </row>
    <row r="147" spans="13:28" x14ac:dyDescent="0.3">
      <c r="M147" s="101" t="s">
        <v>459</v>
      </c>
      <c r="N147" s="97">
        <v>10060001</v>
      </c>
      <c r="O147" s="97">
        <v>1760</v>
      </c>
      <c r="P147" s="106">
        <v>390</v>
      </c>
      <c r="R147" s="88">
        <v>6.1619466593346169E-2</v>
      </c>
      <c r="S147" s="44">
        <v>8.3186279901017318E-2</v>
      </c>
      <c r="T147" s="44">
        <v>1.2323893318669232E-2</v>
      </c>
      <c r="U147" s="98">
        <f t="shared" si="45"/>
        <v>24.031591971405007</v>
      </c>
      <c r="V147" s="98">
        <f t="shared" si="46"/>
        <v>32.442649161396751</v>
      </c>
      <c r="W147" s="106">
        <f t="shared" si="47"/>
        <v>4.8063183942810008</v>
      </c>
      <c r="Y147" s="39"/>
      <c r="Z147" s="39"/>
      <c r="AA147" s="39"/>
      <c r="AB147" s="39"/>
    </row>
    <row r="148" spans="13:28" x14ac:dyDescent="0.3">
      <c r="M148" s="101" t="s">
        <v>459</v>
      </c>
      <c r="N148" s="97">
        <v>10060002</v>
      </c>
      <c r="O148" s="97">
        <v>1760</v>
      </c>
      <c r="P148" s="106">
        <v>1249</v>
      </c>
      <c r="R148" s="88">
        <v>6.1619466593346169E-2</v>
      </c>
      <c r="S148" s="44">
        <v>8.3186279901017318E-2</v>
      </c>
      <c r="T148" s="44">
        <v>1.2323893318669232E-2</v>
      </c>
      <c r="U148" s="98">
        <f t="shared" si="45"/>
        <v>76.96271377508937</v>
      </c>
      <c r="V148" s="98">
        <f t="shared" si="46"/>
        <v>103.89966359637063</v>
      </c>
      <c r="W148" s="106">
        <f t="shared" si="47"/>
        <v>15.392542755017871</v>
      </c>
      <c r="Y148" s="39"/>
      <c r="Z148" s="39"/>
      <c r="AA148" s="39"/>
      <c r="AB148" s="39"/>
    </row>
    <row r="149" spans="13:28" x14ac:dyDescent="0.3">
      <c r="M149" s="101" t="s">
        <v>461</v>
      </c>
      <c r="N149" s="97">
        <v>10030101</v>
      </c>
      <c r="O149" s="97">
        <v>1891</v>
      </c>
      <c r="P149" s="106">
        <v>133</v>
      </c>
      <c r="R149" s="88">
        <v>0.16256103051525764</v>
      </c>
      <c r="S149" s="44">
        <v>0.12332216108054027</v>
      </c>
      <c r="T149" s="44">
        <v>5.6055527763881945E-2</v>
      </c>
      <c r="U149" s="98">
        <f t="shared" si="45"/>
        <v>21.620617058529266</v>
      </c>
      <c r="V149" s="98">
        <f t="shared" si="46"/>
        <v>16.401847423711857</v>
      </c>
      <c r="W149" s="106">
        <f t="shared" si="47"/>
        <v>7.4553851925962986</v>
      </c>
      <c r="Y149" s="39"/>
      <c r="Z149" s="39"/>
      <c r="AA149" s="39"/>
      <c r="AB149" s="39"/>
    </row>
    <row r="150" spans="13:28" x14ac:dyDescent="0.3">
      <c r="M150" s="101" t="s">
        <v>461</v>
      </c>
      <c r="N150" s="97">
        <v>10030103</v>
      </c>
      <c r="O150" s="97">
        <v>1891</v>
      </c>
      <c r="P150" s="106">
        <v>1562</v>
      </c>
      <c r="R150" s="88">
        <v>0.16256103051525764</v>
      </c>
      <c r="S150" s="44">
        <v>0.12332216108054027</v>
      </c>
      <c r="T150" s="44">
        <v>5.6055527763881945E-2</v>
      </c>
      <c r="U150" s="98">
        <f t="shared" si="45"/>
        <v>253.92032966483242</v>
      </c>
      <c r="V150" s="98">
        <f t="shared" si="46"/>
        <v>192.6292156078039</v>
      </c>
      <c r="W150" s="106">
        <f t="shared" si="47"/>
        <v>87.558734367183604</v>
      </c>
      <c r="Y150" s="39"/>
      <c r="Z150" s="39"/>
      <c r="AA150" s="39"/>
      <c r="AB150" s="39"/>
    </row>
    <row r="151" spans="13:28" x14ac:dyDescent="0.3">
      <c r="M151" s="101" t="s">
        <v>461</v>
      </c>
      <c r="N151" s="97">
        <v>10040201</v>
      </c>
      <c r="O151" s="97">
        <v>1891</v>
      </c>
      <c r="P151" s="106">
        <v>188</v>
      </c>
      <c r="R151" s="88">
        <v>0.16256103051525764</v>
      </c>
      <c r="S151" s="44">
        <v>0.12332216108054027</v>
      </c>
      <c r="T151" s="44">
        <v>5.6055527763881945E-2</v>
      </c>
      <c r="U151" s="98">
        <f t="shared" si="45"/>
        <v>30.561473736868436</v>
      </c>
      <c r="V151" s="98">
        <f t="shared" si="46"/>
        <v>23.184566283141571</v>
      </c>
      <c r="W151" s="106">
        <f t="shared" si="47"/>
        <v>10.538439219609806</v>
      </c>
      <c r="Y151" s="39"/>
      <c r="Z151" s="39"/>
      <c r="AA151" s="39"/>
      <c r="AB151" s="39"/>
    </row>
    <row r="152" spans="13:28" x14ac:dyDescent="0.3">
      <c r="M152" s="101" t="s">
        <v>461</v>
      </c>
      <c r="N152" s="97">
        <v>10070003</v>
      </c>
      <c r="O152" s="97">
        <v>1891</v>
      </c>
      <c r="P152" s="106">
        <v>8</v>
      </c>
      <c r="R152" s="88">
        <v>0.16256103051525764</v>
      </c>
      <c r="S152" s="44">
        <v>0.12332216108054027</v>
      </c>
      <c r="T152" s="44">
        <v>5.6055527763881945E-2</v>
      </c>
      <c r="U152" s="98">
        <f t="shared" si="45"/>
        <v>1.3004882441220611</v>
      </c>
      <c r="V152" s="98">
        <f t="shared" si="46"/>
        <v>0.98657728864432215</v>
      </c>
      <c r="W152" s="106">
        <f t="shared" si="47"/>
        <v>0.44844422211105556</v>
      </c>
      <c r="Y152" s="39"/>
      <c r="Z152" s="39"/>
      <c r="AA152" s="39"/>
      <c r="AB152" s="39"/>
    </row>
    <row r="153" spans="13:28" x14ac:dyDescent="0.3">
      <c r="M153" s="101" t="s">
        <v>462</v>
      </c>
      <c r="N153" s="97">
        <v>17010204</v>
      </c>
      <c r="O153" s="97">
        <v>4223</v>
      </c>
      <c r="P153" s="106">
        <v>4223</v>
      </c>
      <c r="R153" s="88">
        <v>7.2581714000996514E-2</v>
      </c>
      <c r="S153" s="44">
        <v>9.7706153462879891E-2</v>
      </c>
      <c r="T153" s="44">
        <v>0.77885762331838559</v>
      </c>
      <c r="U153" s="98">
        <f t="shared" si="45"/>
        <v>306.51257822620829</v>
      </c>
      <c r="V153" s="98">
        <f t="shared" si="46"/>
        <v>412.61308607374178</v>
      </c>
      <c r="W153" s="106">
        <f t="shared" si="47"/>
        <v>3289.1157432735422</v>
      </c>
      <c r="Y153" s="39"/>
      <c r="Z153" s="39"/>
      <c r="AA153" s="39"/>
      <c r="AB153" s="39"/>
    </row>
    <row r="154" spans="13:28" x14ac:dyDescent="0.3">
      <c r="M154" s="101" t="s">
        <v>463</v>
      </c>
      <c r="N154" s="97">
        <v>17010202</v>
      </c>
      <c r="O154" s="97">
        <v>109299</v>
      </c>
      <c r="P154" s="106">
        <v>2789</v>
      </c>
      <c r="R154" s="88">
        <v>0.28851760985552422</v>
      </c>
      <c r="S154" s="44">
        <v>0.19010589892692284</v>
      </c>
      <c r="T154" s="44">
        <v>0.23836010530943386</v>
      </c>
      <c r="U154" s="98">
        <f t="shared" si="45"/>
        <v>804.67561388705701</v>
      </c>
      <c r="V154" s="98">
        <f t="shared" si="46"/>
        <v>530.20535210718776</v>
      </c>
      <c r="W154" s="106">
        <f t="shared" si="47"/>
        <v>664.78633370801106</v>
      </c>
      <c r="Y154" s="39"/>
      <c r="Z154" s="39"/>
      <c r="AA154" s="39"/>
      <c r="AB154" s="39"/>
    </row>
    <row r="155" spans="13:28" x14ac:dyDescent="0.3">
      <c r="M155" s="101" t="s">
        <v>463</v>
      </c>
      <c r="N155" s="97">
        <v>17010203</v>
      </c>
      <c r="O155" s="97">
        <v>109299</v>
      </c>
      <c r="P155" s="106">
        <v>4131</v>
      </c>
      <c r="R155" s="88">
        <v>0.28851760985552422</v>
      </c>
      <c r="S155" s="44">
        <v>0.19010589892692284</v>
      </c>
      <c r="T155" s="44">
        <v>0.23836010530943386</v>
      </c>
      <c r="U155" s="98">
        <f t="shared" si="45"/>
        <v>1191.8662463131704</v>
      </c>
      <c r="V155" s="98">
        <f t="shared" si="46"/>
        <v>785.32746846711825</v>
      </c>
      <c r="W155" s="106">
        <f t="shared" si="47"/>
        <v>984.6655950332713</v>
      </c>
      <c r="Y155" s="39"/>
      <c r="Z155" s="39"/>
      <c r="AA155" s="39"/>
      <c r="AB155" s="39"/>
    </row>
    <row r="156" spans="13:28" x14ac:dyDescent="0.3">
      <c r="M156" s="101" t="s">
        <v>463</v>
      </c>
      <c r="N156" s="97">
        <v>17010204</v>
      </c>
      <c r="O156" s="97">
        <v>109299</v>
      </c>
      <c r="P156" s="106">
        <v>66634</v>
      </c>
      <c r="R156" s="88">
        <v>0.28851760985552422</v>
      </c>
      <c r="S156" s="44">
        <v>0.19010589892692284</v>
      </c>
      <c r="T156" s="44">
        <v>0.23836010530943386</v>
      </c>
      <c r="U156" s="98">
        <f t="shared" si="45"/>
        <v>19225.082415113</v>
      </c>
      <c r="V156" s="98">
        <f t="shared" si="46"/>
        <v>12667.516469096576</v>
      </c>
      <c r="W156" s="106">
        <f t="shared" si="47"/>
        <v>15882.887257188815</v>
      </c>
      <c r="Y156" s="39"/>
      <c r="Z156" s="39"/>
      <c r="AA156" s="39"/>
      <c r="AB156" s="39"/>
    </row>
    <row r="157" spans="13:28" x14ac:dyDescent="0.3">
      <c r="M157" s="101" t="s">
        <v>463</v>
      </c>
      <c r="N157" s="97">
        <v>17010205</v>
      </c>
      <c r="O157" s="97">
        <v>109299</v>
      </c>
      <c r="P157" s="106">
        <v>34314</v>
      </c>
      <c r="R157" s="88">
        <v>0.28851760985552422</v>
      </c>
      <c r="S157" s="44">
        <v>0.19010589892692284</v>
      </c>
      <c r="T157" s="44">
        <v>0.23836010530943386</v>
      </c>
      <c r="U157" s="98">
        <f t="shared" si="45"/>
        <v>9900.1932645824581</v>
      </c>
      <c r="V157" s="98">
        <f t="shared" si="46"/>
        <v>6523.2938157784301</v>
      </c>
      <c r="W157" s="106">
        <f t="shared" si="47"/>
        <v>8179.0886535879135</v>
      </c>
      <c r="Y157" s="39"/>
      <c r="Z157" s="39"/>
      <c r="AA157" s="39"/>
      <c r="AB157" s="39"/>
    </row>
    <row r="158" spans="13:28" x14ac:dyDescent="0.3">
      <c r="M158" s="101" t="s">
        <v>463</v>
      </c>
      <c r="N158" s="97">
        <v>17010209</v>
      </c>
      <c r="O158" s="97">
        <v>109299</v>
      </c>
      <c r="P158" s="106">
        <v>18</v>
      </c>
      <c r="R158" s="88">
        <v>0.28851760985552422</v>
      </c>
      <c r="S158" s="44">
        <v>0.19010589892692284</v>
      </c>
      <c r="T158" s="44">
        <v>0.23836010530943386</v>
      </c>
      <c r="U158" s="98">
        <f t="shared" si="45"/>
        <v>5.1933169773994354</v>
      </c>
      <c r="V158" s="98">
        <f t="shared" si="46"/>
        <v>3.4219061806846112</v>
      </c>
      <c r="W158" s="106">
        <f t="shared" si="47"/>
        <v>4.2904818955698092</v>
      </c>
      <c r="Y158" s="39"/>
      <c r="Z158" s="39"/>
      <c r="AA158" s="39"/>
      <c r="AB158" s="39"/>
    </row>
    <row r="159" spans="13:28" x14ac:dyDescent="0.3">
      <c r="M159" s="101" t="s">
        <v>463</v>
      </c>
      <c r="N159" s="97">
        <v>17010211</v>
      </c>
      <c r="O159" s="97">
        <v>109299</v>
      </c>
      <c r="P159" s="106">
        <v>533</v>
      </c>
      <c r="R159" s="88">
        <v>0.28851760985552422</v>
      </c>
      <c r="S159" s="44">
        <v>0.19010589892692284</v>
      </c>
      <c r="T159" s="44">
        <v>0.23836010530943386</v>
      </c>
      <c r="U159" s="98">
        <f t="shared" si="45"/>
        <v>153.77988605299441</v>
      </c>
      <c r="V159" s="98">
        <f t="shared" si="46"/>
        <v>101.32644412804987</v>
      </c>
      <c r="W159" s="106">
        <f t="shared" si="47"/>
        <v>127.04593612992825</v>
      </c>
      <c r="Y159" s="39"/>
      <c r="Z159" s="39"/>
      <c r="AA159" s="39"/>
      <c r="AB159" s="39"/>
    </row>
    <row r="160" spans="13:28" x14ac:dyDescent="0.3">
      <c r="M160" s="101" t="s">
        <v>463</v>
      </c>
      <c r="N160" s="97">
        <v>17010212</v>
      </c>
      <c r="O160" s="97">
        <v>109299</v>
      </c>
      <c r="P160" s="106">
        <v>880</v>
      </c>
      <c r="R160" s="88">
        <v>0.28851760985552422</v>
      </c>
      <c r="S160" s="44">
        <v>0.19010589892692284</v>
      </c>
      <c r="T160" s="44">
        <v>0.23836010530943386</v>
      </c>
      <c r="U160" s="98">
        <f t="shared" si="45"/>
        <v>253.8954966728613</v>
      </c>
      <c r="V160" s="98">
        <f t="shared" si="46"/>
        <v>167.29319105569209</v>
      </c>
      <c r="W160" s="106">
        <f t="shared" si="47"/>
        <v>209.7568926723018</v>
      </c>
      <c r="Y160" s="39"/>
      <c r="Z160" s="39"/>
      <c r="AA160" s="39"/>
      <c r="AB160" s="39"/>
    </row>
    <row r="161" spans="13:28" x14ac:dyDescent="0.3">
      <c r="M161" s="101" t="s">
        <v>464</v>
      </c>
      <c r="N161" s="97">
        <v>10040201</v>
      </c>
      <c r="O161" s="97">
        <v>4549</v>
      </c>
      <c r="P161" s="106">
        <v>1306</v>
      </c>
      <c r="R161" s="88">
        <v>0.16694874360684903</v>
      </c>
      <c r="S161" s="44">
        <v>0.13953924838781412</v>
      </c>
      <c r="T161" s="44">
        <v>1.2458861463197688E-2</v>
      </c>
      <c r="U161" s="98">
        <f t="shared" si="45"/>
        <v>218.03505915054484</v>
      </c>
      <c r="V161" s="98">
        <f t="shared" si="46"/>
        <v>182.23825839448523</v>
      </c>
      <c r="W161" s="106">
        <f t="shared" si="47"/>
        <v>16.271273070936182</v>
      </c>
      <c r="Y161" s="39"/>
      <c r="Z161" s="39"/>
      <c r="AA161" s="39"/>
      <c r="AB161" s="39"/>
    </row>
    <row r="162" spans="13:28" x14ac:dyDescent="0.3">
      <c r="M162" s="101" t="s">
        <v>464</v>
      </c>
      <c r="N162" s="97">
        <v>10040202</v>
      </c>
      <c r="O162" s="97">
        <v>4549</v>
      </c>
      <c r="P162" s="106">
        <v>3024</v>
      </c>
      <c r="R162" s="88">
        <v>0.16694874360684903</v>
      </c>
      <c r="S162" s="44">
        <v>0.13953924838781412</v>
      </c>
      <c r="T162" s="44">
        <v>1.2458861463197688E-2</v>
      </c>
      <c r="U162" s="98">
        <f t="shared" si="45"/>
        <v>504.85300066711147</v>
      </c>
      <c r="V162" s="98">
        <f t="shared" si="46"/>
        <v>421.96668712474991</v>
      </c>
      <c r="W162" s="106">
        <f t="shared" si="47"/>
        <v>37.675597064709812</v>
      </c>
      <c r="Y162" s="39"/>
      <c r="Z162" s="39"/>
      <c r="AA162" s="39"/>
      <c r="AB162" s="39"/>
    </row>
    <row r="163" spans="13:28" x14ac:dyDescent="0.3">
      <c r="M163" s="101" t="s">
        <v>464</v>
      </c>
      <c r="N163" s="97">
        <v>10070007</v>
      </c>
      <c r="O163" s="97">
        <v>4549</v>
      </c>
      <c r="P163" s="106">
        <v>208</v>
      </c>
      <c r="R163" s="88">
        <v>0.16694874360684903</v>
      </c>
      <c r="S163" s="44">
        <v>0.13953924838781412</v>
      </c>
      <c r="T163" s="44">
        <v>1.2458861463197688E-2</v>
      </c>
      <c r="U163" s="98">
        <f t="shared" si="45"/>
        <v>34.725338670224595</v>
      </c>
      <c r="V163" s="98">
        <f t="shared" si="46"/>
        <v>29.024163664665338</v>
      </c>
      <c r="W163" s="106">
        <f t="shared" si="47"/>
        <v>2.5914431843451191</v>
      </c>
      <c r="Y163" s="39"/>
      <c r="Z163" s="39"/>
      <c r="AA163" s="39"/>
      <c r="AB163" s="39"/>
    </row>
    <row r="164" spans="13:28" x14ac:dyDescent="0.3">
      <c r="M164" s="101" t="s">
        <v>464</v>
      </c>
      <c r="N164" s="97">
        <v>10100001</v>
      </c>
      <c r="O164" s="97">
        <v>4549</v>
      </c>
      <c r="P164" s="106">
        <v>11</v>
      </c>
      <c r="R164" s="88">
        <v>0.16694874360684903</v>
      </c>
      <c r="S164" s="44">
        <v>0.13953924838781412</v>
      </c>
      <c r="T164" s="44">
        <v>1.2458861463197688E-2</v>
      </c>
      <c r="U164" s="98">
        <f t="shared" si="45"/>
        <v>1.8364361796753392</v>
      </c>
      <c r="V164" s="98">
        <f t="shared" si="46"/>
        <v>1.5349317322659553</v>
      </c>
      <c r="W164" s="106">
        <f t="shared" si="47"/>
        <v>0.13704747609517456</v>
      </c>
      <c r="Y164" s="39"/>
      <c r="Z164" s="39"/>
      <c r="AA164" s="39"/>
      <c r="AB164" s="39"/>
    </row>
    <row r="165" spans="13:28" x14ac:dyDescent="0.3">
      <c r="M165" s="101" t="s">
        <v>465</v>
      </c>
      <c r="N165" s="97">
        <v>10020008</v>
      </c>
      <c r="O165" s="97">
        <v>15636</v>
      </c>
      <c r="P165" s="106">
        <v>21</v>
      </c>
      <c r="R165" s="88">
        <v>0.15719138276553107</v>
      </c>
      <c r="S165" s="44">
        <v>0.12491100951903808</v>
      </c>
      <c r="T165" s="44">
        <v>2.6666395290581159E-2</v>
      </c>
      <c r="U165" s="98">
        <f t="shared" si="45"/>
        <v>3.3010190380761526</v>
      </c>
      <c r="V165" s="98">
        <f t="shared" si="46"/>
        <v>2.6231311998997997</v>
      </c>
      <c r="W165" s="106">
        <f t="shared" si="47"/>
        <v>0.55999430110220438</v>
      </c>
      <c r="Y165" s="39"/>
      <c r="Z165" s="39"/>
      <c r="AA165" s="39"/>
      <c r="AB165" s="39"/>
    </row>
    <row r="166" spans="13:28" x14ac:dyDescent="0.3">
      <c r="M166" s="101" t="s">
        <v>465</v>
      </c>
      <c r="N166" s="97">
        <v>10070001</v>
      </c>
      <c r="O166" s="97">
        <v>15636</v>
      </c>
      <c r="P166" s="106">
        <v>954</v>
      </c>
      <c r="R166" s="88">
        <v>0.15719138276553107</v>
      </c>
      <c r="S166" s="44">
        <v>0.12491100951903808</v>
      </c>
      <c r="T166" s="44">
        <v>2.6666395290581159E-2</v>
      </c>
      <c r="U166" s="98">
        <f t="shared" si="45"/>
        <v>149.96057915831665</v>
      </c>
      <c r="V166" s="98">
        <f t="shared" si="46"/>
        <v>119.16510308116233</v>
      </c>
      <c r="W166" s="106">
        <f t="shared" si="47"/>
        <v>25.439741107214427</v>
      </c>
      <c r="Y166" s="39"/>
      <c r="Z166" s="39"/>
      <c r="AA166" s="39"/>
      <c r="AB166" s="39"/>
    </row>
    <row r="167" spans="13:28" x14ac:dyDescent="0.3">
      <c r="M167" s="101" t="s">
        <v>465</v>
      </c>
      <c r="N167" s="97">
        <v>10070002</v>
      </c>
      <c r="O167" s="97">
        <v>15636</v>
      </c>
      <c r="P167" s="106">
        <v>12941</v>
      </c>
      <c r="R167" s="88">
        <v>0.15719138276553107</v>
      </c>
      <c r="S167" s="44">
        <v>0.12491100951903808</v>
      </c>
      <c r="T167" s="44">
        <v>2.6666395290581159E-2</v>
      </c>
      <c r="U167" s="98">
        <f t="shared" si="45"/>
        <v>2034.2136843687376</v>
      </c>
      <c r="V167" s="98">
        <f t="shared" si="46"/>
        <v>1616.4733741858718</v>
      </c>
      <c r="W167" s="106">
        <f t="shared" si="47"/>
        <v>345.0898214554108</v>
      </c>
      <c r="Y167" s="39"/>
      <c r="Z167" s="39"/>
      <c r="AA167" s="39"/>
      <c r="AB167" s="39"/>
    </row>
    <row r="168" spans="13:28" x14ac:dyDescent="0.3">
      <c r="M168" s="101" t="s">
        <v>465</v>
      </c>
      <c r="N168" s="97">
        <v>10070003</v>
      </c>
      <c r="O168" s="97">
        <v>15636</v>
      </c>
      <c r="P168" s="106">
        <v>1715</v>
      </c>
      <c r="R168" s="88">
        <v>0.15719138276553107</v>
      </c>
      <c r="S168" s="44">
        <v>0.12491100951903808</v>
      </c>
      <c r="T168" s="44">
        <v>2.6666395290581159E-2</v>
      </c>
      <c r="U168" s="98">
        <f t="shared" si="45"/>
        <v>269.58322144288582</v>
      </c>
      <c r="V168" s="98">
        <f t="shared" si="46"/>
        <v>214.22238132515031</v>
      </c>
      <c r="W168" s="106">
        <f t="shared" si="47"/>
        <v>45.732867923346689</v>
      </c>
      <c r="Y168" s="39"/>
      <c r="Z168" s="39"/>
      <c r="AA168" s="39"/>
      <c r="AB168" s="39"/>
    </row>
    <row r="169" spans="13:28" x14ac:dyDescent="0.3">
      <c r="M169" s="101" t="s">
        <v>465</v>
      </c>
      <c r="N169" s="97">
        <v>10070006</v>
      </c>
      <c r="O169" s="97">
        <v>15636</v>
      </c>
      <c r="P169" s="106">
        <v>5</v>
      </c>
      <c r="R169" s="88">
        <v>0.15719138276553107</v>
      </c>
      <c r="S169" s="44">
        <v>0.12491100951903808</v>
      </c>
      <c r="T169" s="44">
        <v>2.6666395290581159E-2</v>
      </c>
      <c r="U169" s="98">
        <f t="shared" si="45"/>
        <v>0.78595691382765542</v>
      </c>
      <c r="V169" s="98">
        <f t="shared" si="46"/>
        <v>0.62455504759519043</v>
      </c>
      <c r="W169" s="106">
        <f t="shared" si="47"/>
        <v>0.13333197645290579</v>
      </c>
      <c r="Y169" s="39"/>
      <c r="Z169" s="39"/>
      <c r="AA169" s="39"/>
      <c r="AB169" s="39"/>
    </row>
    <row r="170" spans="13:28" x14ac:dyDescent="0.3">
      <c r="M170" s="101" t="s">
        <v>466</v>
      </c>
      <c r="N170" s="97">
        <v>10040202</v>
      </c>
      <c r="O170" s="97">
        <v>485</v>
      </c>
      <c r="P170" s="106">
        <v>9</v>
      </c>
      <c r="R170" s="88">
        <v>2.3841489361702127E-2</v>
      </c>
      <c r="S170" s="44">
        <v>7.1524468085106374E-2</v>
      </c>
      <c r="T170" s="44">
        <v>0</v>
      </c>
      <c r="U170" s="98">
        <f t="shared" si="45"/>
        <v>0.21457340425531915</v>
      </c>
      <c r="V170" s="98">
        <f t="shared" si="46"/>
        <v>0.64372021276595737</v>
      </c>
      <c r="W170" s="106">
        <f t="shared" si="47"/>
        <v>0</v>
      </c>
      <c r="Y170" s="39"/>
      <c r="Z170" s="39"/>
      <c r="AA170" s="39"/>
      <c r="AB170" s="39"/>
    </row>
    <row r="171" spans="13:28" x14ac:dyDescent="0.3">
      <c r="M171" s="101" t="s">
        <v>466</v>
      </c>
      <c r="N171" s="97">
        <v>10040203</v>
      </c>
      <c r="O171" s="97">
        <v>485</v>
      </c>
      <c r="P171" s="106">
        <v>79</v>
      </c>
      <c r="R171" s="88">
        <v>2.3841489361702127E-2</v>
      </c>
      <c r="S171" s="44">
        <v>7.1524468085106374E-2</v>
      </c>
      <c r="T171" s="44">
        <v>0</v>
      </c>
      <c r="U171" s="98">
        <f t="shared" si="45"/>
        <v>1.883477659574468</v>
      </c>
      <c r="V171" s="98">
        <f t="shared" si="46"/>
        <v>5.6504329787234031</v>
      </c>
      <c r="W171" s="106">
        <f t="shared" si="47"/>
        <v>0</v>
      </c>
      <c r="Y171" s="39"/>
      <c r="Z171" s="39"/>
      <c r="AA171" s="39"/>
      <c r="AB171" s="39"/>
    </row>
    <row r="172" spans="13:28" x14ac:dyDescent="0.3">
      <c r="M172" s="101" t="s">
        <v>466</v>
      </c>
      <c r="N172" s="97">
        <v>10040204</v>
      </c>
      <c r="O172" s="97">
        <v>485</v>
      </c>
      <c r="P172" s="106">
        <v>309</v>
      </c>
      <c r="R172" s="88">
        <v>2.3841489361702127E-2</v>
      </c>
      <c r="S172" s="44">
        <v>7.1524468085106374E-2</v>
      </c>
      <c r="T172" s="44">
        <v>0</v>
      </c>
      <c r="U172" s="98">
        <f t="shared" si="45"/>
        <v>7.367020212765957</v>
      </c>
      <c r="V172" s="98">
        <f t="shared" si="46"/>
        <v>22.10106063829787</v>
      </c>
      <c r="W172" s="106">
        <f t="shared" si="47"/>
        <v>0</v>
      </c>
      <c r="Y172" s="39"/>
      <c r="Z172" s="39"/>
      <c r="AA172" s="39"/>
      <c r="AB172" s="39"/>
    </row>
    <row r="173" spans="13:28" x14ac:dyDescent="0.3">
      <c r="M173" s="101" t="s">
        <v>466</v>
      </c>
      <c r="N173" s="97">
        <v>10040205</v>
      </c>
      <c r="O173" s="97">
        <v>485</v>
      </c>
      <c r="P173" s="106">
        <v>88</v>
      </c>
      <c r="R173" s="88">
        <v>2.3841489361702127E-2</v>
      </c>
      <c r="S173" s="44">
        <v>7.1524468085106374E-2</v>
      </c>
      <c r="T173" s="44">
        <v>0</v>
      </c>
      <c r="U173" s="98">
        <f t="shared" si="45"/>
        <v>2.0980510638297871</v>
      </c>
      <c r="V173" s="98">
        <f t="shared" si="46"/>
        <v>6.2941531914893609</v>
      </c>
      <c r="W173" s="106">
        <f t="shared" si="47"/>
        <v>0</v>
      </c>
      <c r="Y173" s="39"/>
      <c r="Z173" s="39"/>
      <c r="AA173" s="39"/>
      <c r="AB173" s="39"/>
    </row>
    <row r="174" spans="13:28" x14ac:dyDescent="0.3">
      <c r="M174" s="101" t="s">
        <v>467</v>
      </c>
      <c r="N174" s="97">
        <v>10040104</v>
      </c>
      <c r="O174" s="97">
        <v>4253</v>
      </c>
      <c r="P174" s="106">
        <v>151</v>
      </c>
      <c r="R174" s="88">
        <v>8.8485642498205314E-2</v>
      </c>
      <c r="S174" s="44">
        <v>8.3122876286192873E-2</v>
      </c>
      <c r="T174" s="44">
        <v>0</v>
      </c>
      <c r="U174" s="98">
        <f t="shared" si="45"/>
        <v>13.361332017229003</v>
      </c>
      <c r="V174" s="98">
        <f t="shared" si="46"/>
        <v>12.551554319215123</v>
      </c>
      <c r="W174" s="106">
        <f t="shared" si="47"/>
        <v>0</v>
      </c>
      <c r="Y174" s="39"/>
      <c r="Z174" s="39"/>
      <c r="AA174" s="39"/>
      <c r="AB174" s="39"/>
    </row>
    <row r="175" spans="13:28" x14ac:dyDescent="0.3">
      <c r="M175" s="101" t="s">
        <v>467</v>
      </c>
      <c r="N175" s="97">
        <v>10050004</v>
      </c>
      <c r="O175" s="97">
        <v>4253</v>
      </c>
      <c r="P175" s="106">
        <v>3052</v>
      </c>
      <c r="R175" s="88">
        <v>8.8485642498205314E-2</v>
      </c>
      <c r="S175" s="44">
        <v>8.3122876286192873E-2</v>
      </c>
      <c r="T175" s="44">
        <v>0</v>
      </c>
      <c r="U175" s="98">
        <f t="shared" si="45"/>
        <v>270.0581809045226</v>
      </c>
      <c r="V175" s="98">
        <f t="shared" si="46"/>
        <v>253.69101842546064</v>
      </c>
      <c r="W175" s="106">
        <f t="shared" si="47"/>
        <v>0</v>
      </c>
      <c r="Y175" s="39"/>
      <c r="Z175" s="39"/>
      <c r="AA175" s="39"/>
      <c r="AB175" s="39"/>
    </row>
    <row r="176" spans="13:28" x14ac:dyDescent="0.3">
      <c r="M176" s="101" t="s">
        <v>467</v>
      </c>
      <c r="N176" s="97">
        <v>10050009</v>
      </c>
      <c r="O176" s="97">
        <v>4253</v>
      </c>
      <c r="P176" s="106">
        <v>39</v>
      </c>
      <c r="R176" s="88">
        <v>8.8485642498205314E-2</v>
      </c>
      <c r="S176" s="44">
        <v>8.3122876286192873E-2</v>
      </c>
      <c r="T176" s="44">
        <v>0</v>
      </c>
      <c r="U176" s="98">
        <f t="shared" si="45"/>
        <v>3.4509400574300071</v>
      </c>
      <c r="V176" s="98">
        <f t="shared" si="46"/>
        <v>3.241792175161522</v>
      </c>
      <c r="W176" s="106">
        <f t="shared" si="47"/>
        <v>0</v>
      </c>
      <c r="Y176" s="39"/>
      <c r="Z176" s="39"/>
      <c r="AA176" s="39"/>
      <c r="AB176" s="39"/>
    </row>
    <row r="177" spans="13:28" x14ac:dyDescent="0.3">
      <c r="M177" s="101" t="s">
        <v>467</v>
      </c>
      <c r="N177" s="97">
        <v>10050010</v>
      </c>
      <c r="O177" s="97">
        <v>4253</v>
      </c>
      <c r="P177" s="106">
        <v>36</v>
      </c>
      <c r="R177" s="88">
        <v>8.8485642498205314E-2</v>
      </c>
      <c r="S177" s="44">
        <v>8.3122876286192873E-2</v>
      </c>
      <c r="T177" s="44">
        <v>0</v>
      </c>
      <c r="U177" s="98">
        <f t="shared" si="45"/>
        <v>3.1854831299353914</v>
      </c>
      <c r="V177" s="98">
        <f t="shared" si="46"/>
        <v>2.9924235463029434</v>
      </c>
      <c r="W177" s="106">
        <f t="shared" si="47"/>
        <v>0</v>
      </c>
      <c r="Y177" s="39"/>
      <c r="Z177" s="39"/>
      <c r="AA177" s="39"/>
      <c r="AB177" s="39"/>
    </row>
    <row r="178" spans="13:28" x14ac:dyDescent="0.3">
      <c r="M178" s="101" t="s">
        <v>467</v>
      </c>
      <c r="N178" s="97">
        <v>10050011</v>
      </c>
      <c r="O178" s="97">
        <v>4253</v>
      </c>
      <c r="P178" s="106">
        <v>179</v>
      </c>
      <c r="R178" s="88">
        <v>8.8485642498205314E-2</v>
      </c>
      <c r="S178" s="44">
        <v>8.3122876286192873E-2</v>
      </c>
      <c r="T178" s="44">
        <v>0</v>
      </c>
      <c r="U178" s="98">
        <f t="shared" si="45"/>
        <v>15.838930007178751</v>
      </c>
      <c r="V178" s="98">
        <f t="shared" si="46"/>
        <v>14.878994855228525</v>
      </c>
      <c r="W178" s="106">
        <f t="shared" si="47"/>
        <v>0</v>
      </c>
      <c r="Y178" s="39"/>
      <c r="Z178" s="39"/>
      <c r="AA178" s="39"/>
      <c r="AB178" s="39"/>
    </row>
    <row r="179" spans="13:28" x14ac:dyDescent="0.3">
      <c r="M179" s="101" t="s">
        <v>467</v>
      </c>
      <c r="N179" s="97">
        <v>10050013</v>
      </c>
      <c r="O179" s="97">
        <v>4253</v>
      </c>
      <c r="P179" s="106">
        <v>55</v>
      </c>
      <c r="R179" s="88">
        <v>8.8485642498205314E-2</v>
      </c>
      <c r="S179" s="44">
        <v>8.3122876286192873E-2</v>
      </c>
      <c r="T179" s="44">
        <v>0</v>
      </c>
      <c r="U179" s="98">
        <f t="shared" si="45"/>
        <v>4.8667103374012921</v>
      </c>
      <c r="V179" s="98">
        <f t="shared" si="46"/>
        <v>4.5717581957406077</v>
      </c>
      <c r="W179" s="106">
        <f t="shared" si="47"/>
        <v>0</v>
      </c>
      <c r="Y179" s="39"/>
      <c r="Z179" s="39"/>
      <c r="AA179" s="39"/>
      <c r="AB179" s="39"/>
    </row>
    <row r="180" spans="13:28" x14ac:dyDescent="0.3">
      <c r="M180" s="101" t="s">
        <v>467</v>
      </c>
      <c r="N180" s="97">
        <v>10050014</v>
      </c>
      <c r="O180" s="97">
        <v>4253</v>
      </c>
      <c r="P180" s="106">
        <v>741</v>
      </c>
      <c r="R180" s="88">
        <v>8.8485642498205314E-2</v>
      </c>
      <c r="S180" s="44">
        <v>8.3122876286192873E-2</v>
      </c>
      <c r="T180" s="44">
        <v>0</v>
      </c>
      <c r="U180" s="98">
        <f t="shared" si="45"/>
        <v>65.567861091170144</v>
      </c>
      <c r="V180" s="98">
        <f t="shared" si="46"/>
        <v>61.594051328068922</v>
      </c>
      <c r="W180" s="106">
        <f t="shared" si="47"/>
        <v>0</v>
      </c>
      <c r="Y180" s="39"/>
      <c r="Z180" s="39"/>
      <c r="AA180" s="39"/>
      <c r="AB180" s="39"/>
    </row>
    <row r="181" spans="13:28" x14ac:dyDescent="0.3">
      <c r="M181" s="101" t="s">
        <v>468</v>
      </c>
      <c r="N181" s="97">
        <v>10030201</v>
      </c>
      <c r="O181" s="97">
        <v>6153</v>
      </c>
      <c r="P181" s="106">
        <v>1374</v>
      </c>
      <c r="R181" s="88">
        <v>0.17856637095449315</v>
      </c>
      <c r="S181" s="44">
        <v>0.11597609659931001</v>
      </c>
      <c r="T181" s="44">
        <v>0</v>
      </c>
      <c r="U181" s="98">
        <f t="shared" si="45"/>
        <v>245.35019369147361</v>
      </c>
      <c r="V181" s="98">
        <f t="shared" si="46"/>
        <v>159.35115672745195</v>
      </c>
      <c r="W181" s="106">
        <f t="shared" si="47"/>
        <v>0</v>
      </c>
      <c r="Y181" s="39"/>
      <c r="Z181" s="39"/>
      <c r="AA181" s="39"/>
      <c r="AB181" s="39"/>
    </row>
    <row r="182" spans="13:28" x14ac:dyDescent="0.3">
      <c r="M182" s="101" t="s">
        <v>468</v>
      </c>
      <c r="N182" s="97">
        <v>10030203</v>
      </c>
      <c r="O182" s="97">
        <v>6153</v>
      </c>
      <c r="P182" s="106">
        <v>4671</v>
      </c>
      <c r="R182" s="88">
        <v>0.17856637095449315</v>
      </c>
      <c r="S182" s="44">
        <v>0.11597609659931001</v>
      </c>
      <c r="T182" s="44">
        <v>0</v>
      </c>
      <c r="U182" s="98">
        <f t="shared" si="45"/>
        <v>834.08351872843753</v>
      </c>
      <c r="V182" s="98">
        <f t="shared" si="46"/>
        <v>541.72434721537707</v>
      </c>
      <c r="W182" s="106">
        <f t="shared" si="47"/>
        <v>0</v>
      </c>
      <c r="Y182" s="39"/>
      <c r="Z182" s="39"/>
      <c r="AA182" s="39"/>
      <c r="AB182" s="39"/>
    </row>
    <row r="183" spans="13:28" x14ac:dyDescent="0.3">
      <c r="M183" s="101" t="s">
        <v>468</v>
      </c>
      <c r="N183" s="97">
        <v>10030205</v>
      </c>
      <c r="O183" s="97">
        <v>6153</v>
      </c>
      <c r="P183" s="106">
        <v>108</v>
      </c>
      <c r="R183" s="88">
        <v>0.17856637095449315</v>
      </c>
      <c r="S183" s="44">
        <v>0.11597609659931001</v>
      </c>
      <c r="T183" s="44">
        <v>0</v>
      </c>
      <c r="U183" s="98">
        <f t="shared" si="45"/>
        <v>19.285168063085262</v>
      </c>
      <c r="V183" s="98">
        <f t="shared" si="46"/>
        <v>12.52541843272548</v>
      </c>
      <c r="W183" s="106">
        <f t="shared" si="47"/>
        <v>0</v>
      </c>
      <c r="Y183" s="39"/>
      <c r="Z183" s="39"/>
      <c r="AA183" s="39"/>
      <c r="AB183" s="39"/>
    </row>
    <row r="184" spans="13:28" x14ac:dyDescent="0.3">
      <c r="M184" s="101" t="s">
        <v>469</v>
      </c>
      <c r="N184" s="97">
        <v>10090102</v>
      </c>
      <c r="O184" s="97">
        <v>1743</v>
      </c>
      <c r="P184" s="106">
        <v>382</v>
      </c>
      <c r="R184" s="88">
        <v>9.200997067448681E-2</v>
      </c>
      <c r="S184" s="44">
        <v>0.11829853372434017</v>
      </c>
      <c r="T184" s="44">
        <v>0</v>
      </c>
      <c r="U184" s="98">
        <f t="shared" si="45"/>
        <v>35.147808797653958</v>
      </c>
      <c r="V184" s="98">
        <f t="shared" si="46"/>
        <v>45.190039882697945</v>
      </c>
      <c r="W184" s="106">
        <f t="shared" si="47"/>
        <v>0</v>
      </c>
      <c r="Y184" s="39"/>
      <c r="Z184" s="39"/>
      <c r="AA184" s="39"/>
      <c r="AB184" s="39"/>
    </row>
    <row r="185" spans="13:28" x14ac:dyDescent="0.3">
      <c r="M185" s="101" t="s">
        <v>469</v>
      </c>
      <c r="N185" s="97">
        <v>10090207</v>
      </c>
      <c r="O185" s="97">
        <v>1743</v>
      </c>
      <c r="P185" s="106">
        <v>799</v>
      </c>
      <c r="R185" s="88">
        <v>9.200997067448681E-2</v>
      </c>
      <c r="S185" s="44">
        <v>0.11829853372434017</v>
      </c>
      <c r="T185" s="44">
        <v>0</v>
      </c>
      <c r="U185" s="98">
        <f t="shared" si="45"/>
        <v>73.515966568914962</v>
      </c>
      <c r="V185" s="98">
        <f t="shared" si="46"/>
        <v>94.5205284457478</v>
      </c>
      <c r="W185" s="106">
        <f t="shared" si="47"/>
        <v>0</v>
      </c>
      <c r="Y185" s="39"/>
      <c r="Z185" s="39"/>
      <c r="AA185" s="39"/>
      <c r="AB185" s="39"/>
    </row>
    <row r="186" spans="13:28" x14ac:dyDescent="0.3">
      <c r="M186" s="101" t="s">
        <v>469</v>
      </c>
      <c r="N186" s="97">
        <v>10090208</v>
      </c>
      <c r="O186" s="97">
        <v>1743</v>
      </c>
      <c r="P186" s="106">
        <v>242</v>
      </c>
      <c r="R186" s="88">
        <v>9.200997067448681E-2</v>
      </c>
      <c r="S186" s="44">
        <v>0.11829853372434017</v>
      </c>
      <c r="T186" s="44">
        <v>0</v>
      </c>
      <c r="U186" s="98">
        <f t="shared" si="45"/>
        <v>22.26641290322581</v>
      </c>
      <c r="V186" s="98">
        <f t="shared" si="46"/>
        <v>28.628245161290319</v>
      </c>
      <c r="W186" s="106">
        <f t="shared" si="47"/>
        <v>0</v>
      </c>
      <c r="Y186" s="39"/>
      <c r="Z186" s="39"/>
      <c r="AA186" s="39"/>
      <c r="AB186" s="39"/>
    </row>
    <row r="187" spans="13:28" x14ac:dyDescent="0.3">
      <c r="M187" s="101" t="s">
        <v>469</v>
      </c>
      <c r="N187" s="97">
        <v>10090209</v>
      </c>
      <c r="O187" s="97">
        <v>1743</v>
      </c>
      <c r="P187" s="106">
        <v>148</v>
      </c>
      <c r="R187" s="88">
        <v>9.200997067448681E-2</v>
      </c>
      <c r="S187" s="44">
        <v>0.11829853372434017</v>
      </c>
      <c r="T187" s="44">
        <v>0</v>
      </c>
      <c r="U187" s="98">
        <f t="shared" si="45"/>
        <v>13.617475659824049</v>
      </c>
      <c r="V187" s="98">
        <f t="shared" si="46"/>
        <v>17.508182991202347</v>
      </c>
      <c r="W187" s="106">
        <f t="shared" si="47"/>
        <v>0</v>
      </c>
      <c r="Y187" s="39"/>
      <c r="Z187" s="39"/>
      <c r="AA187" s="39"/>
      <c r="AB187" s="39"/>
    </row>
    <row r="188" spans="13:28" x14ac:dyDescent="0.3">
      <c r="M188" s="101" t="s">
        <v>469</v>
      </c>
      <c r="N188" s="97">
        <v>10090210</v>
      </c>
      <c r="O188" s="97">
        <v>1743</v>
      </c>
      <c r="P188" s="106">
        <v>172</v>
      </c>
      <c r="R188" s="88">
        <v>9.200997067448681E-2</v>
      </c>
      <c r="S188" s="44">
        <v>0.11829853372434017</v>
      </c>
      <c r="T188" s="44">
        <v>0</v>
      </c>
      <c r="U188" s="98">
        <f t="shared" si="45"/>
        <v>15.825714956011732</v>
      </c>
      <c r="V188" s="98">
        <f t="shared" si="46"/>
        <v>20.347347800586508</v>
      </c>
      <c r="W188" s="106">
        <f t="shared" si="47"/>
        <v>0</v>
      </c>
      <c r="Y188" s="39"/>
      <c r="Z188" s="39"/>
      <c r="AA188" s="39"/>
      <c r="AB188" s="39"/>
    </row>
    <row r="189" spans="13:28" x14ac:dyDescent="0.3">
      <c r="M189" s="101" t="s">
        <v>470</v>
      </c>
      <c r="N189" s="97">
        <v>17010201</v>
      </c>
      <c r="O189" s="97">
        <v>7027</v>
      </c>
      <c r="P189" s="106">
        <v>6502</v>
      </c>
      <c r="R189" s="88">
        <v>0.21133390484354908</v>
      </c>
      <c r="S189" s="44">
        <v>0.14569231318759823</v>
      </c>
      <c r="T189" s="44">
        <v>8.0050721531647381E-3</v>
      </c>
      <c r="U189" s="98">
        <f t="shared" si="45"/>
        <v>1374.0930492927562</v>
      </c>
      <c r="V189" s="98">
        <f t="shared" si="46"/>
        <v>947.29142034576375</v>
      </c>
      <c r="W189" s="106">
        <f t="shared" si="47"/>
        <v>52.048979139877126</v>
      </c>
      <c r="Y189" s="39"/>
      <c r="Z189" s="39"/>
      <c r="AA189" s="39"/>
      <c r="AB189" s="39"/>
    </row>
    <row r="190" spans="13:28" x14ac:dyDescent="0.3">
      <c r="M190" s="101" t="s">
        <v>470</v>
      </c>
      <c r="N190" s="97">
        <v>17010203</v>
      </c>
      <c r="O190" s="97">
        <v>7027</v>
      </c>
      <c r="P190" s="106">
        <v>525</v>
      </c>
      <c r="R190" s="88">
        <v>0.21133390484354908</v>
      </c>
      <c r="S190" s="44">
        <v>0.14569231318759823</v>
      </c>
      <c r="T190" s="44">
        <v>8.0050721531647381E-3</v>
      </c>
      <c r="U190" s="98">
        <f t="shared" si="45"/>
        <v>110.95030004286326</v>
      </c>
      <c r="V190" s="98">
        <f t="shared" si="46"/>
        <v>76.488464423489077</v>
      </c>
      <c r="W190" s="106">
        <f t="shared" si="47"/>
        <v>4.2026628804114878</v>
      </c>
      <c r="Y190" s="39"/>
      <c r="Z190" s="39"/>
      <c r="AA190" s="39"/>
      <c r="AB190" s="39"/>
    </row>
    <row r="191" spans="13:28" x14ac:dyDescent="0.3">
      <c r="M191" s="101" t="s">
        <v>471</v>
      </c>
      <c r="N191" s="97">
        <v>10040104</v>
      </c>
      <c r="O191" s="97">
        <v>1179</v>
      </c>
      <c r="P191" s="106">
        <v>3</v>
      </c>
      <c r="R191" s="88">
        <v>1.0140723981900452E-2</v>
      </c>
      <c r="S191" s="44">
        <v>9.1266515837104059E-2</v>
      </c>
      <c r="T191" s="44">
        <v>0</v>
      </c>
      <c r="U191" s="98">
        <f t="shared" si="45"/>
        <v>3.0422171945701355E-2</v>
      </c>
      <c r="V191" s="98">
        <f t="shared" si="46"/>
        <v>0.27379954751131219</v>
      </c>
      <c r="W191" s="106">
        <f t="shared" si="47"/>
        <v>0</v>
      </c>
      <c r="Y191" s="39"/>
      <c r="Z191" s="39"/>
      <c r="AA191" s="39"/>
      <c r="AB191" s="39"/>
    </row>
    <row r="192" spans="13:28" x14ac:dyDescent="0.3">
      <c r="M192" s="101" t="s">
        <v>471</v>
      </c>
      <c r="N192" s="97">
        <v>10040106</v>
      </c>
      <c r="O192" s="97">
        <v>1179</v>
      </c>
      <c r="P192" s="106">
        <v>5</v>
      </c>
      <c r="R192" s="88">
        <v>1.0140723981900452E-2</v>
      </c>
      <c r="S192" s="44">
        <v>9.1266515837104059E-2</v>
      </c>
      <c r="T192" s="44">
        <v>0</v>
      </c>
      <c r="U192" s="98">
        <f t="shared" si="45"/>
        <v>5.0703619909502264E-2</v>
      </c>
      <c r="V192" s="98">
        <f t="shared" si="46"/>
        <v>0.45633257918552028</v>
      </c>
      <c r="W192" s="106">
        <f t="shared" si="47"/>
        <v>0</v>
      </c>
      <c r="Y192" s="39"/>
      <c r="Z192" s="39"/>
      <c r="AA192" s="39"/>
      <c r="AB192" s="39"/>
    </row>
    <row r="193" spans="13:28" x14ac:dyDescent="0.3">
      <c r="M193" s="101" t="s">
        <v>471</v>
      </c>
      <c r="N193" s="97">
        <v>10060002</v>
      </c>
      <c r="O193" s="97">
        <v>1179</v>
      </c>
      <c r="P193" s="106">
        <v>14</v>
      </c>
      <c r="R193" s="88">
        <v>1.0140723981900452E-2</v>
      </c>
      <c r="S193" s="44">
        <v>9.1266515837104059E-2</v>
      </c>
      <c r="T193" s="44">
        <v>0</v>
      </c>
      <c r="U193" s="98">
        <f t="shared" si="45"/>
        <v>0.14197013574660633</v>
      </c>
      <c r="V193" s="98">
        <f t="shared" si="46"/>
        <v>1.2777312217194567</v>
      </c>
      <c r="W193" s="106">
        <f t="shared" si="47"/>
        <v>0</v>
      </c>
      <c r="Y193" s="39"/>
      <c r="Z193" s="39"/>
      <c r="AA193" s="39"/>
      <c r="AB193" s="39"/>
    </row>
    <row r="194" spans="13:28" x14ac:dyDescent="0.3">
      <c r="M194" s="101" t="s">
        <v>471</v>
      </c>
      <c r="N194" s="97">
        <v>10090209</v>
      </c>
      <c r="O194" s="97">
        <v>1179</v>
      </c>
      <c r="P194" s="106">
        <v>6</v>
      </c>
      <c r="R194" s="88">
        <v>1.0140723981900452E-2</v>
      </c>
      <c r="S194" s="44">
        <v>9.1266515837104059E-2</v>
      </c>
      <c r="T194" s="44">
        <v>0</v>
      </c>
      <c r="U194" s="98">
        <f t="shared" si="45"/>
        <v>6.0844343891402711E-2</v>
      </c>
      <c r="V194" s="98">
        <f t="shared" si="46"/>
        <v>0.54759909502262438</v>
      </c>
      <c r="W194" s="106">
        <f t="shared" si="47"/>
        <v>0</v>
      </c>
      <c r="Y194" s="39"/>
      <c r="Z194" s="39"/>
      <c r="AA194" s="39"/>
      <c r="AB194" s="39"/>
    </row>
    <row r="195" spans="13:28" x14ac:dyDescent="0.3">
      <c r="M195" s="101" t="s">
        <v>471</v>
      </c>
      <c r="N195" s="97">
        <v>10100001</v>
      </c>
      <c r="O195" s="97">
        <v>1179</v>
      </c>
      <c r="P195" s="106">
        <v>42</v>
      </c>
      <c r="R195" s="88">
        <v>1.0140723981900452E-2</v>
      </c>
      <c r="S195" s="44">
        <v>9.1266515837104059E-2</v>
      </c>
      <c r="T195" s="44">
        <v>0</v>
      </c>
      <c r="U195" s="98">
        <f t="shared" si="45"/>
        <v>0.42591040723981899</v>
      </c>
      <c r="V195" s="98">
        <f t="shared" si="46"/>
        <v>3.8331936651583707</v>
      </c>
      <c r="W195" s="106">
        <f t="shared" si="47"/>
        <v>0</v>
      </c>
      <c r="Y195" s="39"/>
      <c r="Z195" s="39"/>
      <c r="AA195" s="39"/>
      <c r="AB195" s="39"/>
    </row>
    <row r="196" spans="13:28" x14ac:dyDescent="0.3">
      <c r="M196" s="101" t="s">
        <v>471</v>
      </c>
      <c r="N196" s="97">
        <v>10100004</v>
      </c>
      <c r="O196" s="97">
        <v>1179</v>
      </c>
      <c r="P196" s="106">
        <v>1037</v>
      </c>
      <c r="R196" s="88">
        <v>1.0140723981900452E-2</v>
      </c>
      <c r="S196" s="44">
        <v>9.1266515837104059E-2</v>
      </c>
      <c r="T196" s="44">
        <v>0</v>
      </c>
      <c r="U196" s="98">
        <f t="shared" si="45"/>
        <v>10.515930769230769</v>
      </c>
      <c r="V196" s="98">
        <f t="shared" si="46"/>
        <v>94.643376923076914</v>
      </c>
      <c r="W196" s="106">
        <f t="shared" si="47"/>
        <v>0</v>
      </c>
      <c r="Y196" s="39"/>
      <c r="Z196" s="39"/>
      <c r="AA196" s="39"/>
      <c r="AB196" s="39"/>
    </row>
    <row r="197" spans="13:28" x14ac:dyDescent="0.3">
      <c r="M197" s="101" t="s">
        <v>471</v>
      </c>
      <c r="N197" s="97">
        <v>10100005</v>
      </c>
      <c r="O197" s="97">
        <v>1179</v>
      </c>
      <c r="P197" s="106">
        <v>72</v>
      </c>
      <c r="R197" s="88">
        <v>1.0140723981900452E-2</v>
      </c>
      <c r="S197" s="44">
        <v>9.1266515837104059E-2</v>
      </c>
      <c r="T197" s="44">
        <v>0</v>
      </c>
      <c r="U197" s="98">
        <f t="shared" ref="U197:U258" si="48">R197*P197</f>
        <v>0.73013212669683258</v>
      </c>
      <c r="V197" s="98">
        <f t="shared" ref="V197:V258" si="49">S197*P197</f>
        <v>6.5711891402714926</v>
      </c>
      <c r="W197" s="106">
        <f t="shared" ref="W197:W258" si="50">T197*P197</f>
        <v>0</v>
      </c>
      <c r="Y197" s="39"/>
      <c r="Z197" s="39"/>
      <c r="AA197" s="39"/>
      <c r="AB197" s="39"/>
    </row>
    <row r="198" spans="13:28" x14ac:dyDescent="0.3">
      <c r="M198" s="101" t="s">
        <v>472</v>
      </c>
      <c r="N198" s="97">
        <v>17010205</v>
      </c>
      <c r="O198" s="97">
        <v>40212</v>
      </c>
      <c r="P198" s="106">
        <v>40212</v>
      </c>
      <c r="R198" s="88">
        <v>7.7714659489233853E-2</v>
      </c>
      <c r="S198" s="44">
        <v>0.11278445167751625</v>
      </c>
      <c r="T198" s="44">
        <v>3.2264208813219827E-2</v>
      </c>
      <c r="U198" s="98">
        <f t="shared" si="48"/>
        <v>3125.0618873810718</v>
      </c>
      <c r="V198" s="98">
        <f t="shared" si="49"/>
        <v>4535.2883708562831</v>
      </c>
      <c r="W198" s="106">
        <f t="shared" si="50"/>
        <v>1297.4083647971956</v>
      </c>
      <c r="Y198" s="39"/>
      <c r="Z198" s="39"/>
      <c r="AA198" s="39"/>
      <c r="AB198" s="39"/>
    </row>
    <row r="199" spans="13:28" x14ac:dyDescent="0.3">
      <c r="M199" s="101" t="s">
        <v>473</v>
      </c>
      <c r="N199" s="97">
        <v>10060002</v>
      </c>
      <c r="O199" s="97">
        <v>9742</v>
      </c>
      <c r="P199" s="106">
        <v>66</v>
      </c>
      <c r="R199" s="88">
        <v>0.13427874890061564</v>
      </c>
      <c r="S199" s="44">
        <v>0.10964044635004397</v>
      </c>
      <c r="T199" s="44">
        <v>0.10840853122251538</v>
      </c>
      <c r="U199" s="98">
        <f t="shared" si="48"/>
        <v>8.8623974274406319</v>
      </c>
      <c r="V199" s="98">
        <f t="shared" si="49"/>
        <v>7.2362694591029015</v>
      </c>
      <c r="W199" s="106">
        <f t="shared" si="50"/>
        <v>7.1549630606860157</v>
      </c>
      <c r="Y199" s="39"/>
      <c r="Z199" s="39"/>
      <c r="AA199" s="39"/>
      <c r="AB199" s="39"/>
    </row>
    <row r="200" spans="13:28" x14ac:dyDescent="0.3">
      <c r="M200" s="101" t="s">
        <v>473</v>
      </c>
      <c r="N200" s="97">
        <v>10060005</v>
      </c>
      <c r="O200" s="97">
        <v>9742</v>
      </c>
      <c r="P200" s="106">
        <v>403</v>
      </c>
      <c r="R200" s="88">
        <v>0.13427874890061564</v>
      </c>
      <c r="S200" s="44">
        <v>0.10964044635004397</v>
      </c>
      <c r="T200" s="44">
        <v>0.10840853122251538</v>
      </c>
      <c r="U200" s="98">
        <f t="shared" si="48"/>
        <v>54.114335806948105</v>
      </c>
      <c r="V200" s="98">
        <f t="shared" si="49"/>
        <v>44.185099879067721</v>
      </c>
      <c r="W200" s="106">
        <f t="shared" si="50"/>
        <v>43.688638082673698</v>
      </c>
      <c r="Y200" s="39"/>
      <c r="Z200" s="39"/>
      <c r="AA200" s="39"/>
      <c r="AB200" s="39"/>
    </row>
    <row r="201" spans="13:28" x14ac:dyDescent="0.3">
      <c r="M201" s="101" t="s">
        <v>473</v>
      </c>
      <c r="N201" s="97">
        <v>10100004</v>
      </c>
      <c r="O201" s="97">
        <v>9742</v>
      </c>
      <c r="P201" s="106">
        <v>9273</v>
      </c>
      <c r="R201" s="88">
        <v>0.13427874890061564</v>
      </c>
      <c r="S201" s="44">
        <v>0.10964044635004397</v>
      </c>
      <c r="T201" s="44">
        <v>0.10840853122251538</v>
      </c>
      <c r="U201" s="98">
        <f t="shared" si="48"/>
        <v>1245.1668385554087</v>
      </c>
      <c r="V201" s="98">
        <f t="shared" si="49"/>
        <v>1016.6958590039577</v>
      </c>
      <c r="W201" s="106">
        <f t="shared" si="50"/>
        <v>1005.2723100263852</v>
      </c>
      <c r="Y201" s="39"/>
      <c r="Z201" s="39"/>
      <c r="AA201" s="39"/>
      <c r="AB201" s="39"/>
    </row>
    <row r="202" spans="13:28" x14ac:dyDescent="0.3">
      <c r="M202" s="101" t="s">
        <v>474</v>
      </c>
      <c r="N202" s="97">
        <v>10060001</v>
      </c>
      <c r="O202" s="97">
        <v>10429</v>
      </c>
      <c r="P202" s="106">
        <v>4669</v>
      </c>
      <c r="R202" s="88">
        <v>5.8561621056632457E-2</v>
      </c>
      <c r="S202" s="44">
        <v>7.7727242493348531E-2</v>
      </c>
      <c r="T202" s="44">
        <v>4.2590269859369059E-3</v>
      </c>
      <c r="U202" s="98">
        <f t="shared" si="48"/>
        <v>273.42420871341693</v>
      </c>
      <c r="V202" s="98">
        <f t="shared" si="49"/>
        <v>362.90849520144428</v>
      </c>
      <c r="W202" s="106">
        <f t="shared" si="50"/>
        <v>19.885396997339413</v>
      </c>
      <c r="Y202" s="39"/>
      <c r="Z202" s="39"/>
      <c r="AA202" s="39"/>
      <c r="AB202" s="39"/>
    </row>
    <row r="203" spans="13:28" x14ac:dyDescent="0.3">
      <c r="M203" s="101" t="s">
        <v>474</v>
      </c>
      <c r="N203" s="97">
        <v>10060003</v>
      </c>
      <c r="O203" s="97">
        <v>10429</v>
      </c>
      <c r="P203" s="106">
        <v>1594</v>
      </c>
      <c r="R203" s="88">
        <v>5.8561621056632457E-2</v>
      </c>
      <c r="S203" s="44">
        <v>7.7727242493348531E-2</v>
      </c>
      <c r="T203" s="44">
        <v>4.2590269859369059E-3</v>
      </c>
      <c r="U203" s="98">
        <f t="shared" si="48"/>
        <v>93.347223964272132</v>
      </c>
      <c r="V203" s="98">
        <f t="shared" si="49"/>
        <v>123.89722453439755</v>
      </c>
      <c r="W203" s="106">
        <f t="shared" si="50"/>
        <v>6.7888890155834281</v>
      </c>
      <c r="Y203" s="39"/>
      <c r="Z203" s="39"/>
      <c r="AA203" s="39"/>
      <c r="AB203" s="39"/>
    </row>
    <row r="204" spans="13:28" x14ac:dyDescent="0.3">
      <c r="M204" s="101" t="s">
        <v>474</v>
      </c>
      <c r="N204" s="97">
        <v>10060004</v>
      </c>
      <c r="O204" s="97">
        <v>10429</v>
      </c>
      <c r="P204" s="106">
        <v>40</v>
      </c>
      <c r="R204" s="88">
        <v>5.8561621056632457E-2</v>
      </c>
      <c r="S204" s="44">
        <v>7.7727242493348531E-2</v>
      </c>
      <c r="T204" s="44">
        <v>4.2590269859369059E-3</v>
      </c>
      <c r="U204" s="98">
        <f t="shared" si="48"/>
        <v>2.3424648422652981</v>
      </c>
      <c r="V204" s="98">
        <f t="shared" si="49"/>
        <v>3.109089699733941</v>
      </c>
      <c r="W204" s="106">
        <f t="shared" si="50"/>
        <v>0.17036107943747625</v>
      </c>
      <c r="Y204" s="39"/>
      <c r="Z204" s="39"/>
      <c r="AA204" s="39"/>
      <c r="AB204" s="39"/>
    </row>
    <row r="205" spans="13:28" x14ac:dyDescent="0.3">
      <c r="M205" s="101" t="s">
        <v>474</v>
      </c>
      <c r="N205" s="97">
        <v>10060005</v>
      </c>
      <c r="O205" s="97">
        <v>10429</v>
      </c>
      <c r="P205" s="106">
        <v>3513</v>
      </c>
      <c r="R205" s="88">
        <v>5.8561621056632457E-2</v>
      </c>
      <c r="S205" s="44">
        <v>7.7727242493348531E-2</v>
      </c>
      <c r="T205" s="44">
        <v>4.2590269859369059E-3</v>
      </c>
      <c r="U205" s="98">
        <f t="shared" si="48"/>
        <v>205.72697477194981</v>
      </c>
      <c r="V205" s="98">
        <f t="shared" si="49"/>
        <v>273.05580287913341</v>
      </c>
      <c r="W205" s="106">
        <f t="shared" si="50"/>
        <v>14.961961801596351</v>
      </c>
      <c r="Y205" s="39"/>
      <c r="Z205" s="39"/>
      <c r="AA205" s="39"/>
      <c r="AB205" s="39"/>
    </row>
    <row r="206" spans="13:28" x14ac:dyDescent="0.3">
      <c r="M206" s="101" t="s">
        <v>474</v>
      </c>
      <c r="N206" s="97">
        <v>10060006</v>
      </c>
      <c r="O206" s="97">
        <v>10429</v>
      </c>
      <c r="P206" s="106">
        <v>613</v>
      </c>
      <c r="R206" s="88">
        <v>5.8561621056632457E-2</v>
      </c>
      <c r="S206" s="44">
        <v>7.7727242493348531E-2</v>
      </c>
      <c r="T206" s="44">
        <v>4.2590269859369059E-3</v>
      </c>
      <c r="U206" s="98">
        <f t="shared" si="48"/>
        <v>35.898273707715695</v>
      </c>
      <c r="V206" s="98">
        <f t="shared" si="49"/>
        <v>47.64679964842265</v>
      </c>
      <c r="W206" s="106">
        <f t="shared" si="50"/>
        <v>2.6107835423793233</v>
      </c>
      <c r="Y206" s="39"/>
      <c r="Z206" s="39"/>
      <c r="AA206" s="39"/>
      <c r="AB206" s="39"/>
    </row>
    <row r="207" spans="13:28" x14ac:dyDescent="0.3">
      <c r="M207" s="101" t="s">
        <v>475</v>
      </c>
      <c r="N207" s="97">
        <v>10040106</v>
      </c>
      <c r="O207" s="97">
        <v>9222</v>
      </c>
      <c r="P207" s="106">
        <v>4</v>
      </c>
      <c r="R207" s="88">
        <v>0.16907995006513241</v>
      </c>
      <c r="S207" s="44">
        <v>0.10704342162396874</v>
      </c>
      <c r="T207" s="44">
        <v>9.7312201476335205E-3</v>
      </c>
      <c r="U207" s="98">
        <f t="shared" si="48"/>
        <v>0.67631980026052962</v>
      </c>
      <c r="V207" s="98">
        <f t="shared" si="49"/>
        <v>0.42817368649587495</v>
      </c>
      <c r="W207" s="106">
        <f t="shared" si="50"/>
        <v>3.8924880590534082E-2</v>
      </c>
      <c r="Y207" s="39"/>
      <c r="Z207" s="39"/>
      <c r="AA207" s="39"/>
      <c r="AB207" s="39"/>
    </row>
    <row r="208" spans="13:28" x14ac:dyDescent="0.3">
      <c r="M208" s="101" t="s">
        <v>475</v>
      </c>
      <c r="N208" s="97">
        <v>10040202</v>
      </c>
      <c r="O208" s="97">
        <v>9222</v>
      </c>
      <c r="P208" s="106">
        <v>46</v>
      </c>
      <c r="R208" s="88">
        <v>0.16907995006513241</v>
      </c>
      <c r="S208" s="44">
        <v>0.10704342162396874</v>
      </c>
      <c r="T208" s="44">
        <v>9.7312201476335205E-3</v>
      </c>
      <c r="U208" s="98">
        <f t="shared" si="48"/>
        <v>7.7776777029960904</v>
      </c>
      <c r="V208" s="98">
        <f t="shared" si="49"/>
        <v>4.9239973947025621</v>
      </c>
      <c r="W208" s="106">
        <f t="shared" si="50"/>
        <v>0.44763612679114195</v>
      </c>
      <c r="Y208" s="39"/>
      <c r="Z208" s="39"/>
      <c r="AA208" s="39"/>
      <c r="AB208" s="39"/>
    </row>
    <row r="209" spans="13:28" x14ac:dyDescent="0.3">
      <c r="M209" s="101" t="s">
        <v>475</v>
      </c>
      <c r="N209" s="97">
        <v>10090101</v>
      </c>
      <c r="O209" s="97">
        <v>9222</v>
      </c>
      <c r="P209" s="106">
        <v>70</v>
      </c>
      <c r="R209" s="88">
        <v>0.16907995006513241</v>
      </c>
      <c r="S209" s="44">
        <v>0.10704342162396874</v>
      </c>
      <c r="T209" s="44">
        <v>9.7312201476335205E-3</v>
      </c>
      <c r="U209" s="98">
        <f t="shared" si="48"/>
        <v>11.835596504559268</v>
      </c>
      <c r="V209" s="98">
        <f t="shared" si="49"/>
        <v>7.4930395136778118</v>
      </c>
      <c r="W209" s="106">
        <f t="shared" si="50"/>
        <v>0.68118541033434643</v>
      </c>
      <c r="Y209" s="39"/>
      <c r="Z209" s="39"/>
      <c r="AA209" s="39"/>
      <c r="AB209" s="39"/>
    </row>
    <row r="210" spans="13:28" x14ac:dyDescent="0.3">
      <c r="M210" s="101" t="s">
        <v>475</v>
      </c>
      <c r="N210" s="97">
        <v>10090102</v>
      </c>
      <c r="O210" s="97">
        <v>9222</v>
      </c>
      <c r="P210" s="106">
        <v>1315</v>
      </c>
      <c r="R210" s="88">
        <v>0.16907995006513241</v>
      </c>
      <c r="S210" s="44">
        <v>0.10704342162396874</v>
      </c>
      <c r="T210" s="44">
        <v>9.7312201476335205E-3</v>
      </c>
      <c r="U210" s="98">
        <f t="shared" si="48"/>
        <v>222.34013433564911</v>
      </c>
      <c r="V210" s="98">
        <f t="shared" si="49"/>
        <v>140.76209943551888</v>
      </c>
      <c r="W210" s="106">
        <f t="shared" si="50"/>
        <v>12.79655449413808</v>
      </c>
      <c r="Y210" s="39"/>
      <c r="Z210" s="39"/>
      <c r="AA210" s="39"/>
      <c r="AB210" s="39"/>
    </row>
    <row r="211" spans="13:28" x14ac:dyDescent="0.3">
      <c r="M211" s="101" t="s">
        <v>475</v>
      </c>
      <c r="N211" s="97">
        <v>10100001</v>
      </c>
      <c r="O211" s="97">
        <v>9222</v>
      </c>
      <c r="P211" s="106">
        <v>5142</v>
      </c>
      <c r="R211" s="88">
        <v>0.16907995006513241</v>
      </c>
      <c r="S211" s="44">
        <v>0.10704342162396874</v>
      </c>
      <c r="T211" s="44">
        <v>9.7312201476335205E-3</v>
      </c>
      <c r="U211" s="98">
        <f t="shared" si="48"/>
        <v>869.40910323491084</v>
      </c>
      <c r="V211" s="98">
        <f t="shared" si="49"/>
        <v>550.41727399044726</v>
      </c>
      <c r="W211" s="106">
        <f t="shared" si="50"/>
        <v>50.03793399913156</v>
      </c>
      <c r="Y211" s="39"/>
      <c r="Z211" s="39"/>
      <c r="AA211" s="39"/>
      <c r="AB211" s="39"/>
    </row>
    <row r="212" spans="13:28" x14ac:dyDescent="0.3">
      <c r="M212" s="101" t="s">
        <v>475</v>
      </c>
      <c r="N212" s="97">
        <v>10100002</v>
      </c>
      <c r="O212" s="97">
        <v>9222</v>
      </c>
      <c r="P212" s="106">
        <v>128</v>
      </c>
      <c r="R212" s="88">
        <v>0.16907995006513241</v>
      </c>
      <c r="S212" s="44">
        <v>0.10704342162396874</v>
      </c>
      <c r="T212" s="44">
        <v>9.7312201476335205E-3</v>
      </c>
      <c r="U212" s="98">
        <f t="shared" si="48"/>
        <v>21.642233608336948</v>
      </c>
      <c r="V212" s="98">
        <f t="shared" si="49"/>
        <v>13.701557967867998</v>
      </c>
      <c r="W212" s="106">
        <f t="shared" si="50"/>
        <v>1.2455961788970906</v>
      </c>
      <c r="Y212" s="39"/>
      <c r="Z212" s="39"/>
      <c r="AA212" s="39"/>
      <c r="AB212" s="39"/>
    </row>
    <row r="213" spans="13:28" x14ac:dyDescent="0.3">
      <c r="M213" s="101" t="s">
        <v>475</v>
      </c>
      <c r="N213" s="97">
        <v>10100003</v>
      </c>
      <c r="O213" s="97">
        <v>9222</v>
      </c>
      <c r="P213" s="106">
        <v>2517</v>
      </c>
      <c r="R213" s="88">
        <v>0.16907995006513241</v>
      </c>
      <c r="S213" s="44">
        <v>0.10704342162396874</v>
      </c>
      <c r="T213" s="44">
        <v>9.7312201476335205E-3</v>
      </c>
      <c r="U213" s="98">
        <f t="shared" si="48"/>
        <v>425.57423431393829</v>
      </c>
      <c r="V213" s="98">
        <f t="shared" si="49"/>
        <v>269.42829222752931</v>
      </c>
      <c r="W213" s="106">
        <f t="shared" si="50"/>
        <v>24.493481111593571</v>
      </c>
      <c r="Y213" s="39"/>
      <c r="Z213" s="39"/>
      <c r="AA213" s="39"/>
      <c r="AB213" s="39"/>
    </row>
    <row r="214" spans="13:28" x14ac:dyDescent="0.3">
      <c r="M214" s="101" t="s">
        <v>476</v>
      </c>
      <c r="N214" s="97">
        <v>17010204</v>
      </c>
      <c r="O214" s="97">
        <v>11413</v>
      </c>
      <c r="P214" s="106">
        <v>129</v>
      </c>
      <c r="R214" s="88">
        <v>7.3980419643664641E-2</v>
      </c>
      <c r="S214" s="44">
        <v>8.7155014922673427E-2</v>
      </c>
      <c r="T214" s="44">
        <v>4.1550646649181511E-2</v>
      </c>
      <c r="U214" s="98">
        <f t="shared" si="48"/>
        <v>9.5434741340327385</v>
      </c>
      <c r="V214" s="98">
        <f t="shared" si="49"/>
        <v>11.242996925024872</v>
      </c>
      <c r="W214" s="106">
        <f t="shared" si="50"/>
        <v>5.3600334177444147</v>
      </c>
      <c r="Y214" s="39"/>
      <c r="Z214" s="39"/>
      <c r="AA214" s="39"/>
      <c r="AB214" s="39"/>
    </row>
    <row r="215" spans="13:28" x14ac:dyDescent="0.3">
      <c r="M215" s="101" t="s">
        <v>476</v>
      </c>
      <c r="N215" s="97">
        <v>17010212</v>
      </c>
      <c r="O215" s="97">
        <v>11413</v>
      </c>
      <c r="P215" s="106">
        <v>1897</v>
      </c>
      <c r="R215" s="88">
        <v>7.3980419643664641E-2</v>
      </c>
      <c r="S215" s="44">
        <v>8.7155014922673427E-2</v>
      </c>
      <c r="T215" s="44">
        <v>4.1550646649181511E-2</v>
      </c>
      <c r="U215" s="98">
        <f t="shared" si="48"/>
        <v>140.34085606403181</v>
      </c>
      <c r="V215" s="98">
        <f t="shared" si="49"/>
        <v>165.33306330831149</v>
      </c>
      <c r="W215" s="106">
        <f t="shared" si="50"/>
        <v>78.82157669349732</v>
      </c>
      <c r="Y215" s="39"/>
      <c r="Z215" s="39"/>
      <c r="AA215" s="39"/>
      <c r="AB215" s="39"/>
    </row>
    <row r="216" spans="13:28" x14ac:dyDescent="0.3">
      <c r="M216" s="101" t="s">
        <v>476</v>
      </c>
      <c r="N216" s="97">
        <v>17010213</v>
      </c>
      <c r="O216" s="97">
        <v>11413</v>
      </c>
      <c r="P216" s="106">
        <v>9387</v>
      </c>
      <c r="R216" s="88">
        <v>7.3980419643664641E-2</v>
      </c>
      <c r="S216" s="44">
        <v>8.7155014922673427E-2</v>
      </c>
      <c r="T216" s="44">
        <v>4.1550646649181511E-2</v>
      </c>
      <c r="U216" s="98">
        <f t="shared" si="48"/>
        <v>694.45419919508004</v>
      </c>
      <c r="V216" s="98">
        <f t="shared" si="49"/>
        <v>818.12412507913541</v>
      </c>
      <c r="W216" s="106">
        <f t="shared" si="50"/>
        <v>390.03592009586686</v>
      </c>
      <c r="Y216" s="39"/>
      <c r="Z216" s="39"/>
      <c r="AA216" s="39"/>
      <c r="AB216" s="39"/>
    </row>
    <row r="217" spans="13:28" x14ac:dyDescent="0.3">
      <c r="M217" s="101" t="s">
        <v>477</v>
      </c>
      <c r="N217" s="97">
        <v>10060006</v>
      </c>
      <c r="O217" s="97">
        <v>3384</v>
      </c>
      <c r="P217" s="106">
        <v>3078</v>
      </c>
      <c r="R217" s="88">
        <v>0.1144716231555051</v>
      </c>
      <c r="S217" s="44">
        <v>9.2213251986379113E-2</v>
      </c>
      <c r="T217" s="44">
        <v>1.9078603859250847E-2</v>
      </c>
      <c r="U217" s="98">
        <f t="shared" si="48"/>
        <v>352.34365607264471</v>
      </c>
      <c r="V217" s="98">
        <f t="shared" si="49"/>
        <v>283.83238961407488</v>
      </c>
      <c r="W217" s="106">
        <f t="shared" si="50"/>
        <v>58.723942678774108</v>
      </c>
    </row>
    <row r="218" spans="13:28" x14ac:dyDescent="0.3">
      <c r="M218" s="101" t="s">
        <v>477</v>
      </c>
      <c r="N218" s="97">
        <v>10060007</v>
      </c>
      <c r="O218" s="97">
        <v>3384</v>
      </c>
      <c r="P218" s="106">
        <v>306</v>
      </c>
      <c r="R218" s="88">
        <v>0.1144716231555051</v>
      </c>
      <c r="S218" s="44">
        <v>9.2213251986379113E-2</v>
      </c>
      <c r="T218" s="44">
        <v>1.9078603859250847E-2</v>
      </c>
      <c r="U218" s="98">
        <f t="shared" si="48"/>
        <v>35.028316685584564</v>
      </c>
      <c r="V218" s="98">
        <f t="shared" si="49"/>
        <v>28.21725510783201</v>
      </c>
      <c r="W218" s="106">
        <f t="shared" si="50"/>
        <v>5.8380527809307594</v>
      </c>
    </row>
    <row r="219" spans="13:28" x14ac:dyDescent="0.3">
      <c r="M219" s="101" t="s">
        <v>478</v>
      </c>
      <c r="N219" s="97">
        <v>10020004</v>
      </c>
      <c r="O219" s="97">
        <v>34237</v>
      </c>
      <c r="P219" s="106">
        <v>332</v>
      </c>
      <c r="R219" s="88">
        <v>0.42502214844460617</v>
      </c>
      <c r="S219" s="44">
        <v>0.24325808016493844</v>
      </c>
      <c r="T219" s="44">
        <v>8.3577496816445329E-2</v>
      </c>
      <c r="U219" s="98">
        <f t="shared" si="48"/>
        <v>141.10735328360926</v>
      </c>
      <c r="V219" s="98">
        <f t="shared" si="49"/>
        <v>80.761682614759565</v>
      </c>
      <c r="W219" s="106">
        <f t="shared" si="50"/>
        <v>27.747728943059847</v>
      </c>
    </row>
    <row r="220" spans="13:28" x14ac:dyDescent="0.3">
      <c r="M220" s="101" t="s">
        <v>478</v>
      </c>
      <c r="N220" s="97">
        <v>10020005</v>
      </c>
      <c r="O220" s="97">
        <v>34237</v>
      </c>
      <c r="P220" s="106">
        <v>54</v>
      </c>
      <c r="R220" s="88">
        <v>0.42502214844460617</v>
      </c>
      <c r="S220" s="44">
        <v>0.24325808016493844</v>
      </c>
      <c r="T220" s="44">
        <v>8.3577496816445329E-2</v>
      </c>
      <c r="U220" s="98">
        <f t="shared" si="48"/>
        <v>22.951196016008733</v>
      </c>
      <c r="V220" s="98">
        <f t="shared" si="49"/>
        <v>13.135936328906675</v>
      </c>
      <c r="W220" s="106">
        <f t="shared" si="50"/>
        <v>4.5131848280880478</v>
      </c>
    </row>
    <row r="221" spans="13:28" x14ac:dyDescent="0.3">
      <c r="M221" s="101" t="s">
        <v>478</v>
      </c>
      <c r="N221" s="97">
        <v>17010201</v>
      </c>
      <c r="O221" s="97">
        <v>34237</v>
      </c>
      <c r="P221" s="106">
        <v>33851</v>
      </c>
      <c r="R221" s="88">
        <v>0.42502214844460617</v>
      </c>
      <c r="S221" s="44">
        <v>0.24325808016493844</v>
      </c>
      <c r="T221" s="44">
        <v>8.3577496816445329E-2</v>
      </c>
      <c r="U221" s="98">
        <f t="shared" si="48"/>
        <v>14387.424746998364</v>
      </c>
      <c r="V221" s="98">
        <f t="shared" si="49"/>
        <v>8234.5292716633303</v>
      </c>
      <c r="W221" s="106">
        <f t="shared" si="50"/>
        <v>2829.1818447334908</v>
      </c>
    </row>
    <row r="222" spans="13:28" x14ac:dyDescent="0.3">
      <c r="M222" s="101" t="s">
        <v>479</v>
      </c>
      <c r="N222" s="97">
        <v>10040201</v>
      </c>
      <c r="O222" s="97">
        <v>9117</v>
      </c>
      <c r="P222" s="106">
        <v>51</v>
      </c>
      <c r="R222" s="88">
        <v>8.3120981985164252E-2</v>
      </c>
      <c r="S222" s="44">
        <v>0.10027293064876956</v>
      </c>
      <c r="T222" s="44">
        <v>1.9790709996467676E-2</v>
      </c>
      <c r="U222" s="98">
        <f t="shared" si="48"/>
        <v>4.239170081243377</v>
      </c>
      <c r="V222" s="98">
        <f t="shared" si="49"/>
        <v>5.1139194630872478</v>
      </c>
      <c r="W222" s="106">
        <f t="shared" si="50"/>
        <v>1.0093262098198514</v>
      </c>
    </row>
    <row r="223" spans="13:28" x14ac:dyDescent="0.3">
      <c r="M223" s="101" t="s">
        <v>479</v>
      </c>
      <c r="N223" s="97">
        <v>10070004</v>
      </c>
      <c r="O223" s="97">
        <v>9117</v>
      </c>
      <c r="P223" s="106">
        <v>6157</v>
      </c>
      <c r="R223" s="88">
        <v>8.3120981985164252E-2</v>
      </c>
      <c r="S223" s="44">
        <v>0.10027293064876956</v>
      </c>
      <c r="T223" s="44">
        <v>1.9790709996467676E-2</v>
      </c>
      <c r="U223" s="98">
        <f t="shared" si="48"/>
        <v>511.77588608265631</v>
      </c>
      <c r="V223" s="98">
        <f t="shared" si="49"/>
        <v>617.38043400447418</v>
      </c>
      <c r="W223" s="106">
        <f t="shared" si="50"/>
        <v>121.85140144825148</v>
      </c>
    </row>
    <row r="224" spans="13:28" x14ac:dyDescent="0.3">
      <c r="M224" s="101" t="s">
        <v>479</v>
      </c>
      <c r="N224" s="97">
        <v>10070005</v>
      </c>
      <c r="O224" s="97">
        <v>9117</v>
      </c>
      <c r="P224" s="106">
        <v>2876</v>
      </c>
      <c r="R224" s="88">
        <v>8.3120981985164252E-2</v>
      </c>
      <c r="S224" s="44">
        <v>0.10027293064876956</v>
      </c>
      <c r="T224" s="44">
        <v>1.9790709996467676E-2</v>
      </c>
      <c r="U224" s="98">
        <f t="shared" si="48"/>
        <v>239.05594418933239</v>
      </c>
      <c r="V224" s="98">
        <f t="shared" si="49"/>
        <v>288.38494854586128</v>
      </c>
      <c r="W224" s="106">
        <f t="shared" si="50"/>
        <v>56.918081949841039</v>
      </c>
    </row>
    <row r="225" spans="13:23" x14ac:dyDescent="0.3">
      <c r="M225" s="101" t="s">
        <v>479</v>
      </c>
      <c r="N225" s="97">
        <v>10070006</v>
      </c>
      <c r="O225" s="97">
        <v>9117</v>
      </c>
      <c r="P225" s="106">
        <v>4</v>
      </c>
      <c r="R225" s="88">
        <v>8.3120981985164252E-2</v>
      </c>
      <c r="S225" s="44">
        <v>0.10027293064876956</v>
      </c>
      <c r="T225" s="44">
        <v>1.9790709996467676E-2</v>
      </c>
      <c r="U225" s="98">
        <f t="shared" si="48"/>
        <v>0.33248392794065701</v>
      </c>
      <c r="V225" s="98">
        <f t="shared" si="49"/>
        <v>0.40109172259507825</v>
      </c>
      <c r="W225" s="106">
        <f t="shared" si="50"/>
        <v>7.9162839985870703E-2</v>
      </c>
    </row>
    <row r="226" spans="13:23" x14ac:dyDescent="0.3">
      <c r="M226" s="101" t="s">
        <v>479</v>
      </c>
      <c r="N226" s="97">
        <v>10070007</v>
      </c>
      <c r="O226" s="97">
        <v>9117</v>
      </c>
      <c r="P226" s="106">
        <v>29</v>
      </c>
      <c r="R226" s="88">
        <v>8.3120981985164252E-2</v>
      </c>
      <c r="S226" s="44">
        <v>0.10027293064876956</v>
      </c>
      <c r="T226" s="44">
        <v>1.9790709996467676E-2</v>
      </c>
      <c r="U226" s="98">
        <f t="shared" si="48"/>
        <v>2.4105084775697634</v>
      </c>
      <c r="V226" s="98">
        <f t="shared" si="49"/>
        <v>2.9079149888143174</v>
      </c>
      <c r="W226" s="106">
        <f t="shared" si="50"/>
        <v>0.57393058989756263</v>
      </c>
    </row>
    <row r="227" spans="13:23" x14ac:dyDescent="0.3">
      <c r="M227" s="101" t="s">
        <v>480</v>
      </c>
      <c r="N227" s="97">
        <v>10040201</v>
      </c>
      <c r="O227" s="97">
        <v>3651</v>
      </c>
      <c r="P227" s="106">
        <v>38</v>
      </c>
      <c r="R227" s="88">
        <v>9.7651416122004342E-2</v>
      </c>
      <c r="S227" s="44">
        <v>0.10070302287581699</v>
      </c>
      <c r="T227" s="44">
        <v>3.3567674291938993E-2</v>
      </c>
      <c r="U227" s="98">
        <f t="shared" si="48"/>
        <v>3.710753812636165</v>
      </c>
      <c r="V227" s="98">
        <f t="shared" si="49"/>
        <v>3.8267148692810458</v>
      </c>
      <c r="W227" s="106">
        <f t="shared" si="50"/>
        <v>1.2755716230936818</v>
      </c>
    </row>
    <row r="228" spans="13:23" x14ac:dyDescent="0.3">
      <c r="M228" s="101" t="s">
        <v>480</v>
      </c>
      <c r="N228" s="97">
        <v>10070002</v>
      </c>
      <c r="O228" s="97">
        <v>3651</v>
      </c>
      <c r="P228" s="106">
        <v>3404</v>
      </c>
      <c r="R228" s="88">
        <v>9.7651416122004342E-2</v>
      </c>
      <c r="S228" s="44">
        <v>0.10070302287581699</v>
      </c>
      <c r="T228" s="44">
        <v>3.3567674291938993E-2</v>
      </c>
      <c r="U228" s="98">
        <f t="shared" si="48"/>
        <v>332.40542047930279</v>
      </c>
      <c r="V228" s="98">
        <f t="shared" si="49"/>
        <v>342.79308986928106</v>
      </c>
      <c r="W228" s="106">
        <f t="shared" si="50"/>
        <v>114.26436328976033</v>
      </c>
    </row>
    <row r="229" spans="13:23" x14ac:dyDescent="0.3">
      <c r="M229" s="101" t="s">
        <v>480</v>
      </c>
      <c r="N229" s="97">
        <v>10070004</v>
      </c>
      <c r="O229" s="97">
        <v>3651</v>
      </c>
      <c r="P229" s="106">
        <v>207</v>
      </c>
      <c r="R229" s="88">
        <v>9.7651416122004342E-2</v>
      </c>
      <c r="S229" s="44">
        <v>0.10070302287581699</v>
      </c>
      <c r="T229" s="44">
        <v>3.3567674291938993E-2</v>
      </c>
      <c r="U229" s="98">
        <f t="shared" si="48"/>
        <v>20.213843137254898</v>
      </c>
      <c r="V229" s="98">
        <f t="shared" si="49"/>
        <v>20.845525735294117</v>
      </c>
      <c r="W229" s="106">
        <f t="shared" si="50"/>
        <v>6.9485085784313716</v>
      </c>
    </row>
    <row r="230" spans="13:23" x14ac:dyDescent="0.3">
      <c r="M230" s="101" t="s">
        <v>480</v>
      </c>
      <c r="N230" s="97">
        <v>10070005</v>
      </c>
      <c r="O230" s="97">
        <v>3651</v>
      </c>
      <c r="P230" s="106">
        <v>2</v>
      </c>
      <c r="R230" s="88">
        <v>9.7651416122004342E-2</v>
      </c>
      <c r="S230" s="44">
        <v>0.10070302287581699</v>
      </c>
      <c r="T230" s="44">
        <v>3.3567674291938993E-2</v>
      </c>
      <c r="U230" s="98">
        <f t="shared" si="48"/>
        <v>0.19530283224400868</v>
      </c>
      <c r="V230" s="98">
        <f t="shared" si="49"/>
        <v>0.20140604575163398</v>
      </c>
      <c r="W230" s="106">
        <f t="shared" si="50"/>
        <v>6.7135348583877985E-2</v>
      </c>
    </row>
    <row r="231" spans="13:23" x14ac:dyDescent="0.3">
      <c r="M231" s="101" t="s">
        <v>481</v>
      </c>
      <c r="N231" s="97">
        <v>10030102</v>
      </c>
      <c r="O231" s="97">
        <v>6070</v>
      </c>
      <c r="P231" s="106">
        <v>40</v>
      </c>
      <c r="R231" s="88">
        <v>0.19214559294871794</v>
      </c>
      <c r="S231" s="44">
        <v>0.1472517628205128</v>
      </c>
      <c r="T231" s="44">
        <v>3.59150641025641E-3</v>
      </c>
      <c r="U231" s="98">
        <f t="shared" si="48"/>
        <v>7.6858237179487174</v>
      </c>
      <c r="V231" s="98">
        <f t="shared" si="49"/>
        <v>5.890070512820512</v>
      </c>
      <c r="W231" s="106">
        <f t="shared" si="50"/>
        <v>0.1436602564102564</v>
      </c>
    </row>
    <row r="232" spans="13:23" x14ac:dyDescent="0.3">
      <c r="M232" s="101" t="s">
        <v>481</v>
      </c>
      <c r="N232" s="97">
        <v>10030104</v>
      </c>
      <c r="O232" s="97">
        <v>6070</v>
      </c>
      <c r="P232" s="106">
        <v>2222</v>
      </c>
      <c r="R232" s="88">
        <v>0.19214559294871794</v>
      </c>
      <c r="S232" s="44">
        <v>0.1472517628205128</v>
      </c>
      <c r="T232" s="44">
        <v>3.59150641025641E-3</v>
      </c>
      <c r="U232" s="98">
        <f t="shared" si="48"/>
        <v>426.94750753205125</v>
      </c>
      <c r="V232" s="98">
        <f t="shared" si="49"/>
        <v>327.19341698717943</v>
      </c>
      <c r="W232" s="106">
        <f t="shared" si="50"/>
        <v>7.980327243589743</v>
      </c>
    </row>
    <row r="233" spans="13:23" x14ac:dyDescent="0.3">
      <c r="M233" s="101" t="s">
        <v>481</v>
      </c>
      <c r="N233" s="97">
        <v>10030201</v>
      </c>
      <c r="O233" s="97">
        <v>6070</v>
      </c>
      <c r="P233" s="106">
        <v>4</v>
      </c>
      <c r="R233" s="88">
        <v>0.19214559294871794</v>
      </c>
      <c r="S233" s="44">
        <v>0.1472517628205128</v>
      </c>
      <c r="T233" s="44">
        <v>3.59150641025641E-3</v>
      </c>
      <c r="U233" s="98">
        <f t="shared" si="48"/>
        <v>0.76858237179487177</v>
      </c>
      <c r="V233" s="98">
        <f t="shared" si="49"/>
        <v>0.58900705128205122</v>
      </c>
      <c r="W233" s="106">
        <f t="shared" si="50"/>
        <v>1.436602564102564E-2</v>
      </c>
    </row>
    <row r="234" spans="13:23" x14ac:dyDescent="0.3">
      <c r="M234" s="101" t="s">
        <v>481</v>
      </c>
      <c r="N234" s="97">
        <v>10030203</v>
      </c>
      <c r="O234" s="97">
        <v>6070</v>
      </c>
      <c r="P234" s="106">
        <v>200</v>
      </c>
      <c r="R234" s="88">
        <v>0.19214559294871794</v>
      </c>
      <c r="S234" s="44">
        <v>0.1472517628205128</v>
      </c>
      <c r="T234" s="44">
        <v>3.59150641025641E-3</v>
      </c>
      <c r="U234" s="98">
        <f t="shared" si="48"/>
        <v>38.429118589743588</v>
      </c>
      <c r="V234" s="98">
        <f t="shared" si="49"/>
        <v>29.450352564102563</v>
      </c>
      <c r="W234" s="106">
        <f t="shared" si="50"/>
        <v>0.71830128205128196</v>
      </c>
    </row>
    <row r="235" spans="13:23" x14ac:dyDescent="0.3">
      <c r="M235" s="101" t="s">
        <v>481</v>
      </c>
      <c r="N235" s="97">
        <v>10030205</v>
      </c>
      <c r="O235" s="97">
        <v>6070</v>
      </c>
      <c r="P235" s="106">
        <v>3604</v>
      </c>
      <c r="R235" s="88">
        <v>0.19214559294871794</v>
      </c>
      <c r="S235" s="44">
        <v>0.1472517628205128</v>
      </c>
      <c r="T235" s="44">
        <v>3.59150641025641E-3</v>
      </c>
      <c r="U235" s="98">
        <f t="shared" si="48"/>
        <v>692.49271698717951</v>
      </c>
      <c r="V235" s="98">
        <f t="shared" si="49"/>
        <v>530.69535320512819</v>
      </c>
      <c r="W235" s="106">
        <f t="shared" si="50"/>
        <v>12.943789102564102</v>
      </c>
    </row>
    <row r="236" spans="13:23" x14ac:dyDescent="0.3">
      <c r="M236" s="101" t="s">
        <v>482</v>
      </c>
      <c r="N236" s="97">
        <v>10030203</v>
      </c>
      <c r="O236" s="97">
        <v>5324</v>
      </c>
      <c r="P236" s="106">
        <v>4792</v>
      </c>
      <c r="R236" s="88">
        <v>0.20268346253229974</v>
      </c>
      <c r="S236" s="44">
        <v>0.11804641224408666</v>
      </c>
      <c r="T236" s="44">
        <v>2.8954780361757106E-2</v>
      </c>
      <c r="U236" s="98">
        <f t="shared" si="48"/>
        <v>971.25915245478041</v>
      </c>
      <c r="V236" s="98">
        <f t="shared" si="49"/>
        <v>565.67840747366324</v>
      </c>
      <c r="W236" s="106">
        <f t="shared" si="50"/>
        <v>138.75130749354005</v>
      </c>
    </row>
    <row r="237" spans="13:23" x14ac:dyDescent="0.3">
      <c r="M237" s="101" t="s">
        <v>482</v>
      </c>
      <c r="N237" s="97">
        <v>10030204</v>
      </c>
      <c r="O237" s="97">
        <v>5324</v>
      </c>
      <c r="P237" s="106">
        <v>374</v>
      </c>
      <c r="R237" s="88">
        <v>0.20268346253229974</v>
      </c>
      <c r="S237" s="44">
        <v>0.11804641224408666</v>
      </c>
      <c r="T237" s="44">
        <v>2.8954780361757106E-2</v>
      </c>
      <c r="U237" s="98">
        <f t="shared" si="48"/>
        <v>75.80361498708011</v>
      </c>
      <c r="V237" s="98">
        <f t="shared" si="49"/>
        <v>44.149358179288413</v>
      </c>
      <c r="W237" s="106">
        <f t="shared" si="50"/>
        <v>10.829087855297157</v>
      </c>
    </row>
    <row r="238" spans="13:23" x14ac:dyDescent="0.3">
      <c r="M238" s="101" t="s">
        <v>482</v>
      </c>
      <c r="N238" s="97">
        <v>10050002</v>
      </c>
      <c r="O238" s="97">
        <v>5324</v>
      </c>
      <c r="P238" s="106">
        <v>158</v>
      </c>
      <c r="R238" s="88">
        <v>0.20268346253229974</v>
      </c>
      <c r="S238" s="44">
        <v>0.11804641224408666</v>
      </c>
      <c r="T238" s="44">
        <v>2.8954780361757106E-2</v>
      </c>
      <c r="U238" s="98">
        <f t="shared" si="48"/>
        <v>32.02398708010336</v>
      </c>
      <c r="V238" s="98">
        <f t="shared" si="49"/>
        <v>18.651333134565693</v>
      </c>
      <c r="W238" s="106">
        <f t="shared" si="50"/>
        <v>4.5748552971576224</v>
      </c>
    </row>
    <row r="239" spans="13:23" x14ac:dyDescent="0.3">
      <c r="M239" s="101" t="s">
        <v>483</v>
      </c>
      <c r="N239" s="97">
        <v>10080015</v>
      </c>
      <c r="O239" s="97">
        <v>718</v>
      </c>
      <c r="P239" s="106">
        <v>31</v>
      </c>
      <c r="R239" s="88">
        <v>0.22768795355587809</v>
      </c>
      <c r="S239" s="44">
        <v>0.1788976777939042</v>
      </c>
      <c r="T239" s="44">
        <v>0</v>
      </c>
      <c r="U239" s="98">
        <f t="shared" si="48"/>
        <v>7.0583265602322207</v>
      </c>
      <c r="V239" s="98">
        <f t="shared" si="49"/>
        <v>5.5458280116110306</v>
      </c>
      <c r="W239" s="106">
        <f t="shared" si="50"/>
        <v>0</v>
      </c>
    </row>
    <row r="240" spans="13:23" x14ac:dyDescent="0.3">
      <c r="M240" s="101" t="s">
        <v>483</v>
      </c>
      <c r="N240" s="97">
        <v>10100001</v>
      </c>
      <c r="O240" s="97">
        <v>718</v>
      </c>
      <c r="P240" s="106">
        <v>687</v>
      </c>
      <c r="R240" s="88">
        <v>0.22768795355587809</v>
      </c>
      <c r="S240" s="44">
        <v>0.1788976777939042</v>
      </c>
      <c r="T240" s="44">
        <v>0</v>
      </c>
      <c r="U240" s="98">
        <f t="shared" si="48"/>
        <v>156.42162409288824</v>
      </c>
      <c r="V240" s="98">
        <f t="shared" si="49"/>
        <v>122.90270464441218</v>
      </c>
      <c r="W240" s="106">
        <f t="shared" si="50"/>
        <v>0</v>
      </c>
    </row>
    <row r="241" spans="13:23" x14ac:dyDescent="0.3">
      <c r="M241" s="101" t="s">
        <v>484</v>
      </c>
      <c r="N241" s="97">
        <v>10040104</v>
      </c>
      <c r="O241" s="97">
        <v>7343</v>
      </c>
      <c r="P241" s="106">
        <v>136</v>
      </c>
      <c r="R241" s="88">
        <v>0.21021097578048439</v>
      </c>
      <c r="S241" s="44">
        <v>0.13648026039479208</v>
      </c>
      <c r="T241" s="44">
        <v>1.725612487750245E-2</v>
      </c>
      <c r="U241" s="98">
        <f t="shared" si="48"/>
        <v>28.588692706145878</v>
      </c>
      <c r="V241" s="98">
        <f t="shared" si="49"/>
        <v>18.561315413691723</v>
      </c>
      <c r="W241" s="106">
        <f t="shared" si="50"/>
        <v>2.3468329833403332</v>
      </c>
    </row>
    <row r="242" spans="13:23" x14ac:dyDescent="0.3">
      <c r="M242" s="101" t="s">
        <v>484</v>
      </c>
      <c r="N242" s="97">
        <v>10050004</v>
      </c>
      <c r="O242" s="97">
        <v>7343</v>
      </c>
      <c r="P242" s="106">
        <v>52</v>
      </c>
      <c r="R242" s="88">
        <v>0.21021097578048439</v>
      </c>
      <c r="S242" s="44">
        <v>0.13648026039479208</v>
      </c>
      <c r="T242" s="44">
        <v>1.725612487750245E-2</v>
      </c>
      <c r="U242" s="98">
        <f t="shared" si="48"/>
        <v>10.930970740585188</v>
      </c>
      <c r="V242" s="98">
        <f t="shared" si="49"/>
        <v>7.0969735405291878</v>
      </c>
      <c r="W242" s="106">
        <f t="shared" si="50"/>
        <v>0.89731849363012739</v>
      </c>
    </row>
    <row r="243" spans="13:23" x14ac:dyDescent="0.3">
      <c r="M243" s="101" t="s">
        <v>484</v>
      </c>
      <c r="N243" s="97">
        <v>10050012</v>
      </c>
      <c r="O243" s="97">
        <v>7343</v>
      </c>
      <c r="P243" s="106">
        <v>5443</v>
      </c>
      <c r="R243" s="88">
        <v>0.21021097578048439</v>
      </c>
      <c r="S243" s="44">
        <v>0.13648026039479208</v>
      </c>
      <c r="T243" s="44">
        <v>1.725612487750245E-2</v>
      </c>
      <c r="U243" s="98">
        <f t="shared" si="48"/>
        <v>1144.1783411731765</v>
      </c>
      <c r="V243" s="98">
        <f t="shared" si="49"/>
        <v>742.86205732885333</v>
      </c>
      <c r="W243" s="106">
        <f t="shared" si="50"/>
        <v>93.92508770824584</v>
      </c>
    </row>
    <row r="244" spans="13:23" x14ac:dyDescent="0.3">
      <c r="M244" s="101" t="s">
        <v>484</v>
      </c>
      <c r="N244" s="97">
        <v>10050014</v>
      </c>
      <c r="O244" s="97">
        <v>7343</v>
      </c>
      <c r="P244" s="106">
        <v>67</v>
      </c>
      <c r="R244" s="88">
        <v>0.21021097578048439</v>
      </c>
      <c r="S244" s="44">
        <v>0.13648026039479208</v>
      </c>
      <c r="T244" s="44">
        <v>1.725612487750245E-2</v>
      </c>
      <c r="U244" s="98">
        <f t="shared" si="48"/>
        <v>14.084135377292455</v>
      </c>
      <c r="V244" s="98">
        <f t="shared" si="49"/>
        <v>9.144177446451069</v>
      </c>
      <c r="W244" s="106">
        <f t="shared" si="50"/>
        <v>1.1561603667926641</v>
      </c>
    </row>
    <row r="245" spans="13:23" x14ac:dyDescent="0.3">
      <c r="M245" s="101" t="s">
        <v>484</v>
      </c>
      <c r="N245" s="97">
        <v>10050015</v>
      </c>
      <c r="O245" s="97">
        <v>7343</v>
      </c>
      <c r="P245" s="106">
        <v>83</v>
      </c>
      <c r="R245" s="88">
        <v>0.21021097578048439</v>
      </c>
      <c r="S245" s="44">
        <v>0.13648026039479208</v>
      </c>
      <c r="T245" s="44">
        <v>1.725612487750245E-2</v>
      </c>
      <c r="U245" s="98">
        <f t="shared" si="48"/>
        <v>17.447510989780206</v>
      </c>
      <c r="V245" s="98">
        <f t="shared" si="49"/>
        <v>11.327861612767743</v>
      </c>
      <c r="W245" s="106">
        <f t="shared" si="50"/>
        <v>1.4322583648327034</v>
      </c>
    </row>
    <row r="246" spans="13:23" x14ac:dyDescent="0.3">
      <c r="M246" s="101" t="s">
        <v>484</v>
      </c>
      <c r="N246" s="97">
        <v>10050016</v>
      </c>
      <c r="O246" s="97">
        <v>7343</v>
      </c>
      <c r="P246" s="106">
        <v>284</v>
      </c>
      <c r="R246" s="88">
        <v>0.21021097578048439</v>
      </c>
      <c r="S246" s="44">
        <v>0.13648026039479208</v>
      </c>
      <c r="T246" s="44">
        <v>1.725612487750245E-2</v>
      </c>
      <c r="U246" s="98">
        <f t="shared" si="48"/>
        <v>59.69991712165757</v>
      </c>
      <c r="V246" s="98">
        <f t="shared" si="49"/>
        <v>38.76039395212095</v>
      </c>
      <c r="W246" s="106">
        <f t="shared" si="50"/>
        <v>4.9007394652106955</v>
      </c>
    </row>
    <row r="247" spans="13:23" x14ac:dyDescent="0.3">
      <c r="M247" s="101" t="s">
        <v>484</v>
      </c>
      <c r="N247" s="97">
        <v>10060001</v>
      </c>
      <c r="O247" s="97">
        <v>7343</v>
      </c>
      <c r="P247" s="106">
        <v>1115</v>
      </c>
      <c r="R247" s="88">
        <v>0.21021097578048439</v>
      </c>
      <c r="S247" s="44">
        <v>0.13648026039479208</v>
      </c>
      <c r="T247" s="44">
        <v>1.725612487750245E-2</v>
      </c>
      <c r="U247" s="98">
        <f t="shared" si="48"/>
        <v>234.38523799524009</v>
      </c>
      <c r="V247" s="98">
        <f t="shared" si="49"/>
        <v>152.17549034019316</v>
      </c>
      <c r="W247" s="106">
        <f t="shared" si="50"/>
        <v>19.240579238415233</v>
      </c>
    </row>
    <row r="248" spans="13:23" x14ac:dyDescent="0.3">
      <c r="M248" s="101" t="s">
        <v>484</v>
      </c>
      <c r="N248" s="97">
        <v>10060004</v>
      </c>
      <c r="O248" s="97">
        <v>7343</v>
      </c>
      <c r="P248" s="106">
        <v>163</v>
      </c>
      <c r="R248" s="88">
        <v>0.21021097578048439</v>
      </c>
      <c r="S248" s="44">
        <v>0.13648026039479208</v>
      </c>
      <c r="T248" s="44">
        <v>1.725612487750245E-2</v>
      </c>
      <c r="U248" s="98">
        <f t="shared" si="48"/>
        <v>34.264389052218959</v>
      </c>
      <c r="V248" s="98">
        <f t="shared" si="49"/>
        <v>22.24628244435111</v>
      </c>
      <c r="W248" s="106">
        <f t="shared" si="50"/>
        <v>2.8127483550328995</v>
      </c>
    </row>
    <row r="249" spans="13:23" x14ac:dyDescent="0.3">
      <c r="M249" s="101" t="s">
        <v>485</v>
      </c>
      <c r="N249" s="97">
        <v>10040201</v>
      </c>
      <c r="O249" s="97">
        <v>2168</v>
      </c>
      <c r="P249" s="106">
        <v>2168</v>
      </c>
      <c r="R249" s="88">
        <v>7.1512763868433971E-2</v>
      </c>
      <c r="S249" s="44">
        <v>6.6011782032400573E-2</v>
      </c>
      <c r="T249" s="44">
        <v>1.6502945508100143E-2</v>
      </c>
      <c r="U249" s="98">
        <f t="shared" si="48"/>
        <v>155.03967206676484</v>
      </c>
      <c r="V249" s="98">
        <f t="shared" si="49"/>
        <v>143.11354344624445</v>
      </c>
      <c r="W249" s="106">
        <f t="shared" si="50"/>
        <v>35.778385861561112</v>
      </c>
    </row>
    <row r="250" spans="13:23" x14ac:dyDescent="0.3">
      <c r="M250" s="101" t="s">
        <v>486</v>
      </c>
      <c r="N250" s="97">
        <v>10100004</v>
      </c>
      <c r="O250" s="97">
        <v>1017</v>
      </c>
      <c r="P250" s="106">
        <v>141</v>
      </c>
      <c r="R250" s="88">
        <v>7.0697160883280749E-2</v>
      </c>
      <c r="S250" s="44">
        <v>7.0697160883280749E-2</v>
      </c>
      <c r="T250" s="44">
        <v>0</v>
      </c>
      <c r="U250" s="98">
        <f t="shared" si="48"/>
        <v>9.9682996845425862</v>
      </c>
      <c r="V250" s="98">
        <f t="shared" si="49"/>
        <v>9.9682996845425862</v>
      </c>
      <c r="W250" s="106">
        <f t="shared" si="50"/>
        <v>0</v>
      </c>
    </row>
    <row r="251" spans="13:23" x14ac:dyDescent="0.3">
      <c r="M251" s="101" t="s">
        <v>486</v>
      </c>
      <c r="N251" s="97">
        <v>10110203</v>
      </c>
      <c r="O251" s="97">
        <v>1017</v>
      </c>
      <c r="P251" s="106">
        <v>1</v>
      </c>
      <c r="R251" s="88">
        <v>7.0697160883280749E-2</v>
      </c>
      <c r="S251" s="44">
        <v>7.0697160883280749E-2</v>
      </c>
      <c r="T251" s="44">
        <v>0</v>
      </c>
      <c r="U251" s="98">
        <f t="shared" si="48"/>
        <v>7.0697160883280749E-2</v>
      </c>
      <c r="V251" s="98">
        <f t="shared" si="49"/>
        <v>7.0697160883280749E-2</v>
      </c>
      <c r="W251" s="106">
        <f t="shared" si="50"/>
        <v>0</v>
      </c>
    </row>
    <row r="252" spans="13:23" x14ac:dyDescent="0.3">
      <c r="M252" s="101" t="s">
        <v>486</v>
      </c>
      <c r="N252" s="97">
        <v>10110204</v>
      </c>
      <c r="O252" s="97">
        <v>1017</v>
      </c>
      <c r="P252" s="106">
        <v>875</v>
      </c>
      <c r="R252" s="88">
        <v>7.0697160883280749E-2</v>
      </c>
      <c r="S252" s="44">
        <v>7.0697160883280749E-2</v>
      </c>
      <c r="T252" s="44">
        <v>0</v>
      </c>
      <c r="U252" s="98">
        <f t="shared" si="48"/>
        <v>61.860015772870653</v>
      </c>
      <c r="V252" s="98">
        <f t="shared" si="49"/>
        <v>61.860015772870653</v>
      </c>
      <c r="W252" s="106">
        <f t="shared" si="50"/>
        <v>0</v>
      </c>
    </row>
    <row r="253" spans="13:23" x14ac:dyDescent="0.3">
      <c r="M253" s="101" t="s">
        <v>487</v>
      </c>
      <c r="N253" s="97">
        <v>10070004</v>
      </c>
      <c r="O253" s="97">
        <v>147972</v>
      </c>
      <c r="P253" s="106">
        <v>104309</v>
      </c>
      <c r="R253" s="88">
        <v>0.20043344111902026</v>
      </c>
      <c r="S253" s="44">
        <v>0.12575251479614602</v>
      </c>
      <c r="T253" s="44">
        <v>8.6157687777542041E-2</v>
      </c>
      <c r="U253" s="98">
        <f t="shared" si="48"/>
        <v>20907.011809683885</v>
      </c>
      <c r="V253" s="98">
        <f t="shared" si="49"/>
        <v>13117.119065871195</v>
      </c>
      <c r="W253" s="106">
        <f t="shared" si="50"/>
        <v>8987.0222543876334</v>
      </c>
    </row>
    <row r="254" spans="13:23" x14ac:dyDescent="0.3">
      <c r="M254" s="101" t="s">
        <v>487</v>
      </c>
      <c r="N254" s="97">
        <v>10070006</v>
      </c>
      <c r="O254" s="97">
        <v>147972</v>
      </c>
      <c r="P254" s="106">
        <v>323</v>
      </c>
      <c r="R254" s="88">
        <v>0.20043344111902026</v>
      </c>
      <c r="S254" s="44">
        <v>0.12575251479614602</v>
      </c>
      <c r="T254" s="44">
        <v>8.6157687777542041E-2</v>
      </c>
      <c r="U254" s="98">
        <f t="shared" si="48"/>
        <v>64.740001481443542</v>
      </c>
      <c r="V254" s="98">
        <f t="shared" si="49"/>
        <v>40.618062279155161</v>
      </c>
      <c r="W254" s="106">
        <f t="shared" si="50"/>
        <v>27.828933152146078</v>
      </c>
    </row>
    <row r="255" spans="13:23" x14ac:dyDescent="0.3">
      <c r="M255" s="101" t="s">
        <v>487</v>
      </c>
      <c r="N255" s="97">
        <v>10070007</v>
      </c>
      <c r="O255" s="97">
        <v>147972</v>
      </c>
      <c r="P255" s="106">
        <v>42643</v>
      </c>
      <c r="R255" s="88">
        <v>0.20043344111902026</v>
      </c>
      <c r="S255" s="44">
        <v>0.12575251479614602</v>
      </c>
      <c r="T255" s="44">
        <v>8.6157687777542041E-2</v>
      </c>
      <c r="U255" s="98">
        <f t="shared" si="48"/>
        <v>8547.0832296383815</v>
      </c>
      <c r="V255" s="98">
        <f t="shared" si="49"/>
        <v>5362.4644884520549</v>
      </c>
      <c r="W255" s="106">
        <f t="shared" si="50"/>
        <v>3674.0222798977252</v>
      </c>
    </row>
    <row r="256" spans="13:23" x14ac:dyDescent="0.3">
      <c r="M256" s="101" t="s">
        <v>487</v>
      </c>
      <c r="N256" s="97">
        <v>10070008</v>
      </c>
      <c r="O256" s="97">
        <v>147972</v>
      </c>
      <c r="P256" s="106">
        <v>635</v>
      </c>
      <c r="R256" s="88">
        <v>0.20043344111902026</v>
      </c>
      <c r="S256" s="44">
        <v>0.12575251479614602</v>
      </c>
      <c r="T256" s="44">
        <v>8.6157687777542041E-2</v>
      </c>
      <c r="U256" s="98">
        <f t="shared" si="48"/>
        <v>127.27523511057787</v>
      </c>
      <c r="V256" s="98">
        <f t="shared" si="49"/>
        <v>79.852846895552716</v>
      </c>
      <c r="W256" s="106">
        <f t="shared" si="50"/>
        <v>54.710131738739193</v>
      </c>
    </row>
    <row r="257" spans="13:23" x14ac:dyDescent="0.3">
      <c r="M257" s="101" t="s">
        <v>487</v>
      </c>
      <c r="N257" s="97">
        <v>10080015</v>
      </c>
      <c r="O257" s="97">
        <v>147972</v>
      </c>
      <c r="P257" s="106">
        <v>37</v>
      </c>
      <c r="R257" s="88">
        <v>0.20043344111902026</v>
      </c>
      <c r="S257" s="44">
        <v>0.12575251479614602</v>
      </c>
      <c r="T257" s="44">
        <v>8.6157687777542041E-2</v>
      </c>
      <c r="U257" s="98">
        <f t="shared" si="48"/>
        <v>7.4160373214037492</v>
      </c>
      <c r="V257" s="98">
        <f t="shared" si="49"/>
        <v>4.6528430474574023</v>
      </c>
      <c r="W257" s="106">
        <f t="shared" si="50"/>
        <v>3.1878344477690557</v>
      </c>
    </row>
    <row r="258" spans="13:23" ht="15" thickBot="1" x14ac:dyDescent="0.35">
      <c r="M258" s="107" t="s">
        <v>487</v>
      </c>
      <c r="N258" s="108">
        <v>10100001</v>
      </c>
      <c r="O258" s="108">
        <v>147972</v>
      </c>
      <c r="P258" s="109">
        <v>25</v>
      </c>
      <c r="R258" s="90">
        <v>0.20043344111902026</v>
      </c>
      <c r="S258" s="83">
        <v>0.12575251479614602</v>
      </c>
      <c r="T258" s="83">
        <v>8.6157687777542041E-2</v>
      </c>
      <c r="U258" s="113">
        <f t="shared" si="48"/>
        <v>5.0108360279755066</v>
      </c>
      <c r="V258" s="113">
        <f t="shared" si="49"/>
        <v>3.1438128699036505</v>
      </c>
      <c r="W258" s="109">
        <f t="shared" si="50"/>
        <v>2.1539421944385508</v>
      </c>
    </row>
    <row r="259" spans="13:23" ht="15" thickTop="1" x14ac:dyDescent="0.3"/>
  </sheetData>
  <sortState ref="Y3:Y257">
    <sortCondition ref="Y3"/>
  </sortState>
  <mergeCells count="7">
    <mergeCell ref="A1:F1"/>
    <mergeCell ref="AP2:AR2"/>
    <mergeCell ref="AD2:AN2"/>
    <mergeCell ref="M2:P2"/>
    <mergeCell ref="A2:K2"/>
    <mergeCell ref="R2:W2"/>
    <mergeCell ref="Y2:AB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189"/>
  <sheetViews>
    <sheetView workbookViewId="0">
      <selection activeCell="C3" sqref="C3"/>
    </sheetView>
  </sheetViews>
  <sheetFormatPr defaultRowHeight="14.4" x14ac:dyDescent="0.3"/>
  <cols>
    <col min="1" max="5" width="15.77734375" customWidth="1"/>
    <col min="6" max="6" width="2.88671875" style="43" customWidth="1"/>
    <col min="7" max="10" width="15.77734375" customWidth="1"/>
    <col min="11" max="11" width="2.88671875" style="43" customWidth="1"/>
    <col min="12" max="14" width="15.77734375" customWidth="1"/>
    <col min="15" max="15" width="2.88671875" style="43" customWidth="1"/>
    <col min="16" max="18" width="15.77734375" customWidth="1"/>
    <col min="19" max="19" width="2.88671875" style="43" customWidth="1"/>
    <col min="20" max="21" width="15.77734375" customWidth="1"/>
  </cols>
  <sheetData>
    <row r="1" spans="1:21" ht="22.2" thickTop="1" thickBot="1" x14ac:dyDescent="0.45">
      <c r="A1" s="246" t="s">
        <v>526</v>
      </c>
      <c r="B1" s="247"/>
      <c r="C1" s="248"/>
    </row>
    <row r="2" spans="1:21" ht="16.8" thickTop="1" thickBot="1" x14ac:dyDescent="0.35">
      <c r="A2" s="254" t="s">
        <v>492</v>
      </c>
      <c r="B2" s="255"/>
      <c r="C2" s="255"/>
      <c r="D2" s="255"/>
      <c r="E2" s="256"/>
      <c r="G2" s="254" t="s">
        <v>495</v>
      </c>
      <c r="H2" s="255"/>
      <c r="I2" s="255"/>
      <c r="J2" s="256"/>
      <c r="L2" s="254" t="s">
        <v>498</v>
      </c>
      <c r="M2" s="255"/>
      <c r="N2" s="256"/>
      <c r="P2" s="254" t="s">
        <v>501</v>
      </c>
      <c r="Q2" s="255"/>
      <c r="R2" s="256"/>
      <c r="T2" s="252" t="s">
        <v>429</v>
      </c>
      <c r="U2" s="253"/>
    </row>
    <row r="3" spans="1:21" ht="44.4" thickTop="1" thickBot="1" x14ac:dyDescent="0.35">
      <c r="A3" s="142" t="s">
        <v>402</v>
      </c>
      <c r="B3" s="143" t="s">
        <v>3</v>
      </c>
      <c r="C3" s="143" t="s">
        <v>527</v>
      </c>
      <c r="D3" s="143" t="s">
        <v>528</v>
      </c>
      <c r="E3" s="144" t="s">
        <v>393</v>
      </c>
      <c r="G3" s="142" t="s">
        <v>402</v>
      </c>
      <c r="H3" s="143" t="s">
        <v>530</v>
      </c>
      <c r="I3" s="143" t="s">
        <v>531</v>
      </c>
      <c r="J3" s="144" t="s">
        <v>532</v>
      </c>
      <c r="L3" s="147" t="s">
        <v>533</v>
      </c>
      <c r="M3" s="148" t="s">
        <v>534</v>
      </c>
      <c r="N3" s="149" t="s">
        <v>535</v>
      </c>
      <c r="P3" s="147" t="s">
        <v>402</v>
      </c>
      <c r="Q3" s="150" t="s">
        <v>3</v>
      </c>
      <c r="R3" s="151" t="s">
        <v>536</v>
      </c>
      <c r="T3" s="157" t="s">
        <v>3</v>
      </c>
      <c r="U3" s="158" t="s">
        <v>537</v>
      </c>
    </row>
    <row r="4" spans="1:21" ht="15" thickTop="1" x14ac:dyDescent="0.3">
      <c r="A4" s="45" t="s">
        <v>488</v>
      </c>
      <c r="B4" s="145">
        <v>10020001</v>
      </c>
      <c r="C4" s="145">
        <v>124769.8045</v>
      </c>
      <c r="D4" s="145">
        <v>26786.679690000001</v>
      </c>
      <c r="E4" s="146">
        <f>D4/C4</f>
        <v>0.21468880068654753</v>
      </c>
      <c r="G4" s="45" t="s">
        <v>488</v>
      </c>
      <c r="H4" s="145">
        <v>565.16999999999996</v>
      </c>
      <c r="I4" s="145">
        <v>107.15</v>
      </c>
      <c r="J4" s="146">
        <f>I4/H4</f>
        <v>0.18958897322929386</v>
      </c>
      <c r="L4" s="48">
        <v>1181.04</v>
      </c>
      <c r="M4" s="74">
        <f>L4*1120.55</f>
        <v>1323414.372</v>
      </c>
      <c r="N4" s="89">
        <f>M4*J4</f>
        <v>250904.77194437073</v>
      </c>
      <c r="P4" s="48" t="s">
        <v>488</v>
      </c>
      <c r="Q4" s="44">
        <v>10020001</v>
      </c>
      <c r="R4" s="49">
        <f>$N$4*E4</f>
        <v>53866.444575268666</v>
      </c>
      <c r="T4" s="152" t="s">
        <v>384</v>
      </c>
      <c r="U4" s="53">
        <v>0</v>
      </c>
    </row>
    <row r="5" spans="1:21" x14ac:dyDescent="0.3">
      <c r="A5" s="48" t="s">
        <v>488</v>
      </c>
      <c r="B5" s="74">
        <v>10020002</v>
      </c>
      <c r="C5" s="74">
        <v>124769.8045</v>
      </c>
      <c r="D5" s="74">
        <v>56984.768689999997</v>
      </c>
      <c r="E5" s="89">
        <f t="shared" ref="E5:E45" si="0">D5/C5</f>
        <v>0.45671922720693209</v>
      </c>
      <c r="G5" s="48" t="s">
        <v>489</v>
      </c>
      <c r="H5" s="74">
        <v>310.85000000000002</v>
      </c>
      <c r="I5" s="74">
        <v>68.27</v>
      </c>
      <c r="J5" s="89">
        <f t="shared" ref="J5:J57" si="1">I5/H5</f>
        <v>0.21962361267492356</v>
      </c>
      <c r="L5" s="48">
        <v>271.45999999999998</v>
      </c>
      <c r="M5" s="74">
        <f t="shared" ref="M5:M57" si="2">L5*1120.55</f>
        <v>304184.50299999997</v>
      </c>
      <c r="N5" s="89">
        <f t="shared" ref="N5:N57" si="3">M5*J5</f>
        <v>66806.099468586122</v>
      </c>
      <c r="P5" s="48" t="s">
        <v>488</v>
      </c>
      <c r="Q5" s="44">
        <v>10020002</v>
      </c>
      <c r="R5" s="49">
        <f t="shared" ref="R5:R6" si="4">$N$4*E5</f>
        <v>114593.03354496454</v>
      </c>
      <c r="T5" s="153" t="s">
        <v>385</v>
      </c>
      <c r="U5" s="53">
        <v>0</v>
      </c>
    </row>
    <row r="6" spans="1:21" x14ac:dyDescent="0.3">
      <c r="A6" s="48" t="s">
        <v>488</v>
      </c>
      <c r="B6" s="74">
        <v>10020004</v>
      </c>
      <c r="C6" s="74">
        <v>124769.8045</v>
      </c>
      <c r="D6" s="74">
        <v>40998.356119999997</v>
      </c>
      <c r="E6" s="89">
        <f t="shared" si="0"/>
        <v>0.32859197210652036</v>
      </c>
      <c r="G6" s="48" t="s">
        <v>490</v>
      </c>
      <c r="H6" s="74">
        <v>272</v>
      </c>
      <c r="I6" s="74">
        <v>67.97</v>
      </c>
      <c r="J6" s="89">
        <f t="shared" si="1"/>
        <v>0.24988970588235293</v>
      </c>
      <c r="L6" s="48">
        <v>234.5</v>
      </c>
      <c r="M6" s="74">
        <f t="shared" si="2"/>
        <v>262768.97499999998</v>
      </c>
      <c r="N6" s="89">
        <f t="shared" si="3"/>
        <v>65663.261877757337</v>
      </c>
      <c r="P6" s="48" t="s">
        <v>488</v>
      </c>
      <c r="Q6" s="44">
        <v>10020004</v>
      </c>
      <c r="R6" s="49">
        <f t="shared" si="4"/>
        <v>82445.293824137523</v>
      </c>
      <c r="T6" s="154">
        <v>10020001</v>
      </c>
      <c r="U6" s="53">
        <f>R4</f>
        <v>53866.444575268666</v>
      </c>
    </row>
    <row r="7" spans="1:21" x14ac:dyDescent="0.3">
      <c r="A7" s="48" t="s">
        <v>489</v>
      </c>
      <c r="B7" s="74">
        <v>10070008</v>
      </c>
      <c r="C7" s="74">
        <v>68461.266099999993</v>
      </c>
      <c r="D7" s="74">
        <v>1741.1628350000001</v>
      </c>
      <c r="E7" s="89">
        <f t="shared" si="0"/>
        <v>2.543281674716209E-2</v>
      </c>
      <c r="G7" s="48" t="s">
        <v>435</v>
      </c>
      <c r="H7" s="74">
        <v>239.23</v>
      </c>
      <c r="I7" s="74">
        <v>47.97</v>
      </c>
      <c r="J7" s="89">
        <f t="shared" si="1"/>
        <v>0.20051832964093133</v>
      </c>
      <c r="L7" s="48">
        <v>239.77</v>
      </c>
      <c r="M7" s="74">
        <f t="shared" si="2"/>
        <v>268674.27350000001</v>
      </c>
      <c r="N7" s="89">
        <f t="shared" si="3"/>
        <v>53874.11653971074</v>
      </c>
      <c r="P7" s="48" t="s">
        <v>489</v>
      </c>
      <c r="Q7" s="44">
        <v>10070008</v>
      </c>
      <c r="R7" s="49">
        <f>$N$5*E7</f>
        <v>1699.0672853772335</v>
      </c>
      <c r="T7" s="154">
        <v>10020002</v>
      </c>
      <c r="U7" s="53">
        <f>SUM(R5,R92)</f>
        <v>149218.62479517938</v>
      </c>
    </row>
    <row r="8" spans="1:21" x14ac:dyDescent="0.3">
      <c r="A8" s="48" t="s">
        <v>489</v>
      </c>
      <c r="B8" s="74">
        <v>10080014</v>
      </c>
      <c r="C8" s="74">
        <v>68461.266099999993</v>
      </c>
      <c r="D8" s="74">
        <v>14.895258070000001</v>
      </c>
      <c r="E8" s="89">
        <f t="shared" si="0"/>
        <v>2.1757205086220282E-4</v>
      </c>
      <c r="G8" s="48" t="s">
        <v>436</v>
      </c>
      <c r="H8" s="74">
        <v>445.78</v>
      </c>
      <c r="I8" s="74">
        <v>71.61</v>
      </c>
      <c r="J8" s="89">
        <f t="shared" si="1"/>
        <v>0.16063977746870656</v>
      </c>
      <c r="L8" s="48">
        <v>412.22</v>
      </c>
      <c r="M8" s="74">
        <f t="shared" si="2"/>
        <v>461913.12099999998</v>
      </c>
      <c r="N8" s="89">
        <f t="shared" si="3"/>
        <v>74201.620967315728</v>
      </c>
      <c r="P8" s="48" t="s">
        <v>489</v>
      </c>
      <c r="Q8" s="44">
        <v>10080014</v>
      </c>
      <c r="R8" s="49">
        <f t="shared" ref="R8:R14" si="5">$N$5*E8</f>
        <v>14.5351400714846</v>
      </c>
      <c r="T8" s="52">
        <v>10020003</v>
      </c>
      <c r="U8" s="53">
        <f>SUM(R93)</f>
        <v>25920.087433040168</v>
      </c>
    </row>
    <row r="9" spans="1:21" x14ac:dyDescent="0.3">
      <c r="A9" s="48" t="s">
        <v>489</v>
      </c>
      <c r="B9" s="74">
        <v>10080015</v>
      </c>
      <c r="C9" s="74">
        <v>68461.266099999993</v>
      </c>
      <c r="D9" s="74">
        <v>49772.158360000001</v>
      </c>
      <c r="E9" s="89">
        <f t="shared" si="0"/>
        <v>0.72701194697887728</v>
      </c>
      <c r="G9" s="48" t="s">
        <v>437</v>
      </c>
      <c r="H9" s="74">
        <v>2.6</v>
      </c>
      <c r="I9" s="74">
        <v>1.49</v>
      </c>
      <c r="J9" s="89">
        <f t="shared" si="1"/>
        <v>0.57307692307692304</v>
      </c>
      <c r="L9" s="48">
        <v>9.43</v>
      </c>
      <c r="M9" s="74">
        <f t="shared" si="2"/>
        <v>10566.7865</v>
      </c>
      <c r="N9" s="89">
        <f t="shared" si="3"/>
        <v>6055.5814942307688</v>
      </c>
      <c r="P9" s="48" t="s">
        <v>489</v>
      </c>
      <c r="Q9" s="44">
        <v>10080015</v>
      </c>
      <c r="R9" s="49">
        <f t="shared" si="5"/>
        <v>48568.832444721338</v>
      </c>
      <c r="T9" s="154">
        <v>10020004</v>
      </c>
      <c r="U9" s="53">
        <f>SUM(R6,R44,R94,R156)</f>
        <v>96580.447060221049</v>
      </c>
    </row>
    <row r="10" spans="1:21" x14ac:dyDescent="0.3">
      <c r="A10" s="48" t="s">
        <v>489</v>
      </c>
      <c r="B10" s="74">
        <v>10080016</v>
      </c>
      <c r="C10" s="74">
        <v>68461.266099999993</v>
      </c>
      <c r="D10" s="74">
        <v>15281.8352</v>
      </c>
      <c r="E10" s="89">
        <f t="shared" si="0"/>
        <v>0.22321870556232673</v>
      </c>
      <c r="G10" s="48" t="s">
        <v>438</v>
      </c>
      <c r="H10" s="74">
        <v>136.44</v>
      </c>
      <c r="I10" s="74">
        <v>35.61</v>
      </c>
      <c r="J10" s="89">
        <f t="shared" si="1"/>
        <v>0.26099384344766929</v>
      </c>
      <c r="L10" s="48">
        <v>170.94</v>
      </c>
      <c r="M10" s="74">
        <f t="shared" si="2"/>
        <v>191546.81699999998</v>
      </c>
      <c r="N10" s="89">
        <f t="shared" si="3"/>
        <v>49992.539968997356</v>
      </c>
      <c r="P10" s="48" t="s">
        <v>489</v>
      </c>
      <c r="Q10" s="44">
        <v>10080016</v>
      </c>
      <c r="R10" s="49">
        <f t="shared" si="5"/>
        <v>14912.371047045837</v>
      </c>
      <c r="T10" s="52">
        <v>10020005</v>
      </c>
      <c r="U10" s="53">
        <f>SUM(R21,R54,R74,R95,R157)</f>
        <v>60042.804759541097</v>
      </c>
    </row>
    <row r="11" spans="1:21" x14ac:dyDescent="0.3">
      <c r="A11" s="48" t="s">
        <v>489</v>
      </c>
      <c r="B11" s="74">
        <v>10090101</v>
      </c>
      <c r="C11" s="74">
        <v>68461.266099999993</v>
      </c>
      <c r="D11" s="74">
        <v>1280.9854379999999</v>
      </c>
      <c r="E11" s="89">
        <f t="shared" si="0"/>
        <v>1.8711097690318642E-2</v>
      </c>
      <c r="G11" s="48" t="s">
        <v>439</v>
      </c>
      <c r="H11" s="74">
        <v>34.270000000000003</v>
      </c>
      <c r="I11" s="74">
        <v>8.8800000000000008</v>
      </c>
      <c r="J11" s="89">
        <f t="shared" si="1"/>
        <v>0.25911876276626788</v>
      </c>
      <c r="L11" s="48">
        <v>78.34</v>
      </c>
      <c r="M11" s="74">
        <f t="shared" si="2"/>
        <v>87783.887000000002</v>
      </c>
      <c r="N11" s="89">
        <f t="shared" si="3"/>
        <v>22746.452190253869</v>
      </c>
      <c r="P11" s="48" t="s">
        <v>489</v>
      </c>
      <c r="Q11" s="44">
        <v>10090101</v>
      </c>
      <c r="R11" s="49">
        <f t="shared" si="5"/>
        <v>1250.0154534658593</v>
      </c>
      <c r="T11" s="52">
        <v>10020006</v>
      </c>
      <c r="U11" s="53">
        <f>R75</f>
        <v>14452.665227362128</v>
      </c>
    </row>
    <row r="12" spans="1:21" x14ac:dyDescent="0.3">
      <c r="A12" s="48" t="s">
        <v>489</v>
      </c>
      <c r="B12" s="74">
        <v>10090102</v>
      </c>
      <c r="C12" s="74">
        <v>68461.266099999993</v>
      </c>
      <c r="D12" s="74">
        <v>26.638219660000001</v>
      </c>
      <c r="E12" s="89">
        <f t="shared" si="0"/>
        <v>3.8909913849811202E-4</v>
      </c>
      <c r="G12" s="48" t="s">
        <v>440</v>
      </c>
      <c r="H12" s="74">
        <v>71.69</v>
      </c>
      <c r="I12" s="74">
        <v>23.93</v>
      </c>
      <c r="J12" s="89">
        <f t="shared" si="1"/>
        <v>0.33379829822848378</v>
      </c>
      <c r="L12" s="48">
        <v>118.67</v>
      </c>
      <c r="M12" s="74">
        <f t="shared" si="2"/>
        <v>132975.6685</v>
      </c>
      <c r="N12" s="89">
        <f t="shared" si="3"/>
        <v>44387.051851094999</v>
      </c>
      <c r="P12" s="48" t="s">
        <v>489</v>
      </c>
      <c r="Q12" s="44">
        <v>10090102</v>
      </c>
      <c r="R12" s="49">
        <f t="shared" si="5"/>
        <v>25.994195749646039</v>
      </c>
      <c r="T12" s="52">
        <v>10020007</v>
      </c>
      <c r="U12" s="53">
        <f>SUM(R55,R96)</f>
        <v>24308.810115818778</v>
      </c>
    </row>
    <row r="13" spans="1:21" x14ac:dyDescent="0.3">
      <c r="A13" s="48" t="s">
        <v>489</v>
      </c>
      <c r="B13" s="74">
        <v>10100001</v>
      </c>
      <c r="C13" s="74">
        <v>68461.266099999993</v>
      </c>
      <c r="D13" s="74">
        <v>270.06890490000001</v>
      </c>
      <c r="E13" s="89">
        <f t="shared" si="0"/>
        <v>3.9448423946106372E-3</v>
      </c>
      <c r="G13" s="48" t="s">
        <v>441</v>
      </c>
      <c r="H13" s="74">
        <v>4.3899999999999997</v>
      </c>
      <c r="I13" s="74">
        <v>2.2799999999999998</v>
      </c>
      <c r="J13" s="89">
        <f t="shared" si="1"/>
        <v>0.51936218678815493</v>
      </c>
      <c r="L13" s="48">
        <v>2.5</v>
      </c>
      <c r="M13" s="74">
        <f t="shared" si="2"/>
        <v>2801.375</v>
      </c>
      <c r="N13" s="89">
        <f t="shared" si="3"/>
        <v>1454.9282460136676</v>
      </c>
      <c r="P13" s="48" t="s">
        <v>489</v>
      </c>
      <c r="Q13" s="44">
        <v>10100001</v>
      </c>
      <c r="R13" s="49">
        <f t="shared" si="5"/>
        <v>263.53953340225371</v>
      </c>
      <c r="T13" s="52">
        <v>10020008</v>
      </c>
      <c r="U13" s="53">
        <f>R56</f>
        <v>98742.615272060284</v>
      </c>
    </row>
    <row r="14" spans="1:21" x14ac:dyDescent="0.3">
      <c r="A14" s="48" t="s">
        <v>489</v>
      </c>
      <c r="B14" s="74">
        <v>10100003</v>
      </c>
      <c r="C14" s="74">
        <v>68461.266099999993</v>
      </c>
      <c r="D14" s="74">
        <v>73.521890819999996</v>
      </c>
      <c r="E14" s="89">
        <f t="shared" si="0"/>
        <v>1.0739195315582982E-3</v>
      </c>
      <c r="G14" s="48" t="s">
        <v>442</v>
      </c>
      <c r="H14" s="74">
        <v>69.08</v>
      </c>
      <c r="I14" s="74">
        <v>19.72</v>
      </c>
      <c r="J14" s="89">
        <f t="shared" si="1"/>
        <v>0.28546612623045742</v>
      </c>
      <c r="L14" s="48">
        <v>50.61</v>
      </c>
      <c r="M14" s="74">
        <f t="shared" si="2"/>
        <v>56711.035499999998</v>
      </c>
      <c r="N14" s="89">
        <f t="shared" si="3"/>
        <v>16189.079618702952</v>
      </c>
      <c r="P14" s="48" t="s">
        <v>489</v>
      </c>
      <c r="Q14" s="44">
        <v>10100003</v>
      </c>
      <c r="R14" s="49">
        <f t="shared" si="5"/>
        <v>71.74437504654108</v>
      </c>
      <c r="T14" s="52">
        <v>10030101</v>
      </c>
      <c r="U14" s="53">
        <f>SUM(R22,R57,R76,R81,R100)</f>
        <v>87008.110150159147</v>
      </c>
    </row>
    <row r="15" spans="1:21" x14ac:dyDescent="0.3">
      <c r="A15" s="48" t="s">
        <v>490</v>
      </c>
      <c r="B15" s="74">
        <v>10040104</v>
      </c>
      <c r="C15" s="74">
        <v>63882.415119999998</v>
      </c>
      <c r="D15" s="74">
        <v>355.88928600000003</v>
      </c>
      <c r="E15" s="89">
        <f t="shared" si="0"/>
        <v>5.5710055002065806E-3</v>
      </c>
      <c r="G15" s="48" t="s">
        <v>443</v>
      </c>
      <c r="H15" s="74">
        <v>43.25</v>
      </c>
      <c r="I15" s="74">
        <v>9.11</v>
      </c>
      <c r="J15" s="89">
        <f t="shared" si="1"/>
        <v>0.210635838150289</v>
      </c>
      <c r="L15" s="48">
        <v>60.33</v>
      </c>
      <c r="M15" s="74">
        <f t="shared" si="2"/>
        <v>67602.781499999997</v>
      </c>
      <c r="N15" s="89">
        <f t="shared" si="3"/>
        <v>14239.568542543351</v>
      </c>
      <c r="P15" s="48" t="s">
        <v>490</v>
      </c>
      <c r="Q15" s="44">
        <v>10040104</v>
      </c>
      <c r="R15" s="49">
        <f>$N$6*E15</f>
        <v>365.8103930824912</v>
      </c>
      <c r="T15" s="52">
        <v>10030102</v>
      </c>
      <c r="U15" s="53">
        <f>SUM(R29,R32,R82)</f>
        <v>20620.770697897431</v>
      </c>
    </row>
    <row r="16" spans="1:21" x14ac:dyDescent="0.3">
      <c r="A16" s="48" t="s">
        <v>490</v>
      </c>
      <c r="B16" s="74">
        <v>10050004</v>
      </c>
      <c r="C16" s="74">
        <v>63882.415119999998</v>
      </c>
      <c r="D16" s="74">
        <v>47137.305560000001</v>
      </c>
      <c r="E16" s="89">
        <f t="shared" si="0"/>
        <v>0.73787607233469299</v>
      </c>
      <c r="G16" s="48" t="s">
        <v>445</v>
      </c>
      <c r="H16" s="74">
        <v>69.95</v>
      </c>
      <c r="I16" s="74">
        <v>15.73</v>
      </c>
      <c r="J16" s="89">
        <f t="shared" si="1"/>
        <v>0.22487491065046461</v>
      </c>
      <c r="L16" s="48">
        <v>66.62</v>
      </c>
      <c r="M16" s="74">
        <f t="shared" si="2"/>
        <v>74651.040999999997</v>
      </c>
      <c r="N16" s="89">
        <f t="shared" si="3"/>
        <v>16787.14617483917</v>
      </c>
      <c r="P16" s="48" t="s">
        <v>490</v>
      </c>
      <c r="Q16" s="44">
        <v>10050004</v>
      </c>
      <c r="R16" s="49">
        <f t="shared" ref="R16:R20" si="6">$N$6*E16</f>
        <v>48451.349771043962</v>
      </c>
      <c r="T16" s="52">
        <v>10030103</v>
      </c>
      <c r="U16" s="53">
        <f>SUM(R30,R101)</f>
        <v>42523.385212953675</v>
      </c>
    </row>
    <row r="17" spans="1:21" x14ac:dyDescent="0.3">
      <c r="A17" s="48" t="s">
        <v>490</v>
      </c>
      <c r="B17" s="74">
        <v>10050007</v>
      </c>
      <c r="C17" s="74">
        <v>63882.415119999998</v>
      </c>
      <c r="D17" s="74">
        <v>4162.0055069999999</v>
      </c>
      <c r="E17" s="89">
        <f t="shared" si="0"/>
        <v>6.5151035683010353E-2</v>
      </c>
      <c r="G17" s="48" t="s">
        <v>446</v>
      </c>
      <c r="H17" s="74">
        <v>51.08</v>
      </c>
      <c r="I17" s="74">
        <v>28.35</v>
      </c>
      <c r="J17" s="89">
        <f t="shared" si="1"/>
        <v>0.55501174628034455</v>
      </c>
      <c r="L17" s="48">
        <v>55.92</v>
      </c>
      <c r="M17" s="74">
        <f t="shared" si="2"/>
        <v>62661.156000000003</v>
      </c>
      <c r="N17" s="89">
        <f t="shared" si="3"/>
        <v>34777.67761550509</v>
      </c>
      <c r="P17" s="48" t="s">
        <v>490</v>
      </c>
      <c r="Q17" s="44">
        <v>10050007</v>
      </c>
      <c r="R17" s="49">
        <f t="shared" si="6"/>
        <v>4278.0295176606214</v>
      </c>
      <c r="T17" s="52">
        <v>10030104</v>
      </c>
      <c r="U17" s="53">
        <f>SUM(R31,R83,R164)</f>
        <v>128754.53907000332</v>
      </c>
    </row>
    <row r="18" spans="1:21" x14ac:dyDescent="0.3">
      <c r="A18" s="48" t="s">
        <v>490</v>
      </c>
      <c r="B18" s="74">
        <v>10050008</v>
      </c>
      <c r="C18" s="74">
        <v>63882.415119999998</v>
      </c>
      <c r="D18" s="74">
        <v>3349.9418150000001</v>
      </c>
      <c r="E18" s="89">
        <f t="shared" si="0"/>
        <v>5.2439185473925773E-2</v>
      </c>
      <c r="G18" s="48" t="s">
        <v>447</v>
      </c>
      <c r="H18" s="74">
        <v>478.77</v>
      </c>
      <c r="I18" s="74">
        <v>104.17</v>
      </c>
      <c r="J18" s="89">
        <f t="shared" si="1"/>
        <v>0.21757837792677071</v>
      </c>
      <c r="L18" s="48">
        <v>454.69</v>
      </c>
      <c r="M18" s="74">
        <f t="shared" si="2"/>
        <v>509502.87949999998</v>
      </c>
      <c r="N18" s="89">
        <f t="shared" si="3"/>
        <v>110856.81007062891</v>
      </c>
      <c r="P18" s="48" t="s">
        <v>490</v>
      </c>
      <c r="Q18" s="44">
        <v>10050008</v>
      </c>
      <c r="R18" s="49">
        <f t="shared" si="6"/>
        <v>3443.3279684306767</v>
      </c>
      <c r="T18" s="52">
        <v>10030105</v>
      </c>
      <c r="U18" s="53">
        <v>0</v>
      </c>
    </row>
    <row r="19" spans="1:21" x14ac:dyDescent="0.3">
      <c r="A19" s="48" t="s">
        <v>490</v>
      </c>
      <c r="B19" s="74">
        <v>10050009</v>
      </c>
      <c r="C19" s="74">
        <v>63882.415119999998</v>
      </c>
      <c r="D19" s="74">
        <v>1038.593983</v>
      </c>
      <c r="E19" s="89">
        <f t="shared" si="0"/>
        <v>1.6257901036600634E-2</v>
      </c>
      <c r="G19" s="48" t="s">
        <v>448</v>
      </c>
      <c r="H19" s="74">
        <v>10.79</v>
      </c>
      <c r="I19" s="74">
        <v>5.23</v>
      </c>
      <c r="J19" s="89">
        <f t="shared" si="1"/>
        <v>0.48470806302131614</v>
      </c>
      <c r="L19" s="48">
        <v>14.86</v>
      </c>
      <c r="M19" s="74">
        <f t="shared" si="2"/>
        <v>16651.373</v>
      </c>
      <c r="N19" s="89">
        <f t="shared" si="3"/>
        <v>8071.0547534754414</v>
      </c>
      <c r="P19" s="48" t="s">
        <v>490</v>
      </c>
      <c r="Q19" s="44">
        <v>10050009</v>
      </c>
      <c r="R19" s="49">
        <f t="shared" si="6"/>
        <v>1067.5468133489699</v>
      </c>
      <c r="T19" s="52">
        <v>10030201</v>
      </c>
      <c r="U19" s="53">
        <f>SUM(R61,R124,R165)</f>
        <v>27156.425397268573</v>
      </c>
    </row>
    <row r="20" spans="1:21" x14ac:dyDescent="0.3">
      <c r="A20" s="48" t="s">
        <v>490</v>
      </c>
      <c r="B20" s="74">
        <v>10050010</v>
      </c>
      <c r="C20" s="74">
        <v>63882.415119999998</v>
      </c>
      <c r="D20" s="74">
        <v>7838.6789660000004</v>
      </c>
      <c r="E20" s="89">
        <f t="shared" si="0"/>
        <v>0.12270479992460248</v>
      </c>
      <c r="G20" s="48" t="s">
        <v>449</v>
      </c>
      <c r="H20" s="74">
        <v>83.61</v>
      </c>
      <c r="I20" s="74">
        <v>15.67</v>
      </c>
      <c r="J20" s="89">
        <f t="shared" si="1"/>
        <v>0.18741777299366105</v>
      </c>
      <c r="L20" s="48">
        <v>84.22</v>
      </c>
      <c r="M20" s="74">
        <f t="shared" si="2"/>
        <v>94372.72099999999</v>
      </c>
      <c r="N20" s="89">
        <f t="shared" si="3"/>
        <v>17687.125201172108</v>
      </c>
      <c r="P20" s="48" t="s">
        <v>490</v>
      </c>
      <c r="Q20" s="44">
        <v>10050010</v>
      </c>
      <c r="R20" s="49">
        <f t="shared" si="6"/>
        <v>8057.1974111069912</v>
      </c>
      <c r="T20" s="52">
        <v>10030202</v>
      </c>
      <c r="U20" s="53">
        <f>R62</f>
        <v>16406.961234142131</v>
      </c>
    </row>
    <row r="21" spans="1:21" x14ac:dyDescent="0.3">
      <c r="A21" s="48" t="s">
        <v>435</v>
      </c>
      <c r="B21" s="74">
        <v>10020005</v>
      </c>
      <c r="C21" s="74">
        <v>45140.750500000002</v>
      </c>
      <c r="D21" s="74">
        <v>634.50701219999996</v>
      </c>
      <c r="E21" s="89">
        <f t="shared" si="0"/>
        <v>1.4056191028547474E-2</v>
      </c>
      <c r="G21" s="48" t="s">
        <v>450</v>
      </c>
      <c r="H21" s="74">
        <v>84.86</v>
      </c>
      <c r="I21" s="74">
        <v>14.91</v>
      </c>
      <c r="J21" s="89">
        <f t="shared" si="1"/>
        <v>0.17570115484327128</v>
      </c>
      <c r="L21" s="48">
        <v>43.61</v>
      </c>
      <c r="M21" s="74">
        <f t="shared" si="2"/>
        <v>48867.1855</v>
      </c>
      <c r="N21" s="89">
        <f t="shared" si="3"/>
        <v>8586.0209262903609</v>
      </c>
      <c r="P21" s="48" t="s">
        <v>435</v>
      </c>
      <c r="Q21" s="44">
        <v>10020005</v>
      </c>
      <c r="R21" s="49">
        <f>$N$7*E21</f>
        <v>757.26487357640315</v>
      </c>
      <c r="T21" s="52">
        <v>10030203</v>
      </c>
      <c r="U21" s="53">
        <f>SUM(R33,R63,R68,R85,R125,R167)</f>
        <v>65277.657567588751</v>
      </c>
    </row>
    <row r="22" spans="1:21" x14ac:dyDescent="0.3">
      <c r="A22" s="48" t="s">
        <v>435</v>
      </c>
      <c r="B22" s="74">
        <v>10030101</v>
      </c>
      <c r="C22" s="74">
        <v>45140.750500000002</v>
      </c>
      <c r="D22" s="74">
        <v>44506.243490000001</v>
      </c>
      <c r="E22" s="89">
        <f t="shared" si="0"/>
        <v>0.98594380902018897</v>
      </c>
      <c r="G22" s="48" t="s">
        <v>451</v>
      </c>
      <c r="H22" s="74">
        <v>102.47</v>
      </c>
      <c r="I22" s="74">
        <v>24.48</v>
      </c>
      <c r="J22" s="89">
        <f t="shared" si="1"/>
        <v>0.23889919000683127</v>
      </c>
      <c r="L22" s="48">
        <v>137.19999999999999</v>
      </c>
      <c r="M22" s="74">
        <f t="shared" si="2"/>
        <v>153739.46</v>
      </c>
      <c r="N22" s="89">
        <f t="shared" si="3"/>
        <v>36728.232466087633</v>
      </c>
      <c r="P22" s="48" t="s">
        <v>435</v>
      </c>
      <c r="Q22" s="44">
        <v>10030101</v>
      </c>
      <c r="R22" s="49">
        <f>$N$7*E22</f>
        <v>53116.851668759969</v>
      </c>
      <c r="T22" s="52">
        <v>10030204</v>
      </c>
      <c r="U22" s="53">
        <f>SUM(R86,R168)</f>
        <v>2663.9296896545975</v>
      </c>
    </row>
    <row r="23" spans="1:21" x14ac:dyDescent="0.3">
      <c r="A23" s="48" t="s">
        <v>436</v>
      </c>
      <c r="B23" s="74">
        <v>10070004</v>
      </c>
      <c r="C23" s="74">
        <v>81719.369420000003</v>
      </c>
      <c r="D23" s="74">
        <v>537.27745379999999</v>
      </c>
      <c r="E23" s="89">
        <f t="shared" si="0"/>
        <v>6.5746647045040298E-3</v>
      </c>
      <c r="G23" s="48" t="s">
        <v>452</v>
      </c>
      <c r="H23" s="74">
        <v>15.82</v>
      </c>
      <c r="I23" s="74">
        <v>4.92</v>
      </c>
      <c r="J23" s="89">
        <f t="shared" si="1"/>
        <v>0.31099873577749682</v>
      </c>
      <c r="L23" s="48">
        <v>17.73</v>
      </c>
      <c r="M23" s="74">
        <f t="shared" si="2"/>
        <v>19867.351500000001</v>
      </c>
      <c r="N23" s="89">
        <f t="shared" si="3"/>
        <v>6178.721199747155</v>
      </c>
      <c r="P23" s="48" t="s">
        <v>436</v>
      </c>
      <c r="Q23" s="44">
        <v>10070004</v>
      </c>
      <c r="R23" s="49">
        <f>$N$8*E23</f>
        <v>487.8507783907969</v>
      </c>
      <c r="T23" s="52">
        <v>10030205</v>
      </c>
      <c r="U23" s="53">
        <f>SUM(R34,R126,R166)</f>
        <v>58561.847210910062</v>
      </c>
    </row>
    <row r="24" spans="1:21" x14ac:dyDescent="0.3">
      <c r="A24" s="48" t="s">
        <v>436</v>
      </c>
      <c r="B24" s="74">
        <v>10070005</v>
      </c>
      <c r="C24" s="74">
        <v>81719.369420000003</v>
      </c>
      <c r="D24" s="74">
        <v>2798.0769399999999</v>
      </c>
      <c r="E24" s="89">
        <f t="shared" si="0"/>
        <v>3.4240070130976789E-2</v>
      </c>
      <c r="G24" s="48" t="s">
        <v>453</v>
      </c>
      <c r="H24" s="74">
        <v>144.91</v>
      </c>
      <c r="I24" s="74">
        <v>30.74</v>
      </c>
      <c r="J24" s="89">
        <f t="shared" si="1"/>
        <v>0.21213166793181976</v>
      </c>
      <c r="L24" s="48">
        <v>151.85</v>
      </c>
      <c r="M24" s="74">
        <f t="shared" si="2"/>
        <v>170155.51749999999</v>
      </c>
      <c r="N24" s="89">
        <f t="shared" si="3"/>
        <v>36095.373735076944</v>
      </c>
      <c r="P24" s="48" t="s">
        <v>436</v>
      </c>
      <c r="Q24" s="44">
        <v>10070005</v>
      </c>
      <c r="R24" s="49">
        <f t="shared" ref="R24:R27" si="7">$N$8*E24</f>
        <v>2540.6687057530485</v>
      </c>
      <c r="T24" s="52">
        <v>10040101</v>
      </c>
      <c r="U24" s="53">
        <f>SUM(R35,R46)</f>
        <v>8958.8121874408644</v>
      </c>
    </row>
    <row r="25" spans="1:21" x14ac:dyDescent="0.3">
      <c r="A25" s="48" t="s">
        <v>436</v>
      </c>
      <c r="B25" s="74">
        <v>10070006</v>
      </c>
      <c r="C25" s="74">
        <v>81719.369420000003</v>
      </c>
      <c r="D25" s="74">
        <v>76734.046570000006</v>
      </c>
      <c r="E25" s="89">
        <f t="shared" si="0"/>
        <v>0.93899459962328236</v>
      </c>
      <c r="G25" s="48" t="s">
        <v>454</v>
      </c>
      <c r="H25" s="74">
        <v>63.66</v>
      </c>
      <c r="I25" s="74">
        <v>9.51</v>
      </c>
      <c r="J25" s="89">
        <f t="shared" si="1"/>
        <v>0.14938737040527805</v>
      </c>
      <c r="L25" s="48">
        <v>70.239999999999995</v>
      </c>
      <c r="M25" s="74">
        <f t="shared" si="2"/>
        <v>78707.431999999986</v>
      </c>
      <c r="N25" s="89">
        <f t="shared" si="3"/>
        <v>11757.896297832232</v>
      </c>
      <c r="P25" s="48" t="s">
        <v>436</v>
      </c>
      <c r="Q25" s="44">
        <v>10070006</v>
      </c>
      <c r="R25" s="49">
        <f t="shared" si="7"/>
        <v>69674.921371603181</v>
      </c>
      <c r="T25" s="52">
        <v>10040102</v>
      </c>
      <c r="U25" s="53">
        <f>R77</f>
        <v>1232.298139465204</v>
      </c>
    </row>
    <row r="26" spans="1:21" x14ac:dyDescent="0.3">
      <c r="A26" s="48" t="s">
        <v>436</v>
      </c>
      <c r="B26" s="74">
        <v>10080010</v>
      </c>
      <c r="C26" s="74">
        <v>81719.369420000003</v>
      </c>
      <c r="D26" s="74">
        <v>190.7127089</v>
      </c>
      <c r="E26" s="89">
        <f t="shared" si="0"/>
        <v>2.3337515971253316E-3</v>
      </c>
      <c r="G26" s="48" t="s">
        <v>455</v>
      </c>
      <c r="H26" s="74">
        <v>305.07</v>
      </c>
      <c r="I26" s="74">
        <v>78.61</v>
      </c>
      <c r="J26" s="89">
        <f t="shared" si="1"/>
        <v>0.25767856557511393</v>
      </c>
      <c r="L26" s="48">
        <v>283.35000000000002</v>
      </c>
      <c r="M26" s="74">
        <f t="shared" si="2"/>
        <v>317507.84250000003</v>
      </c>
      <c r="N26" s="89">
        <f t="shared" si="3"/>
        <v>81814.965414249207</v>
      </c>
      <c r="P26" s="48" t="s">
        <v>436</v>
      </c>
      <c r="Q26" s="44">
        <v>10080010</v>
      </c>
      <c r="R26" s="49">
        <f t="shared" si="7"/>
        <v>173.16815144176158</v>
      </c>
      <c r="T26" s="52">
        <v>10040103</v>
      </c>
      <c r="U26" s="53">
        <f>SUM(R47,R78)</f>
        <v>23416.212417203496</v>
      </c>
    </row>
    <row r="27" spans="1:21" x14ac:dyDescent="0.3">
      <c r="A27" s="48" t="s">
        <v>436</v>
      </c>
      <c r="B27" s="74">
        <v>10080014</v>
      </c>
      <c r="C27" s="74">
        <v>81719.369420000003</v>
      </c>
      <c r="D27" s="74">
        <v>1459.2557489999999</v>
      </c>
      <c r="E27" s="89">
        <f t="shared" si="0"/>
        <v>1.7856913964914439E-2</v>
      </c>
      <c r="G27" s="48" t="s">
        <v>538</v>
      </c>
      <c r="H27" s="74">
        <v>172.87</v>
      </c>
      <c r="I27" s="74">
        <v>42.18</v>
      </c>
      <c r="J27" s="89">
        <f t="shared" si="1"/>
        <v>0.24399838028576387</v>
      </c>
      <c r="L27" s="48">
        <v>209.22</v>
      </c>
      <c r="M27" s="74">
        <f t="shared" si="2"/>
        <v>234441.47099999999</v>
      </c>
      <c r="N27" s="89">
        <f t="shared" si="3"/>
        <v>57203.339195811881</v>
      </c>
      <c r="P27" s="48" t="s">
        <v>436</v>
      </c>
      <c r="Q27" s="44">
        <v>10080014</v>
      </c>
      <c r="R27" s="49">
        <f t="shared" si="7"/>
        <v>1325.0119616705483</v>
      </c>
      <c r="T27" s="52">
        <v>10040104</v>
      </c>
      <c r="U27" s="53">
        <f>SUM(R15,R118)</f>
        <v>603.50008352124621</v>
      </c>
    </row>
    <row r="28" spans="1:21" x14ac:dyDescent="0.3">
      <c r="A28" s="48" t="s">
        <v>437</v>
      </c>
      <c r="B28" s="74">
        <v>10110202</v>
      </c>
      <c r="C28" s="74">
        <v>125.0147891</v>
      </c>
      <c r="D28" s="74">
        <v>125.0147891</v>
      </c>
      <c r="E28" s="89">
        <f t="shared" si="0"/>
        <v>1</v>
      </c>
      <c r="G28" s="48" t="s">
        <v>457</v>
      </c>
      <c r="H28" s="74">
        <v>21.5</v>
      </c>
      <c r="I28" s="74">
        <v>4.91</v>
      </c>
      <c r="J28" s="89">
        <f t="shared" si="1"/>
        <v>0.22837209302325581</v>
      </c>
      <c r="L28" s="48">
        <v>56.81</v>
      </c>
      <c r="M28" s="74">
        <f t="shared" si="2"/>
        <v>63658.445500000002</v>
      </c>
      <c r="N28" s="89">
        <f t="shared" si="3"/>
        <v>14537.81243744186</v>
      </c>
      <c r="P28" s="48" t="s">
        <v>437</v>
      </c>
      <c r="Q28" s="44">
        <v>10110202</v>
      </c>
      <c r="R28" s="49">
        <f>$N$9*E28</f>
        <v>6055.5814942307688</v>
      </c>
      <c r="T28" s="52">
        <v>10040105</v>
      </c>
      <c r="U28" s="53">
        <v>0</v>
      </c>
    </row>
    <row r="29" spans="1:21" x14ac:dyDescent="0.3">
      <c r="A29" s="48" t="s">
        <v>438</v>
      </c>
      <c r="B29" s="74">
        <v>10030102</v>
      </c>
      <c r="C29" s="74">
        <v>44613.150800000003</v>
      </c>
      <c r="D29" s="74">
        <v>6733.9451650000001</v>
      </c>
      <c r="E29" s="89">
        <f t="shared" si="0"/>
        <v>0.15094081104444207</v>
      </c>
      <c r="G29" s="48" t="s">
        <v>458</v>
      </c>
      <c r="H29" s="74">
        <v>19.72</v>
      </c>
      <c r="I29" s="74">
        <v>6.03</v>
      </c>
      <c r="J29" s="89">
        <f t="shared" si="1"/>
        <v>0.30578093306288034</v>
      </c>
      <c r="L29" s="48">
        <v>17.55</v>
      </c>
      <c r="M29" s="74">
        <f t="shared" si="2"/>
        <v>19665.6525</v>
      </c>
      <c r="N29" s="89">
        <f t="shared" si="3"/>
        <v>6013.3815707403655</v>
      </c>
      <c r="P29" s="48" t="s">
        <v>438</v>
      </c>
      <c r="Q29" s="44">
        <v>10030102</v>
      </c>
      <c r="R29" s="49">
        <f>$N$10*E29</f>
        <v>7545.9145290921479</v>
      </c>
      <c r="T29" s="52">
        <v>10040106</v>
      </c>
      <c r="U29" s="53">
        <v>0</v>
      </c>
    </row>
    <row r="30" spans="1:21" x14ac:dyDescent="0.3">
      <c r="A30" s="48" t="s">
        <v>438</v>
      </c>
      <c r="B30" s="74">
        <v>10030103</v>
      </c>
      <c r="C30" s="74">
        <v>44613.150800000003</v>
      </c>
      <c r="D30" s="74">
        <v>1592.1632</v>
      </c>
      <c r="E30" s="89">
        <f t="shared" si="0"/>
        <v>3.5688203398536913E-2</v>
      </c>
      <c r="G30" s="48" t="s">
        <v>539</v>
      </c>
      <c r="H30" s="74">
        <v>13.82</v>
      </c>
      <c r="I30" s="74">
        <v>6.75</v>
      </c>
      <c r="J30" s="89">
        <f t="shared" si="1"/>
        <v>0.48842257597684513</v>
      </c>
      <c r="L30" s="48">
        <v>25.81</v>
      </c>
      <c r="M30" s="74">
        <f t="shared" si="2"/>
        <v>28921.395499999999</v>
      </c>
      <c r="N30" s="89">
        <f t="shared" si="3"/>
        <v>14125.862490955136</v>
      </c>
      <c r="P30" s="48" t="s">
        <v>438</v>
      </c>
      <c r="Q30" s="44">
        <v>10030103</v>
      </c>
      <c r="R30" s="49">
        <f t="shared" ref="R30:R31" si="8">$N$10*E30</f>
        <v>1784.143934823064</v>
      </c>
      <c r="T30" s="52">
        <v>10040201</v>
      </c>
      <c r="U30" s="53">
        <f>SUM(R65,R102,R109,R161,R180)</f>
        <v>51270.02925933685</v>
      </c>
    </row>
    <row r="31" spans="1:21" x14ac:dyDescent="0.3">
      <c r="A31" s="48" t="s">
        <v>438</v>
      </c>
      <c r="B31" s="74">
        <v>10030104</v>
      </c>
      <c r="C31" s="74">
        <v>44613.150800000003</v>
      </c>
      <c r="D31" s="74">
        <v>36287.042430000001</v>
      </c>
      <c r="E31" s="89">
        <f t="shared" si="0"/>
        <v>0.81337098544494635</v>
      </c>
      <c r="G31" s="48" t="s">
        <v>460</v>
      </c>
      <c r="H31" s="74">
        <v>537.65</v>
      </c>
      <c r="I31" s="74">
        <v>88.26</v>
      </c>
      <c r="J31" s="89">
        <f t="shared" si="1"/>
        <v>0.16415883939365761</v>
      </c>
      <c r="L31" s="48">
        <v>644.52</v>
      </c>
      <c r="M31" s="74">
        <f t="shared" si="2"/>
        <v>722216.88599999994</v>
      </c>
      <c r="N31" s="89">
        <f t="shared" si="3"/>
        <v>118558.28579626151</v>
      </c>
      <c r="P31" s="48" t="s">
        <v>438</v>
      </c>
      <c r="Q31" s="44">
        <v>10030104</v>
      </c>
      <c r="R31" s="49">
        <f t="shared" si="8"/>
        <v>40662.481499479247</v>
      </c>
      <c r="T31" s="52">
        <v>10040202</v>
      </c>
      <c r="U31" s="53">
        <f>SUM(R59,R110,R114,R145)</f>
        <v>17583.216736655824</v>
      </c>
    </row>
    <row r="32" spans="1:21" x14ac:dyDescent="0.3">
      <c r="A32" s="48" t="s">
        <v>529</v>
      </c>
      <c r="B32" s="74">
        <v>10030102</v>
      </c>
      <c r="C32" s="74">
        <v>10833.995989999999</v>
      </c>
      <c r="D32" s="74">
        <v>2485.6963569999998</v>
      </c>
      <c r="E32" s="89">
        <f t="shared" si="0"/>
        <v>0.22943486035017444</v>
      </c>
      <c r="G32" s="48" t="s">
        <v>461</v>
      </c>
      <c r="H32" s="74">
        <v>348.1</v>
      </c>
      <c r="I32" s="74">
        <v>51.52</v>
      </c>
      <c r="J32" s="89">
        <f t="shared" si="1"/>
        <v>0.14800344728526285</v>
      </c>
      <c r="L32" s="48">
        <v>376.05</v>
      </c>
      <c r="M32" s="74">
        <f t="shared" si="2"/>
        <v>421382.82750000001</v>
      </c>
      <c r="N32" s="89">
        <f t="shared" si="3"/>
        <v>62366.111096811263</v>
      </c>
      <c r="P32" s="48" t="s">
        <v>529</v>
      </c>
      <c r="Q32" s="44">
        <v>10030102</v>
      </c>
      <c r="R32" s="49">
        <f>$N$11*E32</f>
        <v>5218.8290817328161</v>
      </c>
      <c r="T32" s="52">
        <v>10040203</v>
      </c>
      <c r="U32" s="53">
        <f>SUM(R48,R115)</f>
        <v>7930.600155373726</v>
      </c>
    </row>
    <row r="33" spans="1:21" x14ac:dyDescent="0.3">
      <c r="A33" s="48" t="s">
        <v>529</v>
      </c>
      <c r="B33" s="74">
        <v>10030203</v>
      </c>
      <c r="C33" s="74">
        <v>10833.995989999999</v>
      </c>
      <c r="D33" s="74">
        <v>1769.1835140000001</v>
      </c>
      <c r="E33" s="89">
        <f t="shared" si="0"/>
        <v>0.16329925870685136</v>
      </c>
      <c r="G33" s="48" t="s">
        <v>462</v>
      </c>
      <c r="H33" s="74">
        <v>4.25</v>
      </c>
      <c r="I33" s="74">
        <v>1.83</v>
      </c>
      <c r="J33" s="89">
        <f t="shared" si="1"/>
        <v>0.43058823529411766</v>
      </c>
      <c r="L33" s="48">
        <v>4.75</v>
      </c>
      <c r="M33" s="74">
        <f t="shared" si="2"/>
        <v>5322.6125000000002</v>
      </c>
      <c r="N33" s="89">
        <f t="shared" si="3"/>
        <v>2291.8543235294119</v>
      </c>
      <c r="P33" s="48" t="s">
        <v>529</v>
      </c>
      <c r="Q33" s="44">
        <v>10030203</v>
      </c>
      <c r="R33" s="49">
        <f t="shared" ref="R33:R36" si="9">$N$11*E33</f>
        <v>3714.4787808792921</v>
      </c>
      <c r="T33" s="52">
        <v>10040204</v>
      </c>
      <c r="U33" s="53">
        <f>SUM(R49,R116)</f>
        <v>5376.254108385443</v>
      </c>
    </row>
    <row r="34" spans="1:21" x14ac:dyDescent="0.3">
      <c r="A34" s="48" t="s">
        <v>529</v>
      </c>
      <c r="B34" s="74">
        <v>10030205</v>
      </c>
      <c r="C34" s="74">
        <v>10833.995989999999</v>
      </c>
      <c r="D34" s="74">
        <v>1884.2842000000001</v>
      </c>
      <c r="E34" s="89">
        <f t="shared" si="0"/>
        <v>0.17392328756067779</v>
      </c>
      <c r="G34" s="48" t="s">
        <v>463</v>
      </c>
      <c r="H34" s="74">
        <v>65.2</v>
      </c>
      <c r="I34" s="74">
        <v>20.2</v>
      </c>
      <c r="J34" s="89">
        <f t="shared" si="1"/>
        <v>0.30981595092024539</v>
      </c>
      <c r="L34" s="48">
        <v>61.87</v>
      </c>
      <c r="M34" s="74">
        <f t="shared" si="2"/>
        <v>69328.428499999995</v>
      </c>
      <c r="N34" s="89">
        <f t="shared" si="3"/>
        <v>21479.053001533739</v>
      </c>
      <c r="P34" s="48" t="s">
        <v>529</v>
      </c>
      <c r="Q34" s="44">
        <v>10030205</v>
      </c>
      <c r="R34" s="49">
        <f t="shared" si="9"/>
        <v>3956.1377452707329</v>
      </c>
      <c r="T34" s="52">
        <v>10040205</v>
      </c>
      <c r="U34" s="53">
        <f>SUM(R60,R117)</f>
        <v>9897.484536310867</v>
      </c>
    </row>
    <row r="35" spans="1:21" x14ac:dyDescent="0.3">
      <c r="A35" s="48" t="s">
        <v>529</v>
      </c>
      <c r="B35" s="74">
        <v>10040101</v>
      </c>
      <c r="C35" s="74">
        <v>10833.995989999999</v>
      </c>
      <c r="D35" s="74">
        <v>4079.8019380000001</v>
      </c>
      <c r="E35" s="89">
        <f t="shared" si="0"/>
        <v>0.3765740675707967</v>
      </c>
      <c r="G35" s="48" t="s">
        <v>464</v>
      </c>
      <c r="H35" s="74">
        <v>80.010000000000005</v>
      </c>
      <c r="I35" s="74">
        <v>14.2</v>
      </c>
      <c r="J35" s="89">
        <f t="shared" si="1"/>
        <v>0.17747781527309084</v>
      </c>
      <c r="L35" s="48">
        <v>96.27</v>
      </c>
      <c r="M35" s="74">
        <f t="shared" si="2"/>
        <v>107875.34849999999</v>
      </c>
      <c r="N35" s="89">
        <f t="shared" si="3"/>
        <v>19145.481173603297</v>
      </c>
      <c r="P35" s="48" t="s">
        <v>529</v>
      </c>
      <c r="Q35" s="44">
        <v>10040101</v>
      </c>
      <c r="R35" s="49">
        <f t="shared" si="9"/>
        <v>8565.7240240885567</v>
      </c>
      <c r="T35" s="52">
        <v>10050001</v>
      </c>
      <c r="U35" s="53">
        <f>R64</f>
        <v>538.06014786334811</v>
      </c>
    </row>
    <row r="36" spans="1:21" x14ac:dyDescent="0.3">
      <c r="A36" s="48" t="s">
        <v>529</v>
      </c>
      <c r="B36" s="74">
        <v>10050005</v>
      </c>
      <c r="C36" s="74">
        <v>10833.995989999999</v>
      </c>
      <c r="D36" s="74">
        <v>615.02998400000001</v>
      </c>
      <c r="E36" s="89">
        <f t="shared" si="0"/>
        <v>5.6768526088405914E-2</v>
      </c>
      <c r="G36" s="48" t="s">
        <v>465</v>
      </c>
      <c r="H36" s="74">
        <v>328.69</v>
      </c>
      <c r="I36" s="74">
        <v>55.2</v>
      </c>
      <c r="J36" s="89">
        <f t="shared" si="1"/>
        <v>0.16793939578326084</v>
      </c>
      <c r="L36" s="48">
        <v>478.73</v>
      </c>
      <c r="M36" s="74">
        <f t="shared" si="2"/>
        <v>536440.90150000004</v>
      </c>
      <c r="N36" s="89">
        <f t="shared" si="3"/>
        <v>90089.560871337744</v>
      </c>
      <c r="P36" s="48" t="s">
        <v>529</v>
      </c>
      <c r="Q36" s="44">
        <v>10050005</v>
      </c>
      <c r="R36" s="49">
        <f t="shared" si="9"/>
        <v>1291.2825645811047</v>
      </c>
      <c r="T36" s="52">
        <v>10050002</v>
      </c>
      <c r="U36" s="53">
        <f>SUM(R69,R87,R169)</f>
        <v>928.06896501320648</v>
      </c>
    </row>
    <row r="37" spans="1:21" x14ac:dyDescent="0.3">
      <c r="A37" s="48" t="s">
        <v>440</v>
      </c>
      <c r="B37" s="74">
        <v>10090102</v>
      </c>
      <c r="C37" s="74">
        <v>37982.335469999998</v>
      </c>
      <c r="D37" s="74">
        <v>10868.334150000001</v>
      </c>
      <c r="E37" s="89">
        <f t="shared" si="0"/>
        <v>0.28614180817249257</v>
      </c>
      <c r="G37" s="48" t="s">
        <v>466</v>
      </c>
      <c r="H37" s="74">
        <v>56</v>
      </c>
      <c r="I37" s="74">
        <v>14.13</v>
      </c>
      <c r="J37" s="89">
        <f t="shared" si="1"/>
        <v>0.25232142857142859</v>
      </c>
      <c r="L37" s="48">
        <v>41.79</v>
      </c>
      <c r="M37" s="74">
        <f t="shared" si="2"/>
        <v>46827.784499999994</v>
      </c>
      <c r="N37" s="89">
        <f t="shared" si="3"/>
        <v>11815.653481874999</v>
      </c>
      <c r="P37" s="48" t="s">
        <v>440</v>
      </c>
      <c r="Q37" s="44">
        <v>10090102</v>
      </c>
      <c r="R37" s="49">
        <f>$N$12*E37</f>
        <v>12700.991276118506</v>
      </c>
      <c r="T37" s="52">
        <v>10050003</v>
      </c>
      <c r="U37" s="53">
        <v>0</v>
      </c>
    </row>
    <row r="38" spans="1:21" x14ac:dyDescent="0.3">
      <c r="A38" s="48" t="s">
        <v>440</v>
      </c>
      <c r="B38" s="74">
        <v>10090209</v>
      </c>
      <c r="C38" s="74">
        <v>37982.335469999998</v>
      </c>
      <c r="D38" s="74">
        <v>2760.4387780000002</v>
      </c>
      <c r="E38" s="89">
        <f t="shared" si="0"/>
        <v>7.2676910038360007E-2</v>
      </c>
      <c r="G38" s="48" t="s">
        <v>467</v>
      </c>
      <c r="H38" s="74">
        <v>207.74</v>
      </c>
      <c r="I38" s="74">
        <v>47.57</v>
      </c>
      <c r="J38" s="89">
        <f t="shared" si="1"/>
        <v>0.22898815827476654</v>
      </c>
      <c r="L38" s="48">
        <v>164.62</v>
      </c>
      <c r="M38" s="74">
        <f t="shared" si="2"/>
        <v>184464.94099999999</v>
      </c>
      <c r="N38" s="89">
        <f t="shared" si="3"/>
        <v>42240.287105853473</v>
      </c>
      <c r="P38" s="48" t="s">
        <v>440</v>
      </c>
      <c r="Q38" s="44">
        <v>10090209</v>
      </c>
      <c r="R38" s="49">
        <f t="shared" ref="R38:R40" si="10">$N$12*E38</f>
        <v>3225.913774250052</v>
      </c>
      <c r="T38" s="52">
        <v>10050004</v>
      </c>
      <c r="U38" s="53">
        <f>SUM(R16,R70,R119,R172)</f>
        <v>79746.843634669785</v>
      </c>
    </row>
    <row r="39" spans="1:21" x14ac:dyDescent="0.3">
      <c r="A39" s="48" t="s">
        <v>440</v>
      </c>
      <c r="B39" s="74">
        <v>10100001</v>
      </c>
      <c r="C39" s="74">
        <v>37982.335469999998</v>
      </c>
      <c r="D39" s="74">
        <v>24343.104759999998</v>
      </c>
      <c r="E39" s="89">
        <f t="shared" si="0"/>
        <v>0.64090594900956466</v>
      </c>
      <c r="G39" s="48" t="s">
        <v>468</v>
      </c>
      <c r="H39" s="74">
        <v>210.68</v>
      </c>
      <c r="I39" s="74">
        <v>57.42</v>
      </c>
      <c r="J39" s="89">
        <f t="shared" si="1"/>
        <v>0.27254604138978544</v>
      </c>
      <c r="L39" s="48">
        <v>237.92</v>
      </c>
      <c r="M39" s="74">
        <f t="shared" si="2"/>
        <v>266601.25599999999</v>
      </c>
      <c r="N39" s="89">
        <f t="shared" si="3"/>
        <v>72661.11695234479</v>
      </c>
      <c r="P39" s="48" t="s">
        <v>440</v>
      </c>
      <c r="Q39" s="44">
        <v>10100001</v>
      </c>
      <c r="R39" s="49">
        <f t="shared" si="10"/>
        <v>28447.925590362793</v>
      </c>
      <c r="T39" s="52">
        <v>10050005</v>
      </c>
      <c r="U39" s="53">
        <f>SUM(R36,R71)</f>
        <v>2925.3894805645978</v>
      </c>
    </row>
    <row r="40" spans="1:21" x14ac:dyDescent="0.3">
      <c r="A40" s="48" t="s">
        <v>440</v>
      </c>
      <c r="B40" s="74">
        <v>10100005</v>
      </c>
      <c r="C40" s="74">
        <v>37982.335469999998</v>
      </c>
      <c r="D40" s="74">
        <v>10.457783539999999</v>
      </c>
      <c r="E40" s="89">
        <f t="shared" si="0"/>
        <v>2.753328201279246E-4</v>
      </c>
      <c r="G40" s="48" t="s">
        <v>469</v>
      </c>
      <c r="H40" s="74">
        <v>13.31</v>
      </c>
      <c r="I40" s="74">
        <v>6.83</v>
      </c>
      <c r="J40" s="89">
        <f t="shared" si="1"/>
        <v>0.51314800901577762</v>
      </c>
      <c r="L40" s="48">
        <v>38.75</v>
      </c>
      <c r="M40" s="74">
        <f t="shared" si="2"/>
        <v>43421.3125</v>
      </c>
      <c r="N40" s="89">
        <f t="shared" si="3"/>
        <v>22281.560058226896</v>
      </c>
      <c r="P40" s="48" t="s">
        <v>440</v>
      </c>
      <c r="Q40" s="44">
        <v>10100005</v>
      </c>
      <c r="R40" s="49">
        <f t="shared" si="10"/>
        <v>12.221212163326403</v>
      </c>
      <c r="T40" s="52">
        <v>10050006</v>
      </c>
      <c r="U40" s="53">
        <f>SUM(R72,R88)</f>
        <v>1415.4475861170258</v>
      </c>
    </row>
    <row r="41" spans="1:21" x14ac:dyDescent="0.3">
      <c r="A41" s="48" t="s">
        <v>441</v>
      </c>
      <c r="B41" s="74">
        <v>10060003</v>
      </c>
      <c r="C41" s="74">
        <v>891.23526200000003</v>
      </c>
      <c r="D41" s="74">
        <v>633.08183310000004</v>
      </c>
      <c r="E41" s="89">
        <f t="shared" si="0"/>
        <v>0.71034199396387887</v>
      </c>
      <c r="G41" s="48" t="s">
        <v>470</v>
      </c>
      <c r="H41" s="74">
        <v>208.92</v>
      </c>
      <c r="I41" s="74">
        <v>44.11</v>
      </c>
      <c r="J41" s="89">
        <f t="shared" si="1"/>
        <v>0.21113344820984109</v>
      </c>
      <c r="L41" s="48">
        <v>245.19</v>
      </c>
      <c r="M41" s="74">
        <f t="shared" si="2"/>
        <v>274747.6545</v>
      </c>
      <c r="N41" s="89">
        <f t="shared" si="3"/>
        <v>58008.419682151063</v>
      </c>
      <c r="P41" s="48" t="s">
        <v>441</v>
      </c>
      <c r="Q41" s="44">
        <v>10060003</v>
      </c>
      <c r="R41" s="49">
        <f>$N$13*E41</f>
        <v>1033.4966313477175</v>
      </c>
      <c r="T41" s="52">
        <v>10050007</v>
      </c>
      <c r="U41" s="53">
        <f>SUM(R17,R73)</f>
        <v>4603.6452779791734</v>
      </c>
    </row>
    <row r="42" spans="1:21" x14ac:dyDescent="0.3">
      <c r="A42" s="48" t="s">
        <v>441</v>
      </c>
      <c r="B42" s="74">
        <v>10060004</v>
      </c>
      <c r="C42" s="74">
        <v>891.23526200000003</v>
      </c>
      <c r="D42" s="74">
        <v>258.15342889999999</v>
      </c>
      <c r="E42" s="89">
        <f t="shared" si="0"/>
        <v>0.28965800603612113</v>
      </c>
      <c r="G42" s="48" t="s">
        <v>471</v>
      </c>
      <c r="H42" s="74">
        <v>73.56</v>
      </c>
      <c r="I42" s="74">
        <v>19.66</v>
      </c>
      <c r="J42" s="89">
        <f t="shared" si="1"/>
        <v>0.26726481783578032</v>
      </c>
      <c r="L42" s="48">
        <v>53.5</v>
      </c>
      <c r="M42" s="74">
        <f t="shared" si="2"/>
        <v>59949.424999999996</v>
      </c>
      <c r="N42" s="89">
        <f t="shared" si="3"/>
        <v>16022.372151984773</v>
      </c>
      <c r="P42" s="48" t="s">
        <v>441</v>
      </c>
      <c r="Q42" s="44">
        <v>10060004</v>
      </c>
      <c r="R42" s="49">
        <f>$N$13*E42</f>
        <v>421.43161466595006</v>
      </c>
      <c r="T42" s="52">
        <v>10050008</v>
      </c>
      <c r="U42" s="53">
        <f>R18</f>
        <v>3443.3279684306767</v>
      </c>
    </row>
    <row r="43" spans="1:21" x14ac:dyDescent="0.3">
      <c r="A43" s="48" t="s">
        <v>442</v>
      </c>
      <c r="B43" s="74">
        <v>10100004</v>
      </c>
      <c r="C43" s="74">
        <v>20369.184369999999</v>
      </c>
      <c r="D43" s="74">
        <v>20369.184369999999</v>
      </c>
      <c r="E43" s="89">
        <f t="shared" si="0"/>
        <v>1</v>
      </c>
      <c r="G43" s="48" t="s">
        <v>472</v>
      </c>
      <c r="H43" s="74">
        <v>160.93</v>
      </c>
      <c r="I43" s="74">
        <v>44.67</v>
      </c>
      <c r="J43" s="89">
        <f t="shared" si="1"/>
        <v>0.27757410054060772</v>
      </c>
      <c r="L43" s="48">
        <v>285.61</v>
      </c>
      <c r="M43" s="74">
        <f t="shared" si="2"/>
        <v>320040.2855</v>
      </c>
      <c r="N43" s="89">
        <f t="shared" si="3"/>
        <v>88834.894384421801</v>
      </c>
      <c r="P43" s="48" t="s">
        <v>442</v>
      </c>
      <c r="Q43" s="44">
        <v>10100004</v>
      </c>
      <c r="R43" s="49">
        <f>$N$14*E43</f>
        <v>16189.079618702952</v>
      </c>
      <c r="T43" s="52">
        <v>10050009</v>
      </c>
      <c r="U43" s="53">
        <f>SUM(R19,R120)</f>
        <v>2737.8713818786355</v>
      </c>
    </row>
    <row r="44" spans="1:21" x14ac:dyDescent="0.3">
      <c r="A44" s="48" t="s">
        <v>443</v>
      </c>
      <c r="B44" s="74">
        <v>10020004</v>
      </c>
      <c r="C44" s="74">
        <v>10501.97392</v>
      </c>
      <c r="D44" s="74">
        <v>1914.9712950000001</v>
      </c>
      <c r="E44" s="89">
        <f t="shared" si="0"/>
        <v>0.18234393930012729</v>
      </c>
      <c r="G44" s="48" t="s">
        <v>473</v>
      </c>
      <c r="H44" s="74">
        <v>313.14</v>
      </c>
      <c r="I44" s="74">
        <v>52.98</v>
      </c>
      <c r="J44" s="89">
        <f t="shared" si="1"/>
        <v>0.16918949990419621</v>
      </c>
      <c r="L44" s="48">
        <v>351.14</v>
      </c>
      <c r="M44" s="74">
        <f t="shared" si="2"/>
        <v>393469.92699999997</v>
      </c>
      <c r="N44" s="89">
        <f t="shared" si="3"/>
        <v>66570.980176470592</v>
      </c>
      <c r="P44" s="48" t="s">
        <v>443</v>
      </c>
      <c r="Q44" s="44">
        <v>10020004</v>
      </c>
      <c r="R44" s="49">
        <f>$N$15*E44</f>
        <v>2596.4990219815268</v>
      </c>
      <c r="T44" s="52">
        <v>10050010</v>
      </c>
      <c r="U44" s="53">
        <f>R20</f>
        <v>8057.1974111069912</v>
      </c>
    </row>
    <row r="45" spans="1:21" x14ac:dyDescent="0.3">
      <c r="A45" s="48" t="s">
        <v>443</v>
      </c>
      <c r="B45" s="74">
        <v>17010201</v>
      </c>
      <c r="C45" s="74">
        <v>10501.97392</v>
      </c>
      <c r="D45" s="74">
        <v>8587.0026290000005</v>
      </c>
      <c r="E45" s="89">
        <f t="shared" si="0"/>
        <v>0.8176560610807535</v>
      </c>
      <c r="G45" s="48" t="s">
        <v>474</v>
      </c>
      <c r="H45" s="74">
        <v>42.26</v>
      </c>
      <c r="I45" s="74">
        <v>11.25</v>
      </c>
      <c r="J45" s="89">
        <f t="shared" si="1"/>
        <v>0.26620918125887366</v>
      </c>
      <c r="L45" s="48">
        <v>91.74</v>
      </c>
      <c r="M45" s="74">
        <f t="shared" si="2"/>
        <v>102799.25699999998</v>
      </c>
      <c r="N45" s="89">
        <f t="shared" si="3"/>
        <v>27366.106039990533</v>
      </c>
      <c r="P45" s="48" t="s">
        <v>443</v>
      </c>
      <c r="Q45" s="44">
        <v>17010201</v>
      </c>
      <c r="R45" s="49">
        <f>$N$15*E45</f>
        <v>11643.069525985402</v>
      </c>
      <c r="T45" s="52">
        <v>10050011</v>
      </c>
      <c r="U45" s="53">
        <f>SUM(R121)</f>
        <v>94.82031711638291</v>
      </c>
    </row>
    <row r="46" spans="1:21" x14ac:dyDescent="0.3">
      <c r="A46" s="48" t="s">
        <v>445</v>
      </c>
      <c r="B46" s="74">
        <v>10040101</v>
      </c>
      <c r="C46" s="74">
        <v>12025.93016</v>
      </c>
      <c r="D46" s="74">
        <v>281.59943029999999</v>
      </c>
      <c r="E46" s="89">
        <f t="shared" ref="E46:E68" si="11">D46/C46</f>
        <v>2.3416020761258104E-2</v>
      </c>
      <c r="G46" s="48" t="s">
        <v>475</v>
      </c>
      <c r="H46" s="74">
        <v>145.36000000000001</v>
      </c>
      <c r="I46" s="74">
        <v>34.159999999999997</v>
      </c>
      <c r="J46" s="89">
        <f t="shared" si="1"/>
        <v>0.23500275178866259</v>
      </c>
      <c r="L46" s="48">
        <v>212.21</v>
      </c>
      <c r="M46" s="74">
        <f t="shared" si="2"/>
        <v>237791.9155</v>
      </c>
      <c r="N46" s="89">
        <f t="shared" si="3"/>
        <v>55881.754495597132</v>
      </c>
      <c r="P46" s="48" t="s">
        <v>445</v>
      </c>
      <c r="Q46" s="44">
        <v>10040101</v>
      </c>
      <c r="R46" s="49">
        <f>$N$16*E46</f>
        <v>393.08816335230858</v>
      </c>
      <c r="T46" s="52">
        <v>10050012</v>
      </c>
      <c r="U46" s="53">
        <f>R173</f>
        <v>36264.203044590475</v>
      </c>
    </row>
    <row r="47" spans="1:21" x14ac:dyDescent="0.3">
      <c r="A47" s="48" t="s">
        <v>445</v>
      </c>
      <c r="B47" s="74">
        <v>10040103</v>
      </c>
      <c r="C47" s="74">
        <v>12025.93016</v>
      </c>
      <c r="D47" s="74">
        <v>9234.5432139999994</v>
      </c>
      <c r="E47" s="89">
        <f t="shared" si="11"/>
        <v>0.76788598396450358</v>
      </c>
      <c r="G47" s="48" t="s">
        <v>476</v>
      </c>
      <c r="H47" s="74">
        <v>74.22</v>
      </c>
      <c r="I47" s="74">
        <v>18.21</v>
      </c>
      <c r="J47" s="89">
        <f t="shared" si="1"/>
        <v>0.24535165723524657</v>
      </c>
      <c r="L47" s="48">
        <v>55.05</v>
      </c>
      <c r="M47" s="74">
        <f t="shared" si="2"/>
        <v>61686.277499999997</v>
      </c>
      <c r="N47" s="89">
        <f t="shared" si="3"/>
        <v>15134.830413298301</v>
      </c>
      <c r="P47" s="48" t="s">
        <v>445</v>
      </c>
      <c r="Q47" s="44">
        <v>10040103</v>
      </c>
      <c r="R47" s="49">
        <f t="shared" ref="R47:R49" si="12">$N$16*E47</f>
        <v>12890.614258422329</v>
      </c>
      <c r="T47" s="52">
        <v>10050013</v>
      </c>
      <c r="U47" s="53">
        <f>SUM(R122,R174)</f>
        <v>2628.1362371170799</v>
      </c>
    </row>
    <row r="48" spans="1:21" x14ac:dyDescent="0.3">
      <c r="A48" s="48" t="s">
        <v>445</v>
      </c>
      <c r="B48" s="74">
        <v>10040203</v>
      </c>
      <c r="C48" s="74">
        <v>12025.93016</v>
      </c>
      <c r="D48" s="74">
        <v>1137.2339730000001</v>
      </c>
      <c r="E48" s="89">
        <f t="shared" si="11"/>
        <v>9.45651569458308E-2</v>
      </c>
      <c r="G48" s="48" t="s">
        <v>477</v>
      </c>
      <c r="H48" s="74">
        <v>4.26</v>
      </c>
      <c r="I48" s="74">
        <v>3.05</v>
      </c>
      <c r="J48" s="89">
        <f t="shared" si="1"/>
        <v>0.715962441314554</v>
      </c>
      <c r="L48" s="48">
        <v>12.72</v>
      </c>
      <c r="M48" s="74">
        <f t="shared" si="2"/>
        <v>14253.396000000001</v>
      </c>
      <c r="N48" s="89">
        <f t="shared" si="3"/>
        <v>10204.8961971831</v>
      </c>
      <c r="P48" s="48" t="s">
        <v>445</v>
      </c>
      <c r="Q48" s="44">
        <v>10040203</v>
      </c>
      <c r="R48" s="49">
        <f t="shared" si="12"/>
        <v>1587.4791126962693</v>
      </c>
      <c r="T48" s="52">
        <v>10050014</v>
      </c>
      <c r="U48" s="53">
        <f>SUM(R123,R175)</f>
        <v>24424.41281679945</v>
      </c>
    </row>
    <row r="49" spans="1:21" x14ac:dyDescent="0.3">
      <c r="A49" s="48" t="s">
        <v>445</v>
      </c>
      <c r="B49" s="74">
        <v>10040204</v>
      </c>
      <c r="C49" s="74">
        <v>12025.93016</v>
      </c>
      <c r="D49" s="74">
        <v>1372.553543</v>
      </c>
      <c r="E49" s="89">
        <f t="shared" si="11"/>
        <v>0.11413283835335361</v>
      </c>
      <c r="G49" s="48" t="s">
        <v>478</v>
      </c>
      <c r="H49" s="74">
        <v>24.79</v>
      </c>
      <c r="I49" s="74">
        <v>6.27</v>
      </c>
      <c r="J49" s="89">
        <f t="shared" si="1"/>
        <v>0.25292456635740218</v>
      </c>
      <c r="L49" s="48">
        <v>32.78</v>
      </c>
      <c r="M49" s="74">
        <f t="shared" si="2"/>
        <v>36731.629000000001</v>
      </c>
      <c r="N49" s="89">
        <f t="shared" si="3"/>
        <v>9290.3313364259793</v>
      </c>
      <c r="P49" s="48" t="s">
        <v>445</v>
      </c>
      <c r="Q49" s="44">
        <v>10040204</v>
      </c>
      <c r="R49" s="49">
        <f t="shared" si="12"/>
        <v>1915.9646407870373</v>
      </c>
      <c r="T49" s="52">
        <v>10050015</v>
      </c>
      <c r="U49" s="53">
        <f>R176</f>
        <v>1087.2942420457011</v>
      </c>
    </row>
    <row r="50" spans="1:21" x14ac:dyDescent="0.3">
      <c r="A50" s="48" t="s">
        <v>446</v>
      </c>
      <c r="B50" s="74">
        <v>17010208</v>
      </c>
      <c r="C50" s="74">
        <v>26733.07907</v>
      </c>
      <c r="D50" s="74">
        <v>15578.78737</v>
      </c>
      <c r="E50" s="89">
        <f t="shared" si="11"/>
        <v>0.58275319985428076</v>
      </c>
      <c r="G50" s="48" t="s">
        <v>479</v>
      </c>
      <c r="H50" s="74">
        <v>111.77</v>
      </c>
      <c r="I50" s="74">
        <v>22.19</v>
      </c>
      <c r="J50" s="89">
        <f t="shared" si="1"/>
        <v>0.19853270108258031</v>
      </c>
      <c r="L50" s="48">
        <v>104.54</v>
      </c>
      <c r="M50" s="74">
        <f t="shared" si="2"/>
        <v>117142.29700000001</v>
      </c>
      <c r="N50" s="89">
        <f t="shared" si="3"/>
        <v>23256.576634427845</v>
      </c>
      <c r="P50" s="48" t="s">
        <v>446</v>
      </c>
      <c r="Q50" s="44">
        <v>17010208</v>
      </c>
      <c r="R50" s="49">
        <f>$N$17*E50</f>
        <v>20266.802913936182</v>
      </c>
      <c r="T50" s="52">
        <v>10050016</v>
      </c>
      <c r="U50" s="53">
        <f>R177</f>
        <v>5759.8673436310164</v>
      </c>
    </row>
    <row r="51" spans="1:21" x14ac:dyDescent="0.3">
      <c r="A51" s="48" t="s">
        <v>446</v>
      </c>
      <c r="B51" s="74">
        <v>17010210</v>
      </c>
      <c r="C51" s="74">
        <v>26733.07907</v>
      </c>
      <c r="D51" s="74">
        <v>10754.713250000001</v>
      </c>
      <c r="E51" s="89">
        <f t="shared" si="11"/>
        <v>0.40229983317069512</v>
      </c>
      <c r="G51" s="48" t="s">
        <v>480</v>
      </c>
      <c r="H51" s="74">
        <v>322.17</v>
      </c>
      <c r="I51" s="74">
        <v>47.98</v>
      </c>
      <c r="J51" s="89">
        <f t="shared" si="1"/>
        <v>0.14892758481547008</v>
      </c>
      <c r="L51" s="48">
        <v>290.62</v>
      </c>
      <c r="M51" s="74">
        <f t="shared" si="2"/>
        <v>325654.24099999998</v>
      </c>
      <c r="N51" s="89">
        <f t="shared" si="3"/>
        <v>48498.899597045034</v>
      </c>
      <c r="P51" s="48" t="s">
        <v>446</v>
      </c>
      <c r="Q51" s="44">
        <v>17010210</v>
      </c>
      <c r="R51" s="49">
        <f t="shared" ref="R51:R53" si="13">$N$17*E51</f>
        <v>13991.053902781916</v>
      </c>
      <c r="T51" s="52">
        <v>10060001</v>
      </c>
      <c r="U51" s="53">
        <f>SUM(R97,R141,R178)</f>
        <v>44594.472362444845</v>
      </c>
    </row>
    <row r="52" spans="1:21" x14ac:dyDescent="0.3">
      <c r="A52" s="48" t="s">
        <v>446</v>
      </c>
      <c r="B52" s="74">
        <v>17010211</v>
      </c>
      <c r="C52" s="74">
        <v>26733.07907</v>
      </c>
      <c r="D52" s="74">
        <v>363.49489540000002</v>
      </c>
      <c r="E52" s="89">
        <f t="shared" si="11"/>
        <v>1.3597195236964524E-2</v>
      </c>
      <c r="G52" s="48" t="s">
        <v>481</v>
      </c>
      <c r="H52" s="74">
        <v>516.5</v>
      </c>
      <c r="I52" s="74">
        <v>102.46</v>
      </c>
      <c r="J52" s="89">
        <f t="shared" si="1"/>
        <v>0.19837366892545982</v>
      </c>
      <c r="L52" s="48">
        <v>559.46</v>
      </c>
      <c r="M52" s="74">
        <f t="shared" si="2"/>
        <v>626902.90300000005</v>
      </c>
      <c r="N52" s="89">
        <f t="shared" si="3"/>
        <v>124361.02892813167</v>
      </c>
      <c r="P52" s="48" t="s">
        <v>446</v>
      </c>
      <c r="Q52" s="44">
        <v>17010211</v>
      </c>
      <c r="R52" s="49">
        <f t="shared" si="13"/>
        <v>472.87887242623356</v>
      </c>
      <c r="T52" s="52">
        <v>10060002</v>
      </c>
      <c r="U52" s="53">
        <f>SUM(R98)</f>
        <v>766.52214036542705</v>
      </c>
    </row>
    <row r="53" spans="1:21" x14ac:dyDescent="0.3">
      <c r="A53" s="48" t="s">
        <v>446</v>
      </c>
      <c r="B53" s="74">
        <v>17010212</v>
      </c>
      <c r="C53" s="74">
        <v>26733.07907</v>
      </c>
      <c r="D53" s="74">
        <v>36.083557380000002</v>
      </c>
      <c r="E53" s="89">
        <f t="shared" si="11"/>
        <v>1.349771842050666E-3</v>
      </c>
      <c r="G53" s="48" t="s">
        <v>482</v>
      </c>
      <c r="H53" s="74">
        <v>6.64</v>
      </c>
      <c r="I53" s="74">
        <v>2</v>
      </c>
      <c r="J53" s="89">
        <f t="shared" si="1"/>
        <v>0.30120481927710846</v>
      </c>
      <c r="L53" s="48">
        <v>14.62</v>
      </c>
      <c r="M53" s="74">
        <f t="shared" si="2"/>
        <v>16382.440999999999</v>
      </c>
      <c r="N53" s="89">
        <f t="shared" si="3"/>
        <v>4934.4701807228921</v>
      </c>
      <c r="P53" s="48" t="s">
        <v>446</v>
      </c>
      <c r="Q53" s="44">
        <v>17010212</v>
      </c>
      <c r="R53" s="49">
        <f t="shared" si="13"/>
        <v>46.94192997732452</v>
      </c>
      <c r="T53" s="52">
        <v>10060003</v>
      </c>
      <c r="U53" s="53">
        <f>SUM(R41,R142)</f>
        <v>1532.8334183292568</v>
      </c>
    </row>
    <row r="54" spans="1:21" x14ac:dyDescent="0.3">
      <c r="A54" s="48" t="s">
        <v>447</v>
      </c>
      <c r="B54" s="74">
        <v>10020005</v>
      </c>
      <c r="C54" s="74">
        <v>82957.78714</v>
      </c>
      <c r="D54" s="74">
        <v>4049.322975</v>
      </c>
      <c r="E54" s="89">
        <f t="shared" si="11"/>
        <v>4.8811848948747162E-2</v>
      </c>
      <c r="G54" s="48" t="s">
        <v>483</v>
      </c>
      <c r="H54" s="74">
        <v>116.39</v>
      </c>
      <c r="I54" s="74">
        <v>27.45</v>
      </c>
      <c r="J54" s="89">
        <f t="shared" si="1"/>
        <v>0.23584500386631152</v>
      </c>
      <c r="L54" s="48">
        <v>71.989999999999995</v>
      </c>
      <c r="M54" s="74">
        <f t="shared" si="2"/>
        <v>80668.394499999995</v>
      </c>
      <c r="N54" s="89">
        <f t="shared" si="3"/>
        <v>19025.237812741641</v>
      </c>
      <c r="P54" s="48" t="s">
        <v>447</v>
      </c>
      <c r="Q54" s="44">
        <v>10020005</v>
      </c>
      <c r="R54" s="49">
        <f>$N$18*E54</f>
        <v>5411.1258681074914</v>
      </c>
      <c r="T54" s="52">
        <v>10060004</v>
      </c>
      <c r="U54" s="53">
        <f>SUM(R42,R179)</f>
        <v>731.83524211917529</v>
      </c>
    </row>
    <row r="55" spans="1:21" x14ac:dyDescent="0.3">
      <c r="A55" s="48" t="s">
        <v>447</v>
      </c>
      <c r="B55" s="74">
        <v>10020007</v>
      </c>
      <c r="C55" s="74">
        <v>82957.78714</v>
      </c>
      <c r="D55" s="74">
        <v>2595.2415529999998</v>
      </c>
      <c r="E55" s="89">
        <f t="shared" si="11"/>
        <v>3.1283881145723627E-2</v>
      </c>
      <c r="G55" s="48" t="s">
        <v>484</v>
      </c>
      <c r="H55" s="74">
        <v>150.37</v>
      </c>
      <c r="I55" s="74">
        <v>42.49</v>
      </c>
      <c r="J55" s="89">
        <f t="shared" si="1"/>
        <v>0.28256966150162932</v>
      </c>
      <c r="L55" s="48">
        <v>233.78</v>
      </c>
      <c r="M55" s="74">
        <f t="shared" si="2"/>
        <v>261962.179</v>
      </c>
      <c r="N55" s="89">
        <f t="shared" si="3"/>
        <v>74022.564246259237</v>
      </c>
      <c r="P55" s="48" t="s">
        <v>447</v>
      </c>
      <c r="Q55" s="44">
        <v>10020007</v>
      </c>
      <c r="R55" s="49">
        <f t="shared" ref="R55:R58" si="14">$N$18*E55</f>
        <v>3468.0312704436128</v>
      </c>
      <c r="T55" s="52">
        <v>10060005</v>
      </c>
      <c r="U55" s="53">
        <f>SUM(R99,R139,R143)</f>
        <v>26777.51781425457</v>
      </c>
    </row>
    <row r="56" spans="1:21" x14ac:dyDescent="0.3">
      <c r="A56" s="48" t="s">
        <v>447</v>
      </c>
      <c r="B56" s="74">
        <v>10020008</v>
      </c>
      <c r="C56" s="74">
        <v>82957.78714</v>
      </c>
      <c r="D56" s="74">
        <v>73892.337820000001</v>
      </c>
      <c r="E56" s="89">
        <f t="shared" si="11"/>
        <v>0.89072214155494411</v>
      </c>
      <c r="G56" s="48" t="s">
        <v>485</v>
      </c>
      <c r="H56" s="74">
        <v>183.58</v>
      </c>
      <c r="I56" s="74">
        <v>27.8</v>
      </c>
      <c r="J56" s="89">
        <f t="shared" si="1"/>
        <v>0.15143261793223661</v>
      </c>
      <c r="L56" s="48">
        <v>123.13</v>
      </c>
      <c r="M56" s="74">
        <f t="shared" si="2"/>
        <v>137973.32149999999</v>
      </c>
      <c r="N56" s="89">
        <f t="shared" si="3"/>
        <v>20893.661279551146</v>
      </c>
      <c r="P56" s="48" t="s">
        <v>447</v>
      </c>
      <c r="Q56" s="44">
        <v>10020008</v>
      </c>
      <c r="R56" s="49">
        <f t="shared" si="14"/>
        <v>98742.615272060284</v>
      </c>
      <c r="T56" s="52">
        <v>10060006</v>
      </c>
      <c r="U56" s="53">
        <f>SUM(R144,R154)</f>
        <v>9973.5112393259533</v>
      </c>
    </row>
    <row r="57" spans="1:21" ht="15" thickBot="1" x14ac:dyDescent="0.35">
      <c r="A57" s="48" t="s">
        <v>447</v>
      </c>
      <c r="B57" s="74">
        <v>10030101</v>
      </c>
      <c r="C57" s="74">
        <v>82957.78714</v>
      </c>
      <c r="D57" s="74">
        <v>142.28285650000001</v>
      </c>
      <c r="E57" s="89">
        <f t="shared" si="11"/>
        <v>1.7151235755587682E-3</v>
      </c>
      <c r="G57" s="82" t="s">
        <v>487</v>
      </c>
      <c r="H57" s="91">
        <v>399.07</v>
      </c>
      <c r="I57" s="91">
        <v>93.83</v>
      </c>
      <c r="J57" s="92">
        <f t="shared" si="1"/>
        <v>0.23512165785451175</v>
      </c>
      <c r="L57" s="82">
        <v>266.23</v>
      </c>
      <c r="M57" s="91">
        <f t="shared" si="2"/>
        <v>298324.02650000004</v>
      </c>
      <c r="N57" s="92">
        <f t="shared" si="3"/>
        <v>70142.439688513303</v>
      </c>
      <c r="P57" s="48" t="s">
        <v>447</v>
      </c>
      <c r="Q57" s="44">
        <v>10030101</v>
      </c>
      <c r="R57" s="49">
        <f t="shared" si="14"/>
        <v>190.13312846337632</v>
      </c>
      <c r="T57" s="52">
        <v>10060007</v>
      </c>
      <c r="U57" s="53">
        <f>SUM(R155)</f>
        <v>600.18567550032742</v>
      </c>
    </row>
    <row r="58" spans="1:21" ht="15" thickTop="1" x14ac:dyDescent="0.3">
      <c r="A58" s="48" t="s">
        <v>447</v>
      </c>
      <c r="B58" s="74">
        <v>10070003</v>
      </c>
      <c r="C58" s="74">
        <v>82957.78714</v>
      </c>
      <c r="D58" s="74">
        <v>2278.6019350000001</v>
      </c>
      <c r="E58" s="89">
        <f t="shared" si="11"/>
        <v>2.7467004768999194E-2</v>
      </c>
      <c r="G58" s="94"/>
      <c r="P58" s="48" t="s">
        <v>447</v>
      </c>
      <c r="Q58" s="44">
        <v>10070003</v>
      </c>
      <c r="R58" s="49">
        <f t="shared" si="14"/>
        <v>3044.9045308860022</v>
      </c>
      <c r="T58" s="52">
        <v>10070001</v>
      </c>
      <c r="U58" s="53">
        <f>SUM(R111)</f>
        <v>49.534447644311882</v>
      </c>
    </row>
    <row r="59" spans="1:21" x14ac:dyDescent="0.3">
      <c r="A59" s="48" t="s">
        <v>448</v>
      </c>
      <c r="B59" s="74">
        <v>10040202</v>
      </c>
      <c r="C59" s="74">
        <v>1265.586352</v>
      </c>
      <c r="D59" s="74">
        <v>12.440844370000001</v>
      </c>
      <c r="E59" s="89">
        <f t="shared" si="11"/>
        <v>9.8301031378378832E-3</v>
      </c>
      <c r="P59" s="48" t="s">
        <v>448</v>
      </c>
      <c r="Q59" s="44">
        <v>10040202</v>
      </c>
      <c r="R59" s="49">
        <f>$N$19*E59</f>
        <v>79.339300657800294</v>
      </c>
      <c r="T59" s="52">
        <v>10070002</v>
      </c>
      <c r="U59" s="53">
        <f>SUM(R112,R162)</f>
        <v>91815.920646739891</v>
      </c>
    </row>
    <row r="60" spans="1:21" x14ac:dyDescent="0.3">
      <c r="A60" s="48" t="s">
        <v>448</v>
      </c>
      <c r="B60" s="74">
        <v>10040205</v>
      </c>
      <c r="C60" s="74">
        <v>1265.586352</v>
      </c>
      <c r="D60" s="74">
        <v>1253.145507</v>
      </c>
      <c r="E60" s="89">
        <f t="shared" si="11"/>
        <v>0.99016989636436903</v>
      </c>
      <c r="P60" s="48" t="s">
        <v>448</v>
      </c>
      <c r="Q60" s="44">
        <v>10040205</v>
      </c>
      <c r="R60" s="49">
        <f>$N$19*E60</f>
        <v>7991.715448799926</v>
      </c>
      <c r="T60" s="52">
        <v>10070003</v>
      </c>
      <c r="U60" s="53">
        <f>SUM(R58,R113)</f>
        <v>48461.930406959371</v>
      </c>
    </row>
    <row r="61" spans="1:21" x14ac:dyDescent="0.3">
      <c r="A61" s="48" t="s">
        <v>449</v>
      </c>
      <c r="B61" s="74">
        <v>10030201</v>
      </c>
      <c r="C61" s="74">
        <v>24702.691709999999</v>
      </c>
      <c r="D61" s="74">
        <v>941.87054020000005</v>
      </c>
      <c r="E61" s="89">
        <f t="shared" si="11"/>
        <v>3.8128255465323141E-2</v>
      </c>
      <c r="P61" s="48" t="s">
        <v>449</v>
      </c>
      <c r="Q61" s="44">
        <v>10030201</v>
      </c>
      <c r="R61" s="49">
        <f>$N$20*E61</f>
        <v>674.37922811744511</v>
      </c>
      <c r="T61" s="52">
        <v>10070004</v>
      </c>
      <c r="U61" s="53">
        <f>SUM(R23,R159,R163,R181)</f>
        <v>35516.296292719009</v>
      </c>
    </row>
    <row r="62" spans="1:21" x14ac:dyDescent="0.3">
      <c r="A62" s="48" t="s">
        <v>449</v>
      </c>
      <c r="B62" s="74">
        <v>10030202</v>
      </c>
      <c r="C62" s="74">
        <v>24702.691709999999</v>
      </c>
      <c r="D62" s="74">
        <v>22914.753000000001</v>
      </c>
      <c r="E62" s="89">
        <f t="shared" si="11"/>
        <v>0.92762170491419704</v>
      </c>
      <c r="P62" s="48" t="s">
        <v>449</v>
      </c>
      <c r="Q62" s="44">
        <v>10030202</v>
      </c>
      <c r="R62" s="49">
        <f t="shared" ref="R62:R64" si="15">$N$20*E62</f>
        <v>16406.961234142131</v>
      </c>
      <c r="T62" s="52">
        <v>10070005</v>
      </c>
      <c r="U62" s="53">
        <f>SUM(R24,R160)</f>
        <v>14940.132673177046</v>
      </c>
    </row>
    <row r="63" spans="1:21" x14ac:dyDescent="0.3">
      <c r="A63" s="48" t="s">
        <v>449</v>
      </c>
      <c r="B63" s="74">
        <v>10030203</v>
      </c>
      <c r="C63" s="74">
        <v>24702.691709999999</v>
      </c>
      <c r="D63" s="74">
        <v>94.587435389999996</v>
      </c>
      <c r="E63" s="89">
        <f t="shared" si="11"/>
        <v>3.8290335523116156E-3</v>
      </c>
      <c r="P63" s="48" t="s">
        <v>449</v>
      </c>
      <c r="Q63" s="44">
        <v>10030203</v>
      </c>
      <c r="R63" s="49">
        <f t="shared" si="15"/>
        <v>67.724595839224335</v>
      </c>
      <c r="T63" s="52">
        <v>10070006</v>
      </c>
      <c r="U63" s="53">
        <f>SUM(R25,R182)</f>
        <v>70766.954181748617</v>
      </c>
    </row>
    <row r="64" spans="1:21" x14ac:dyDescent="0.3">
      <c r="A64" s="48" t="s">
        <v>449</v>
      </c>
      <c r="B64" s="74">
        <v>10050001</v>
      </c>
      <c r="C64" s="74">
        <v>24702.691709999999</v>
      </c>
      <c r="D64" s="74">
        <v>751.48074110000005</v>
      </c>
      <c r="E64" s="89">
        <f t="shared" si="11"/>
        <v>3.0421006338988962E-2</v>
      </c>
      <c r="P64" s="48" t="s">
        <v>449</v>
      </c>
      <c r="Q64" s="44">
        <v>10050001</v>
      </c>
      <c r="R64" s="49">
        <f t="shared" si="15"/>
        <v>538.06014786334811</v>
      </c>
      <c r="T64" s="52">
        <v>10070007</v>
      </c>
      <c r="U64" s="53">
        <f>R183</f>
        <v>41799.504108342924</v>
      </c>
    </row>
    <row r="65" spans="1:21" x14ac:dyDescent="0.3">
      <c r="A65" s="48" t="s">
        <v>450</v>
      </c>
      <c r="B65" s="74">
        <v>10040201</v>
      </c>
      <c r="C65" s="74">
        <v>8711.9027889999998</v>
      </c>
      <c r="D65" s="74">
        <v>8711.9027889999998</v>
      </c>
      <c r="E65" s="89">
        <f t="shared" si="11"/>
        <v>1</v>
      </c>
      <c r="P65" s="48" t="s">
        <v>450</v>
      </c>
      <c r="Q65" s="44">
        <v>10040201</v>
      </c>
      <c r="R65" s="49">
        <f>$N$21*E65</f>
        <v>8586.0209262903609</v>
      </c>
      <c r="T65" s="52">
        <v>10070008</v>
      </c>
      <c r="U65" s="53">
        <f>SUM(R7,R184)</f>
        <v>2618.3611994041967</v>
      </c>
    </row>
    <row r="66" spans="1:21" x14ac:dyDescent="0.3">
      <c r="A66" s="48" t="s">
        <v>451</v>
      </c>
      <c r="B66" s="74">
        <v>17010201</v>
      </c>
      <c r="C66" s="74">
        <v>29256.087909999998</v>
      </c>
      <c r="D66" s="74">
        <v>2029.1572040000001</v>
      </c>
      <c r="E66" s="89">
        <f t="shared" si="11"/>
        <v>6.9358460032054245E-2</v>
      </c>
      <c r="P66" s="48" t="s">
        <v>451</v>
      </c>
      <c r="Q66" s="44">
        <v>17010201</v>
      </c>
      <c r="R66" s="49">
        <f>$N$22*E66</f>
        <v>2547.4136435471364</v>
      </c>
      <c r="T66" s="52">
        <v>10080010</v>
      </c>
      <c r="U66" s="53">
        <f>SUM(R26)</f>
        <v>173.16815144176158</v>
      </c>
    </row>
    <row r="67" spans="1:21" x14ac:dyDescent="0.3">
      <c r="A67" s="48" t="s">
        <v>451</v>
      </c>
      <c r="B67" s="74">
        <v>17010202</v>
      </c>
      <c r="C67" s="74">
        <v>29256.087909999998</v>
      </c>
      <c r="D67" s="74">
        <v>27226.930700000001</v>
      </c>
      <c r="E67" s="89">
        <f t="shared" si="11"/>
        <v>0.93064153976286035</v>
      </c>
      <c r="P67" s="48" t="s">
        <v>451</v>
      </c>
      <c r="Q67" s="44">
        <v>17010202</v>
      </c>
      <c r="R67" s="49">
        <f>$N$22*E67</f>
        <v>34180.818815008075</v>
      </c>
      <c r="T67" s="52">
        <v>10080014</v>
      </c>
      <c r="U67" s="53">
        <f>SUM(R8,R27)</f>
        <v>1339.547101742033</v>
      </c>
    </row>
    <row r="68" spans="1:21" x14ac:dyDescent="0.3">
      <c r="A68" s="48" t="s">
        <v>452</v>
      </c>
      <c r="B68" s="74">
        <v>10030203</v>
      </c>
      <c r="C68" s="74">
        <v>2832.7976629999998</v>
      </c>
      <c r="D68" s="74">
        <v>19.086331470000001</v>
      </c>
      <c r="E68" s="89">
        <f t="shared" si="11"/>
        <v>6.7376260999125236E-3</v>
      </c>
      <c r="P68" s="48" t="s">
        <v>452</v>
      </c>
      <c r="Q68" s="44">
        <v>10030203</v>
      </c>
      <c r="R68" s="49">
        <f>$N$23*E68</f>
        <v>41.629913219499251</v>
      </c>
      <c r="T68" s="52">
        <v>10080015</v>
      </c>
      <c r="U68" s="53">
        <f>SUM(R9,R170,R185)</f>
        <v>51562.180479370953</v>
      </c>
    </row>
    <row r="69" spans="1:21" x14ac:dyDescent="0.3">
      <c r="A69" s="48" t="s">
        <v>452</v>
      </c>
      <c r="B69" s="74">
        <v>10050002</v>
      </c>
      <c r="C69" s="74">
        <v>2832.7976629999998</v>
      </c>
      <c r="D69" s="74">
        <v>176.48616920000001</v>
      </c>
      <c r="E69" s="89">
        <f t="shared" ref="E69:E132" si="16">D69/C69</f>
        <v>6.2301014825427728E-2</v>
      </c>
      <c r="P69" s="48" t="s">
        <v>452</v>
      </c>
      <c r="Q69" s="44">
        <v>10050002</v>
      </c>
      <c r="R69" s="49">
        <f t="shared" ref="R69:R73" si="17">$N$23*E69</f>
        <v>384.94060106763209</v>
      </c>
      <c r="T69" s="52">
        <v>10080016</v>
      </c>
      <c r="U69" s="53">
        <f>R10</f>
        <v>14912.371047045837</v>
      </c>
    </row>
    <row r="70" spans="1:21" x14ac:dyDescent="0.3">
      <c r="A70" s="48" t="s">
        <v>452</v>
      </c>
      <c r="B70" s="74">
        <v>10050004</v>
      </c>
      <c r="C70" s="74">
        <v>2832.7976629999998</v>
      </c>
      <c r="D70" s="74">
        <v>1588.0980910000001</v>
      </c>
      <c r="E70" s="89">
        <f t="shared" si="16"/>
        <v>0.560611197807247</v>
      </c>
      <c r="P70" s="48" t="s">
        <v>452</v>
      </c>
      <c r="Q70" s="44">
        <v>10050004</v>
      </c>
      <c r="R70" s="49">
        <f t="shared" si="17"/>
        <v>3463.860292707283</v>
      </c>
      <c r="T70" s="52">
        <v>10090101</v>
      </c>
      <c r="U70" s="53">
        <f>SUM(R11,R146)</f>
        <v>3724.1417086737047</v>
      </c>
    </row>
    <row r="71" spans="1:21" x14ac:dyDescent="0.3">
      <c r="A71" s="48" t="s">
        <v>452</v>
      </c>
      <c r="B71" s="74">
        <v>10050005</v>
      </c>
      <c r="C71" s="74">
        <v>2832.7976629999998</v>
      </c>
      <c r="D71" s="74">
        <v>749.19940599999995</v>
      </c>
      <c r="E71" s="89">
        <f t="shared" si="16"/>
        <v>0.26447332112191169</v>
      </c>
      <c r="P71" s="48" t="s">
        <v>452</v>
      </c>
      <c r="Q71" s="44">
        <v>10050005</v>
      </c>
      <c r="R71" s="49">
        <f t="shared" si="17"/>
        <v>1634.1069159834929</v>
      </c>
      <c r="T71" s="52">
        <v>10090102</v>
      </c>
      <c r="U71" s="53">
        <f>SUM(R12,R37,R127,R147)</f>
        <v>23003.619193691971</v>
      </c>
    </row>
    <row r="72" spans="1:21" x14ac:dyDescent="0.3">
      <c r="A72" s="48" t="s">
        <v>452</v>
      </c>
      <c r="B72" s="74">
        <v>10050006</v>
      </c>
      <c r="C72" s="74">
        <v>2832.7976629999998</v>
      </c>
      <c r="D72" s="74">
        <v>150.6405335</v>
      </c>
      <c r="E72" s="89">
        <f t="shared" si="16"/>
        <v>5.3177300824397075E-2</v>
      </c>
      <c r="P72" s="48" t="s">
        <v>452</v>
      </c>
      <c r="Q72" s="44">
        <v>10050006</v>
      </c>
      <c r="R72" s="49">
        <f t="shared" si="17"/>
        <v>328.5677159490341</v>
      </c>
      <c r="T72" s="52">
        <v>10090207</v>
      </c>
      <c r="U72" s="53">
        <f>R128</f>
        <v>11375.852464640957</v>
      </c>
    </row>
    <row r="73" spans="1:21" x14ac:dyDescent="0.3">
      <c r="A73" s="48" t="s">
        <v>452</v>
      </c>
      <c r="B73" s="74">
        <v>10050007</v>
      </c>
      <c r="C73" s="74">
        <v>2832.7976629999998</v>
      </c>
      <c r="D73" s="74">
        <v>149.28713160000001</v>
      </c>
      <c r="E73" s="89">
        <f t="shared" si="16"/>
        <v>5.2699539239912177E-2</v>
      </c>
      <c r="P73" s="48" t="s">
        <v>452</v>
      </c>
      <c r="Q73" s="44">
        <v>10050007</v>
      </c>
      <c r="R73" s="49">
        <f t="shared" si="17"/>
        <v>325.61576031855242</v>
      </c>
      <c r="T73" s="52">
        <v>10090208</v>
      </c>
      <c r="U73" s="53">
        <f>R129</f>
        <v>2877.3361781635672</v>
      </c>
    </row>
    <row r="74" spans="1:21" x14ac:dyDescent="0.3">
      <c r="A74" s="48" t="s">
        <v>453</v>
      </c>
      <c r="B74" s="74">
        <v>10020005</v>
      </c>
      <c r="C74" s="74">
        <v>21953.106810000001</v>
      </c>
      <c r="D74" s="74">
        <v>13022.607239999999</v>
      </c>
      <c r="E74" s="89">
        <f t="shared" si="16"/>
        <v>0.59320110600782883</v>
      </c>
      <c r="P74" s="48" t="s">
        <v>453</v>
      </c>
      <c r="Q74" s="44">
        <v>10020005</v>
      </c>
      <c r="R74" s="49">
        <f>$N$24*E74</f>
        <v>21411.815621413578</v>
      </c>
      <c r="T74" s="52">
        <v>10090209</v>
      </c>
      <c r="U74" s="53">
        <f>SUM(R38,R130,R134)</f>
        <v>11241.069692042392</v>
      </c>
    </row>
    <row r="75" spans="1:21" x14ac:dyDescent="0.3">
      <c r="A75" s="48" t="s">
        <v>453</v>
      </c>
      <c r="B75" s="74">
        <v>10020006</v>
      </c>
      <c r="C75" s="74">
        <v>21953.106810000001</v>
      </c>
      <c r="D75" s="74">
        <v>8790.0711530000008</v>
      </c>
      <c r="E75" s="89">
        <f t="shared" si="16"/>
        <v>0.40040214941221797</v>
      </c>
      <c r="P75" s="48" t="s">
        <v>453</v>
      </c>
      <c r="Q75" s="44">
        <v>10020006</v>
      </c>
      <c r="R75" s="49">
        <f t="shared" ref="R75:R76" si="18">$N$24*E75</f>
        <v>14452.665227362128</v>
      </c>
      <c r="T75" s="52">
        <v>10090210</v>
      </c>
      <c r="U75" s="53">
        <f>R131</f>
        <v>238.4157167920134</v>
      </c>
    </row>
    <row r="76" spans="1:21" x14ac:dyDescent="0.3">
      <c r="A76" s="48" t="s">
        <v>453</v>
      </c>
      <c r="B76" s="74">
        <v>10030101</v>
      </c>
      <c r="C76" s="74">
        <v>21953.106810000001</v>
      </c>
      <c r="D76" s="74">
        <v>140.4284207</v>
      </c>
      <c r="E76" s="89">
        <f t="shared" si="16"/>
        <v>6.3967447484942104E-3</v>
      </c>
      <c r="P76" s="48" t="s">
        <v>453</v>
      </c>
      <c r="Q76" s="44">
        <v>10030101</v>
      </c>
      <c r="R76" s="49">
        <f t="shared" si="18"/>
        <v>230.89289238478929</v>
      </c>
      <c r="T76" s="52">
        <v>10100001</v>
      </c>
      <c r="U76" s="53">
        <f>SUM(R13,R39,R135,R148,R171,R186)</f>
        <v>89333.032511256592</v>
      </c>
    </row>
    <row r="77" spans="1:21" x14ac:dyDescent="0.3">
      <c r="A77" s="48" t="s">
        <v>454</v>
      </c>
      <c r="B77" s="74">
        <v>10040102</v>
      </c>
      <c r="C77" s="74">
        <v>8517.4060719999998</v>
      </c>
      <c r="D77" s="74">
        <v>892.67530429999999</v>
      </c>
      <c r="E77" s="89">
        <f t="shared" si="16"/>
        <v>0.10480600510929826</v>
      </c>
      <c r="P77" s="48" t="s">
        <v>454</v>
      </c>
      <c r="Q77" s="44">
        <v>10040102</v>
      </c>
      <c r="R77" s="49">
        <f>$N$25*E77</f>
        <v>1232.298139465204</v>
      </c>
      <c r="T77" s="52">
        <v>10100002</v>
      </c>
      <c r="U77" s="53">
        <f>R149</f>
        <v>1812.234733521238</v>
      </c>
    </row>
    <row r="78" spans="1:21" x14ac:dyDescent="0.3">
      <c r="A78" s="48" t="s">
        <v>454</v>
      </c>
      <c r="B78" s="74">
        <v>10040103</v>
      </c>
      <c r="C78" s="74">
        <v>8517.4060719999998</v>
      </c>
      <c r="D78" s="74">
        <v>7624.7307680000004</v>
      </c>
      <c r="E78" s="89">
        <f t="shared" si="16"/>
        <v>0.89519399492592377</v>
      </c>
      <c r="P78" s="48" t="s">
        <v>454</v>
      </c>
      <c r="Q78" s="44">
        <v>10040103</v>
      </c>
      <c r="R78" s="49">
        <f>$N$25*E78</f>
        <v>10525.598158781166</v>
      </c>
      <c r="T78" s="52">
        <v>10100003</v>
      </c>
      <c r="U78" s="53">
        <f>SUM(R14,R150)</f>
        <v>607.03033907773738</v>
      </c>
    </row>
    <row r="79" spans="1:21" x14ac:dyDescent="0.3">
      <c r="A79" s="48" t="s">
        <v>455</v>
      </c>
      <c r="B79" s="74">
        <v>17010208</v>
      </c>
      <c r="C79" s="74">
        <v>107349.88370000001</v>
      </c>
      <c r="D79" s="74">
        <v>1470.0736400000001</v>
      </c>
      <c r="E79" s="89">
        <f t="shared" si="16"/>
        <v>1.3694226666404855E-2</v>
      </c>
      <c r="P79" s="48" t="s">
        <v>455</v>
      </c>
      <c r="Q79" s="44">
        <v>17010208</v>
      </c>
      <c r="R79" s="49">
        <f>$N$26*E79</f>
        <v>1120.3926810868024</v>
      </c>
      <c r="T79" s="52">
        <v>10100004</v>
      </c>
      <c r="U79" s="53">
        <f>SUM(R43,R136,R140)</f>
        <v>80293.120790627363</v>
      </c>
    </row>
    <row r="80" spans="1:21" x14ac:dyDescent="0.3">
      <c r="A80" s="48" t="s">
        <v>455</v>
      </c>
      <c r="B80" s="74">
        <v>17010212</v>
      </c>
      <c r="C80" s="74">
        <v>107349.88370000001</v>
      </c>
      <c r="D80" s="74">
        <v>105879.8101</v>
      </c>
      <c r="E80" s="89">
        <f t="shared" si="16"/>
        <v>0.98630577370620842</v>
      </c>
      <c r="P80" s="48" t="s">
        <v>455</v>
      </c>
      <c r="Q80" s="44">
        <v>17010212</v>
      </c>
      <c r="R80" s="49">
        <f>$N$26*E80</f>
        <v>80694.572763647753</v>
      </c>
      <c r="T80" s="52">
        <v>10100005</v>
      </c>
      <c r="U80" s="53">
        <f>SUM(R40,R137)</f>
        <v>218.69276164816179</v>
      </c>
    </row>
    <row r="81" spans="1:21" x14ac:dyDescent="0.3">
      <c r="A81" s="48" t="s">
        <v>456</v>
      </c>
      <c r="B81" s="74">
        <v>10030101</v>
      </c>
      <c r="C81" s="74">
        <v>38903.204510000003</v>
      </c>
      <c r="D81" s="74">
        <v>20217.98244</v>
      </c>
      <c r="E81" s="89">
        <f t="shared" si="16"/>
        <v>0.51969966728069927</v>
      </c>
      <c r="P81" s="48" t="s">
        <v>456</v>
      </c>
      <c r="Q81" s="44">
        <v>10030101</v>
      </c>
      <c r="R81" s="49">
        <f>$N$27*E81</f>
        <v>29728.556347408419</v>
      </c>
      <c r="T81" s="52">
        <v>10110201</v>
      </c>
      <c r="U81" s="53">
        <v>0</v>
      </c>
    </row>
    <row r="82" spans="1:21" x14ac:dyDescent="0.3">
      <c r="A82" s="48" t="s">
        <v>456</v>
      </c>
      <c r="B82" s="74">
        <v>10030102</v>
      </c>
      <c r="C82" s="74">
        <v>38903.204510000003</v>
      </c>
      <c r="D82" s="74">
        <v>5342.7760109999999</v>
      </c>
      <c r="E82" s="89">
        <f t="shared" si="16"/>
        <v>0.13733511360552955</v>
      </c>
      <c r="P82" s="48" t="s">
        <v>456</v>
      </c>
      <c r="Q82" s="44">
        <v>10030102</v>
      </c>
      <c r="R82" s="49">
        <f t="shared" ref="R82:R84" si="19">$N$27*E82</f>
        <v>7856.0270870724662</v>
      </c>
      <c r="T82" s="52">
        <v>10110202</v>
      </c>
      <c r="U82" s="53">
        <f>R28</f>
        <v>6055.5814942307688</v>
      </c>
    </row>
    <row r="83" spans="1:21" x14ac:dyDescent="0.3">
      <c r="A83" s="48" t="s">
        <v>456</v>
      </c>
      <c r="B83" s="74">
        <v>10030104</v>
      </c>
      <c r="C83" s="74">
        <v>38903.204510000003</v>
      </c>
      <c r="D83" s="74">
        <v>12536.12981</v>
      </c>
      <c r="E83" s="89">
        <f t="shared" si="16"/>
        <v>0.3222390023623275</v>
      </c>
      <c r="P83" s="48" t="s">
        <v>456</v>
      </c>
      <c r="Q83" s="44">
        <v>10030104</v>
      </c>
      <c r="R83" s="49">
        <f t="shared" si="19"/>
        <v>18433.146954252246</v>
      </c>
      <c r="T83" s="52">
        <v>10110203</v>
      </c>
      <c r="U83" s="53">
        <v>0</v>
      </c>
    </row>
    <row r="84" spans="1:21" x14ac:dyDescent="0.3">
      <c r="A84" s="48" t="s">
        <v>456</v>
      </c>
      <c r="B84" s="74">
        <v>17010203</v>
      </c>
      <c r="C84" s="74">
        <v>38903.204510000003</v>
      </c>
      <c r="D84" s="74">
        <v>806.31625140000006</v>
      </c>
      <c r="E84" s="89">
        <f t="shared" si="16"/>
        <v>2.0726216813135221E-2</v>
      </c>
      <c r="P84" s="48" t="s">
        <v>456</v>
      </c>
      <c r="Q84" s="44">
        <v>17010203</v>
      </c>
      <c r="R84" s="49">
        <f t="shared" si="19"/>
        <v>1185.6088106077132</v>
      </c>
      <c r="T84" s="52">
        <v>10110204</v>
      </c>
      <c r="U84" s="53">
        <v>0</v>
      </c>
    </row>
    <row r="85" spans="1:21" x14ac:dyDescent="0.3">
      <c r="A85" s="48" t="s">
        <v>457</v>
      </c>
      <c r="B85" s="74">
        <v>10030203</v>
      </c>
      <c r="C85" s="74">
        <v>7886.9039229999998</v>
      </c>
      <c r="D85" s="74">
        <v>6762.1183549999996</v>
      </c>
      <c r="E85" s="89">
        <f t="shared" si="16"/>
        <v>0.85738566375585346</v>
      </c>
      <c r="P85" s="48" t="s">
        <v>457</v>
      </c>
      <c r="Q85" s="44">
        <v>10030203</v>
      </c>
      <c r="R85" s="49">
        <f>$N$28*E85</f>
        <v>12464.511966234191</v>
      </c>
      <c r="T85" s="52">
        <v>10120202</v>
      </c>
      <c r="U85" s="53">
        <v>0</v>
      </c>
    </row>
    <row r="86" spans="1:21" x14ac:dyDescent="0.3">
      <c r="A86" s="48" t="s">
        <v>457</v>
      </c>
      <c r="B86" s="74">
        <v>10030204</v>
      </c>
      <c r="C86" s="74">
        <v>7886.9039229999998</v>
      </c>
      <c r="D86" s="74">
        <v>425.36868179999999</v>
      </c>
      <c r="E86" s="89">
        <f t="shared" si="16"/>
        <v>5.3933544259304148E-2</v>
      </c>
      <c r="P86" s="48" t="s">
        <v>457</v>
      </c>
      <c r="Q86" s="44">
        <v>10030204</v>
      </c>
      <c r="R86" s="49">
        <f t="shared" ref="R86:R88" si="20">$N$28*E86</f>
        <v>784.0757505282329</v>
      </c>
      <c r="T86" s="52">
        <v>17010101</v>
      </c>
      <c r="U86" s="53">
        <f>R89</f>
        <v>5547.7936133734875</v>
      </c>
    </row>
    <row r="87" spans="1:21" x14ac:dyDescent="0.3">
      <c r="A87" s="48" t="s">
        <v>457</v>
      </c>
      <c r="B87" s="74">
        <v>10050002</v>
      </c>
      <c r="C87" s="74">
        <v>7886.9039229999998</v>
      </c>
      <c r="D87" s="74">
        <v>109.77403889999999</v>
      </c>
      <c r="E87" s="89">
        <f t="shared" si="16"/>
        <v>1.3918521129675995E-2</v>
      </c>
      <c r="P87" s="48" t="s">
        <v>457</v>
      </c>
      <c r="Q87" s="44">
        <v>10050002</v>
      </c>
      <c r="R87" s="49">
        <f t="shared" si="20"/>
        <v>202.34484958980102</v>
      </c>
      <c r="T87" s="52">
        <v>17010102</v>
      </c>
      <c r="U87" s="53">
        <f>R90</f>
        <v>362.95410063459798</v>
      </c>
    </row>
    <row r="88" spans="1:21" x14ac:dyDescent="0.3">
      <c r="A88" s="48" t="s">
        <v>457</v>
      </c>
      <c r="B88" s="74">
        <v>10050006</v>
      </c>
      <c r="C88" s="74">
        <v>7886.9039229999998</v>
      </c>
      <c r="D88" s="74">
        <v>589.64284680000003</v>
      </c>
      <c r="E88" s="89">
        <f t="shared" si="16"/>
        <v>7.4762270791770113E-2</v>
      </c>
      <c r="P88" s="48" t="s">
        <v>457</v>
      </c>
      <c r="Q88" s="44">
        <v>10050006</v>
      </c>
      <c r="R88" s="49">
        <f t="shared" si="20"/>
        <v>1086.8798701679918</v>
      </c>
      <c r="T88" s="52">
        <v>17010103</v>
      </c>
      <c r="U88" s="53">
        <v>0</v>
      </c>
    </row>
    <row r="89" spans="1:21" x14ac:dyDescent="0.3">
      <c r="A89" s="48" t="s">
        <v>458</v>
      </c>
      <c r="B89" s="74">
        <v>17010101</v>
      </c>
      <c r="C89" s="74">
        <v>3182.9579979999999</v>
      </c>
      <c r="D89" s="74">
        <v>2936.5164749999999</v>
      </c>
      <c r="E89" s="89">
        <f t="shared" si="16"/>
        <v>0.92257468582530755</v>
      </c>
      <c r="P89" s="48" t="s">
        <v>458</v>
      </c>
      <c r="Q89" s="44">
        <v>17010101</v>
      </c>
      <c r="R89" s="49">
        <f>$N$29*E89</f>
        <v>5547.7936133734875</v>
      </c>
      <c r="T89" s="52">
        <v>17010104</v>
      </c>
      <c r="U89" s="53">
        <f>R91</f>
        <v>102.63385716680615</v>
      </c>
    </row>
    <row r="90" spans="1:21" x14ac:dyDescent="0.3">
      <c r="A90" s="48" t="s">
        <v>458</v>
      </c>
      <c r="B90" s="74">
        <v>17010102</v>
      </c>
      <c r="C90" s="74">
        <v>3182.9579979999999</v>
      </c>
      <c r="D90" s="74">
        <v>192.11614030000001</v>
      </c>
      <c r="E90" s="89">
        <f t="shared" si="16"/>
        <v>6.0357736552199399E-2</v>
      </c>
      <c r="P90" s="48" t="s">
        <v>458</v>
      </c>
      <c r="Q90" s="44">
        <v>17010102</v>
      </c>
      <c r="R90" s="49">
        <f t="shared" ref="R90:R91" si="21">$N$29*E90</f>
        <v>362.95410063459798</v>
      </c>
      <c r="T90" s="52">
        <v>17010105</v>
      </c>
      <c r="U90" s="53">
        <v>0</v>
      </c>
    </row>
    <row r="91" spans="1:21" x14ac:dyDescent="0.3">
      <c r="A91" s="48" t="s">
        <v>458</v>
      </c>
      <c r="B91" s="74">
        <v>17010104</v>
      </c>
      <c r="C91" s="74">
        <v>3182.9579979999999</v>
      </c>
      <c r="D91" s="74">
        <v>54.325382930000004</v>
      </c>
      <c r="E91" s="89">
        <f t="shared" si="16"/>
        <v>1.7067577694752856E-2</v>
      </c>
      <c r="P91" s="48" t="s">
        <v>458</v>
      </c>
      <c r="Q91" s="44">
        <v>17010104</v>
      </c>
      <c r="R91" s="49">
        <f t="shared" si="21"/>
        <v>102.63385716680615</v>
      </c>
      <c r="T91" s="52">
        <v>17010106</v>
      </c>
      <c r="U91" s="53">
        <v>0</v>
      </c>
    </row>
    <row r="92" spans="1:21" x14ac:dyDescent="0.3">
      <c r="A92" s="48" t="s">
        <v>460</v>
      </c>
      <c r="B92" s="74">
        <v>10020002</v>
      </c>
      <c r="C92" s="74">
        <v>90623.992180000001</v>
      </c>
      <c r="D92" s="74">
        <v>26467.229090000001</v>
      </c>
      <c r="E92" s="89">
        <f t="shared" si="16"/>
        <v>0.29205543094404873</v>
      </c>
      <c r="P92" s="48" t="s">
        <v>460</v>
      </c>
      <c r="Q92" s="44">
        <v>10020002</v>
      </c>
      <c r="R92" s="49">
        <f>$N$31*E92</f>
        <v>34625.591250214849</v>
      </c>
      <c r="T92" s="52">
        <v>17010201</v>
      </c>
      <c r="U92" s="53">
        <f>SUM(R45,R66,R132,R158)</f>
        <v>57343.090813531664</v>
      </c>
    </row>
    <row r="93" spans="1:21" x14ac:dyDescent="0.3">
      <c r="A93" s="48" t="s">
        <v>460</v>
      </c>
      <c r="B93" s="74">
        <v>10020003</v>
      </c>
      <c r="C93" s="74">
        <v>90623.992180000001</v>
      </c>
      <c r="D93" s="74">
        <v>19812.885999999999</v>
      </c>
      <c r="E93" s="89">
        <f t="shared" si="16"/>
        <v>0.21862738027085665</v>
      </c>
      <c r="P93" s="48" t="s">
        <v>460</v>
      </c>
      <c r="Q93" s="44">
        <v>10020003</v>
      </c>
      <c r="R93" s="49">
        <f t="shared" ref="R93:R96" si="22">$N$31*E93</f>
        <v>25920.087433040168</v>
      </c>
      <c r="T93" s="52">
        <v>17010202</v>
      </c>
      <c r="U93" s="53">
        <f>SUM(R67,R104)</f>
        <v>35323.702638225659</v>
      </c>
    </row>
    <row r="94" spans="1:21" x14ac:dyDescent="0.3">
      <c r="A94" s="48" t="s">
        <v>460</v>
      </c>
      <c r="B94" s="74">
        <v>10020004</v>
      </c>
      <c r="C94" s="74">
        <v>90623.992180000001</v>
      </c>
      <c r="D94" s="74">
        <v>3874.495132</v>
      </c>
      <c r="E94" s="89">
        <f t="shared" si="16"/>
        <v>4.2753525184637257E-2</v>
      </c>
      <c r="P94" s="48" t="s">
        <v>460</v>
      </c>
      <c r="Q94" s="44">
        <v>10020004</v>
      </c>
      <c r="R94" s="49">
        <f t="shared" si="22"/>
        <v>5068.7846576378879</v>
      </c>
      <c r="T94" s="52">
        <v>17010203</v>
      </c>
      <c r="U94" s="53">
        <f>SUM(R84,R105,R133)</f>
        <v>25632.658388115487</v>
      </c>
    </row>
    <row r="95" spans="1:21" x14ac:dyDescent="0.3">
      <c r="A95" s="48" t="s">
        <v>460</v>
      </c>
      <c r="B95" s="74">
        <v>10020005</v>
      </c>
      <c r="C95" s="74">
        <v>90623.992180000001</v>
      </c>
      <c r="D95" s="74">
        <v>24539.03541</v>
      </c>
      <c r="E95" s="89">
        <f t="shared" si="16"/>
        <v>0.27077857441172815</v>
      </c>
      <c r="P95" s="48" t="s">
        <v>460</v>
      </c>
      <c r="Q95" s="44">
        <v>10020005</v>
      </c>
      <c r="R95" s="49">
        <f t="shared" si="22"/>
        <v>32103.04361260993</v>
      </c>
      <c r="T95" s="52">
        <v>17010204</v>
      </c>
      <c r="U95" s="53">
        <f>SUM(R103,R106,R151)</f>
        <v>10956.074895350665</v>
      </c>
    </row>
    <row r="96" spans="1:21" x14ac:dyDescent="0.3">
      <c r="A96" s="48" t="s">
        <v>460</v>
      </c>
      <c r="B96" s="74">
        <v>10020007</v>
      </c>
      <c r="C96" s="74">
        <v>90623.992180000001</v>
      </c>
      <c r="D96" s="74">
        <v>15930.34655</v>
      </c>
      <c r="E96" s="89">
        <f t="shared" si="16"/>
        <v>0.17578508921079844</v>
      </c>
      <c r="P96" s="48" t="s">
        <v>460</v>
      </c>
      <c r="Q96" s="44">
        <v>10020007</v>
      </c>
      <c r="R96" s="49">
        <f t="shared" si="22"/>
        <v>20840.778845375167</v>
      </c>
      <c r="T96" s="52">
        <v>17010205</v>
      </c>
      <c r="U96" s="53">
        <f>SUM(R107,R138)</f>
        <v>91954.604230904879</v>
      </c>
    </row>
    <row r="97" spans="1:21" x14ac:dyDescent="0.3">
      <c r="A97" s="48" t="s">
        <v>459</v>
      </c>
      <c r="B97" s="74">
        <v>10060001</v>
      </c>
      <c r="C97" s="74">
        <v>10218.21866</v>
      </c>
      <c r="D97" s="74">
        <v>9663.6855039999991</v>
      </c>
      <c r="E97" s="89">
        <f t="shared" si="16"/>
        <v>0.94573093662883101</v>
      </c>
      <c r="P97" s="48" t="s">
        <v>459</v>
      </c>
      <c r="Q97" s="44">
        <v>10060001</v>
      </c>
      <c r="R97" s="49">
        <f>$N$30*E97</f>
        <v>13359.265164261073</v>
      </c>
      <c r="T97" s="52">
        <v>17010206</v>
      </c>
      <c r="U97" s="53">
        <v>0</v>
      </c>
    </row>
    <row r="98" spans="1:21" x14ac:dyDescent="0.3">
      <c r="A98" s="48" t="s">
        <v>459</v>
      </c>
      <c r="B98" s="74">
        <v>10060002</v>
      </c>
      <c r="C98" s="74">
        <v>10218.21866</v>
      </c>
      <c r="D98" s="74">
        <v>554.4787685</v>
      </c>
      <c r="E98" s="89">
        <f t="shared" si="16"/>
        <v>5.4263740770252804E-2</v>
      </c>
      <c r="P98" s="48" t="s">
        <v>459</v>
      </c>
      <c r="Q98" s="44">
        <v>10060002</v>
      </c>
      <c r="R98" s="49">
        <f t="shared" ref="R98:R99" si="23">$N$30*E98</f>
        <v>766.52214036542705</v>
      </c>
      <c r="T98" s="52">
        <v>17010207</v>
      </c>
      <c r="U98" s="53">
        <v>0</v>
      </c>
    </row>
    <row r="99" spans="1:21" x14ac:dyDescent="0.3">
      <c r="A99" s="48" t="s">
        <v>459</v>
      </c>
      <c r="B99" s="74">
        <v>10060005</v>
      </c>
      <c r="C99" s="74">
        <v>10218.21866</v>
      </c>
      <c r="D99" s="74">
        <v>5.4386305000000003E-2</v>
      </c>
      <c r="E99" s="89">
        <f t="shared" si="16"/>
        <v>5.3224839680618069E-6</v>
      </c>
      <c r="P99" s="48" t="s">
        <v>459</v>
      </c>
      <c r="Q99" s="44">
        <v>10060005</v>
      </c>
      <c r="R99" s="49">
        <f t="shared" si="23"/>
        <v>7.5184676643154327E-2</v>
      </c>
      <c r="T99" s="52">
        <v>17010208</v>
      </c>
      <c r="U99" s="53">
        <f>SUM(R50,R79)</f>
        <v>21387.195595022986</v>
      </c>
    </row>
    <row r="100" spans="1:21" x14ac:dyDescent="0.3">
      <c r="A100" s="48" t="s">
        <v>461</v>
      </c>
      <c r="B100" s="74">
        <v>10030101</v>
      </c>
      <c r="C100" s="74">
        <v>43884.261050000001</v>
      </c>
      <c r="D100" s="74">
        <v>2632.8512139999998</v>
      </c>
      <c r="E100" s="89">
        <f t="shared" si="16"/>
        <v>5.9995341177107496E-2</v>
      </c>
      <c r="P100" s="48" t="s">
        <v>461</v>
      </c>
      <c r="Q100" s="44">
        <v>10030101</v>
      </c>
      <c r="R100" s="49">
        <f>$N$32*E100</f>
        <v>3741.6761131425815</v>
      </c>
      <c r="T100" s="52">
        <v>17010209</v>
      </c>
      <c r="U100" s="53">
        <v>0</v>
      </c>
    </row>
    <row r="101" spans="1:21" x14ac:dyDescent="0.3">
      <c r="A101" s="48" t="s">
        <v>461</v>
      </c>
      <c r="B101" s="74">
        <v>10030103</v>
      </c>
      <c r="C101" s="74">
        <v>43884.261050000001</v>
      </c>
      <c r="D101" s="74">
        <v>28666.393779999999</v>
      </c>
      <c r="E101" s="89">
        <f t="shared" si="16"/>
        <v>0.65322721846309861</v>
      </c>
      <c r="G101" s="94"/>
      <c r="P101" s="48" t="s">
        <v>461</v>
      </c>
      <c r="Q101" s="44">
        <v>10030103</v>
      </c>
      <c r="R101" s="49">
        <f t="shared" ref="R101:R102" si="24">$N$32*E101</f>
        <v>40739.241278130612</v>
      </c>
      <c r="T101" s="52">
        <v>17010210</v>
      </c>
      <c r="U101" s="53">
        <f>R51</f>
        <v>13991.053902781916</v>
      </c>
    </row>
    <row r="102" spans="1:21" x14ac:dyDescent="0.3">
      <c r="A102" s="48" t="s">
        <v>461</v>
      </c>
      <c r="B102" s="74">
        <v>10040201</v>
      </c>
      <c r="C102" s="74">
        <v>43884.261050000001</v>
      </c>
      <c r="D102" s="74">
        <v>12585.01606</v>
      </c>
      <c r="E102" s="89">
        <f t="shared" si="16"/>
        <v>0.28677744045094272</v>
      </c>
      <c r="G102" s="94"/>
      <c r="P102" s="48" t="s">
        <v>461</v>
      </c>
      <c r="Q102" s="44">
        <v>10040201</v>
      </c>
      <c r="R102" s="49">
        <f t="shared" si="24"/>
        <v>17885.19371122267</v>
      </c>
      <c r="T102" s="52">
        <v>17010211</v>
      </c>
      <c r="U102" s="53">
        <f>R52</f>
        <v>472.87887242623356</v>
      </c>
    </row>
    <row r="103" spans="1:21" x14ac:dyDescent="0.3">
      <c r="A103" s="48" t="s">
        <v>462</v>
      </c>
      <c r="B103" s="74">
        <v>17010204</v>
      </c>
      <c r="C103" s="74">
        <v>803.44602629999997</v>
      </c>
      <c r="D103" s="74">
        <v>803.44602629999997</v>
      </c>
      <c r="E103" s="89">
        <f t="shared" si="16"/>
        <v>1</v>
      </c>
      <c r="G103" s="94"/>
      <c r="P103" s="48" t="s">
        <v>462</v>
      </c>
      <c r="Q103" s="44">
        <v>17010204</v>
      </c>
      <c r="R103" s="49">
        <f>$N$33*E103</f>
        <v>2291.8543235294119</v>
      </c>
      <c r="T103" s="52">
        <v>17010212</v>
      </c>
      <c r="U103" s="53">
        <f>SUM(R53,R80,R108,R152)</f>
        <v>95197.224481750585</v>
      </c>
    </row>
    <row r="104" spans="1:21" ht="15" thickBot="1" x14ac:dyDescent="0.35">
      <c r="A104" s="48" t="s">
        <v>463</v>
      </c>
      <c r="B104" s="74">
        <v>17010202</v>
      </c>
      <c r="C104" s="74">
        <v>18558.317159999999</v>
      </c>
      <c r="D104" s="74">
        <v>987.47372459999997</v>
      </c>
      <c r="E104" s="89">
        <f t="shared" si="16"/>
        <v>5.3209227759528174E-2</v>
      </c>
      <c r="G104" s="94"/>
      <c r="P104" s="48" t="s">
        <v>463</v>
      </c>
      <c r="Q104" s="44">
        <v>17010202</v>
      </c>
      <c r="R104" s="49">
        <f>$N$34*E104</f>
        <v>1142.883823217586</v>
      </c>
      <c r="T104" s="155">
        <v>17010213</v>
      </c>
      <c r="U104" s="156">
        <f>R153</f>
        <v>2101.0288400558511</v>
      </c>
    </row>
    <row r="105" spans="1:21" ht="15" thickTop="1" x14ac:dyDescent="0.3">
      <c r="A105" s="48" t="s">
        <v>463</v>
      </c>
      <c r="B105" s="74">
        <v>17010203</v>
      </c>
      <c r="C105" s="74">
        <v>18558.317159999999</v>
      </c>
      <c r="D105" s="74">
        <v>6160.7434780000003</v>
      </c>
      <c r="E105" s="89">
        <f t="shared" si="16"/>
        <v>0.33196670931342143</v>
      </c>
      <c r="G105" s="94"/>
      <c r="P105" s="48" t="s">
        <v>463</v>
      </c>
      <c r="Q105" s="44">
        <v>17010203</v>
      </c>
      <c r="R105" s="49">
        <f t="shared" ref="R105:R108" si="25">$N$34*E105</f>
        <v>7130.330544087723</v>
      </c>
    </row>
    <row r="106" spans="1:21" x14ac:dyDescent="0.3">
      <c r="A106" s="48" t="s">
        <v>463</v>
      </c>
      <c r="B106" s="74">
        <v>17010204</v>
      </c>
      <c r="C106" s="74">
        <v>18558.317159999999</v>
      </c>
      <c r="D106" s="74">
        <v>7366.1720720000003</v>
      </c>
      <c r="E106" s="89">
        <f t="shared" si="16"/>
        <v>0.39692025998331421</v>
      </c>
      <c r="G106" s="94"/>
      <c r="P106" s="48" t="s">
        <v>463</v>
      </c>
      <c r="Q106" s="44">
        <v>17010204</v>
      </c>
      <c r="R106" s="49">
        <f t="shared" si="25"/>
        <v>8525.4713015641573</v>
      </c>
    </row>
    <row r="107" spans="1:21" x14ac:dyDescent="0.3">
      <c r="A107" s="48" t="s">
        <v>463</v>
      </c>
      <c r="B107" s="74">
        <v>17010205</v>
      </c>
      <c r="C107" s="74">
        <v>18558.317159999999</v>
      </c>
      <c r="D107" s="74">
        <v>2695.4896370000001</v>
      </c>
      <c r="E107" s="89">
        <f t="shared" si="16"/>
        <v>0.14524429202071037</v>
      </c>
      <c r="G107" s="94"/>
      <c r="P107" s="48" t="s">
        <v>463</v>
      </c>
      <c r="Q107" s="44">
        <v>17010205</v>
      </c>
      <c r="R107" s="49">
        <f t="shared" si="25"/>
        <v>3119.7098464830819</v>
      </c>
    </row>
    <row r="108" spans="1:21" x14ac:dyDescent="0.3">
      <c r="A108" s="48" t="s">
        <v>463</v>
      </c>
      <c r="B108" s="74">
        <v>17010212</v>
      </c>
      <c r="C108" s="74">
        <v>18558.317159999999</v>
      </c>
      <c r="D108" s="74">
        <v>1348.438249</v>
      </c>
      <c r="E108" s="89">
        <f t="shared" si="16"/>
        <v>7.2659510955356485E-2</v>
      </c>
      <c r="G108" s="94"/>
      <c r="P108" s="48" t="s">
        <v>463</v>
      </c>
      <c r="Q108" s="44">
        <v>17010212</v>
      </c>
      <c r="R108" s="49">
        <f t="shared" si="25"/>
        <v>1560.6574868756234</v>
      </c>
    </row>
    <row r="109" spans="1:21" x14ac:dyDescent="0.3">
      <c r="A109" s="48" t="s">
        <v>464</v>
      </c>
      <c r="B109" s="74">
        <v>10040201</v>
      </c>
      <c r="C109" s="74">
        <v>13631.96804</v>
      </c>
      <c r="D109" s="74">
        <v>2295.3001300000001</v>
      </c>
      <c r="E109" s="89">
        <f t="shared" si="16"/>
        <v>0.16837628457350756</v>
      </c>
      <c r="G109" s="94"/>
      <c r="P109" s="48" t="s">
        <v>464</v>
      </c>
      <c r="Q109" s="44">
        <v>10040201</v>
      </c>
      <c r="R109" s="49">
        <f>$N$35*E109</f>
        <v>3223.6449863833604</v>
      </c>
    </row>
    <row r="110" spans="1:21" x14ac:dyDescent="0.3">
      <c r="A110" s="48" t="s">
        <v>464</v>
      </c>
      <c r="B110" s="74">
        <v>10040202</v>
      </c>
      <c r="C110" s="74">
        <v>13631.96804</v>
      </c>
      <c r="D110" s="74">
        <v>11336.66791</v>
      </c>
      <c r="E110" s="89">
        <f t="shared" si="16"/>
        <v>0.83162371542649249</v>
      </c>
      <c r="G110" s="94"/>
      <c r="P110" s="48" t="s">
        <v>464</v>
      </c>
      <c r="Q110" s="44">
        <v>10040202</v>
      </c>
      <c r="R110" s="49">
        <f>$N$35*E110</f>
        <v>15921.836187219938</v>
      </c>
    </row>
    <row r="111" spans="1:21" x14ac:dyDescent="0.3">
      <c r="A111" s="48" t="s">
        <v>465</v>
      </c>
      <c r="B111" s="74">
        <v>10070001</v>
      </c>
      <c r="C111" s="74">
        <v>55204.266490000002</v>
      </c>
      <c r="D111" s="74">
        <v>30.35327092</v>
      </c>
      <c r="E111" s="89">
        <f t="shared" si="16"/>
        <v>5.4983559876659819E-4</v>
      </c>
      <c r="G111" s="94"/>
      <c r="P111" s="48" t="s">
        <v>465</v>
      </c>
      <c r="Q111" s="44">
        <v>10070001</v>
      </c>
      <c r="R111" s="49">
        <f>$N$36*E111</f>
        <v>49.534447644311882</v>
      </c>
    </row>
    <row r="112" spans="1:21" x14ac:dyDescent="0.3">
      <c r="A112" s="48" t="s">
        <v>465</v>
      </c>
      <c r="B112" s="74">
        <v>10070002</v>
      </c>
      <c r="C112" s="74">
        <v>55204.266490000002</v>
      </c>
      <c r="D112" s="74">
        <v>27343.678790000002</v>
      </c>
      <c r="E112" s="89">
        <f t="shared" si="16"/>
        <v>0.49531821593813191</v>
      </c>
      <c r="G112" s="94"/>
      <c r="P112" s="48" t="s">
        <v>465</v>
      </c>
      <c r="Q112" s="44">
        <v>10070002</v>
      </c>
      <c r="R112" s="49">
        <f t="shared" ref="R112:R113" si="26">$N$36*E112</f>
        <v>44623.000565440751</v>
      </c>
    </row>
    <row r="113" spans="1:18" x14ac:dyDescent="0.3">
      <c r="A113" s="48" t="s">
        <v>465</v>
      </c>
      <c r="B113" s="74">
        <v>10070003</v>
      </c>
      <c r="C113" s="74">
        <v>55204.266490000002</v>
      </c>
      <c r="D113" s="74">
        <v>27830.23444</v>
      </c>
      <c r="E113" s="89">
        <f t="shared" si="16"/>
        <v>0.50413194866091227</v>
      </c>
      <c r="G113" s="94"/>
      <c r="P113" s="48" t="s">
        <v>465</v>
      </c>
      <c r="Q113" s="44">
        <v>10070003</v>
      </c>
      <c r="R113" s="49">
        <f t="shared" si="26"/>
        <v>45417.02587607337</v>
      </c>
    </row>
    <row r="114" spans="1:18" x14ac:dyDescent="0.3">
      <c r="A114" s="48" t="s">
        <v>466</v>
      </c>
      <c r="B114" s="74">
        <v>10040202</v>
      </c>
      <c r="C114" s="74">
        <v>11376.206319999999</v>
      </c>
      <c r="D114" s="74">
        <v>102.5139094</v>
      </c>
      <c r="E114" s="89">
        <f t="shared" si="16"/>
        <v>9.0112561706774674E-3</v>
      </c>
      <c r="G114" s="94"/>
      <c r="P114" s="48" t="s">
        <v>466</v>
      </c>
      <c r="Q114" s="44">
        <v>10040202</v>
      </c>
      <c r="R114" s="49">
        <f>$N$37*E114</f>
        <v>106.47388034913278</v>
      </c>
    </row>
    <row r="115" spans="1:18" x14ac:dyDescent="0.3">
      <c r="A115" s="48" t="s">
        <v>466</v>
      </c>
      <c r="B115" s="74">
        <v>10040203</v>
      </c>
      <c r="C115" s="74">
        <v>11376.206319999999</v>
      </c>
      <c r="D115" s="74">
        <v>6107.2080189999997</v>
      </c>
      <c r="E115" s="89">
        <f t="shared" si="16"/>
        <v>0.53684047627223419</v>
      </c>
      <c r="G115" s="94"/>
      <c r="P115" s="48" t="s">
        <v>466</v>
      </c>
      <c r="Q115" s="44">
        <v>10040203</v>
      </c>
      <c r="R115" s="49">
        <f t="shared" ref="R115:R117" si="27">$N$37*E115</f>
        <v>6343.1210426774569</v>
      </c>
    </row>
    <row r="116" spans="1:18" x14ac:dyDescent="0.3">
      <c r="A116" s="48" t="s">
        <v>466</v>
      </c>
      <c r="B116" s="74">
        <v>10040204</v>
      </c>
      <c r="C116" s="74">
        <v>11376.206319999999</v>
      </c>
      <c r="D116" s="74">
        <v>3331.594564</v>
      </c>
      <c r="E116" s="89">
        <f t="shared" si="16"/>
        <v>0.29285637674686621</v>
      </c>
      <c r="G116" s="94"/>
      <c r="P116" s="48" t="s">
        <v>466</v>
      </c>
      <c r="Q116" s="44">
        <v>10040204</v>
      </c>
      <c r="R116" s="49">
        <f t="shared" si="27"/>
        <v>3460.2894675984062</v>
      </c>
    </row>
    <row r="117" spans="1:18" x14ac:dyDescent="0.3">
      <c r="A117" s="48" t="s">
        <v>466</v>
      </c>
      <c r="B117" s="74">
        <v>10040205</v>
      </c>
      <c r="C117" s="74">
        <v>11376.206319999999</v>
      </c>
      <c r="D117" s="74">
        <v>1834.8898240000001</v>
      </c>
      <c r="E117" s="89">
        <f t="shared" si="16"/>
        <v>0.16129189049377229</v>
      </c>
      <c r="G117" s="94"/>
      <c r="P117" s="48" t="s">
        <v>466</v>
      </c>
      <c r="Q117" s="44">
        <v>10040205</v>
      </c>
      <c r="R117" s="49">
        <f t="shared" si="27"/>
        <v>1905.7690875109415</v>
      </c>
    </row>
    <row r="118" spans="1:18" x14ac:dyDescent="0.3">
      <c r="A118" s="48" t="s">
        <v>467</v>
      </c>
      <c r="B118" s="74">
        <v>10040104</v>
      </c>
      <c r="C118" s="74">
        <v>55525.29653</v>
      </c>
      <c r="D118" s="74">
        <v>312.4455691</v>
      </c>
      <c r="E118" s="89">
        <f t="shared" si="16"/>
        <v>5.627085105816363E-3</v>
      </c>
      <c r="G118" s="94"/>
      <c r="P118" s="48" t="s">
        <v>467</v>
      </c>
      <c r="Q118" s="44">
        <v>10040104</v>
      </c>
      <c r="R118" s="49">
        <f>$N$38*E118</f>
        <v>237.68969043875504</v>
      </c>
    </row>
    <row r="119" spans="1:18" x14ac:dyDescent="0.3">
      <c r="A119" s="48" t="s">
        <v>467</v>
      </c>
      <c r="B119" s="74">
        <v>10050004</v>
      </c>
      <c r="C119" s="74">
        <v>55525.29653</v>
      </c>
      <c r="D119" s="74">
        <v>27841.631860000001</v>
      </c>
      <c r="E119" s="89">
        <f t="shared" si="16"/>
        <v>0.50142247948117358</v>
      </c>
      <c r="G119" s="94"/>
      <c r="P119" s="48" t="s">
        <v>467</v>
      </c>
      <c r="Q119" s="44">
        <v>10050004</v>
      </c>
      <c r="R119" s="49">
        <f t="shared" ref="R119:R123" si="28">$N$38*E119</f>
        <v>21180.229494613694</v>
      </c>
    </row>
    <row r="120" spans="1:18" x14ac:dyDescent="0.3">
      <c r="A120" s="48" t="s">
        <v>467</v>
      </c>
      <c r="B120" s="74">
        <v>10050009</v>
      </c>
      <c r="C120" s="74">
        <v>55525.29653</v>
      </c>
      <c r="D120" s="74">
        <v>2195.6590099999999</v>
      </c>
      <c r="E120" s="89">
        <f t="shared" si="16"/>
        <v>3.9543399985512873E-2</v>
      </c>
      <c r="G120" s="94"/>
      <c r="P120" s="48" t="s">
        <v>467</v>
      </c>
      <c r="Q120" s="44">
        <v>10050009</v>
      </c>
      <c r="R120" s="49">
        <f t="shared" si="28"/>
        <v>1670.3245685296658</v>
      </c>
    </row>
    <row r="121" spans="1:18" x14ac:dyDescent="0.3">
      <c r="A121" s="48" t="s">
        <v>467</v>
      </c>
      <c r="B121" s="74">
        <v>10050011</v>
      </c>
      <c r="C121" s="74">
        <v>55525.29653</v>
      </c>
      <c r="D121" s="74">
        <v>124.6422926</v>
      </c>
      <c r="E121" s="89">
        <f t="shared" si="16"/>
        <v>2.2447839163300368E-3</v>
      </c>
      <c r="G121" s="94"/>
      <c r="P121" s="48" t="s">
        <v>467</v>
      </c>
      <c r="Q121" s="44">
        <v>10050011</v>
      </c>
      <c r="R121" s="49">
        <f t="shared" si="28"/>
        <v>94.82031711638291</v>
      </c>
    </row>
    <row r="122" spans="1:18" x14ac:dyDescent="0.3">
      <c r="A122" s="48" t="s">
        <v>467</v>
      </c>
      <c r="B122" s="74">
        <v>10050013</v>
      </c>
      <c r="C122" s="74">
        <v>55525.29653</v>
      </c>
      <c r="D122" s="74">
        <v>3306.1195250000001</v>
      </c>
      <c r="E122" s="89">
        <f t="shared" si="16"/>
        <v>5.9542582059219126E-2</v>
      </c>
      <c r="G122" s="94"/>
      <c r="P122" s="48" t="s">
        <v>467</v>
      </c>
      <c r="Q122" s="44">
        <v>10050013</v>
      </c>
      <c r="R122" s="49">
        <f t="shared" si="28"/>
        <v>2515.0957612052562</v>
      </c>
    </row>
    <row r="123" spans="1:18" x14ac:dyDescent="0.3">
      <c r="A123" s="48" t="s">
        <v>467</v>
      </c>
      <c r="B123" s="74">
        <v>10050014</v>
      </c>
      <c r="C123" s="74">
        <v>55525.29653</v>
      </c>
      <c r="D123" s="74">
        <v>21744.798269999999</v>
      </c>
      <c r="E123" s="89">
        <f t="shared" si="16"/>
        <v>0.39161966939251569</v>
      </c>
      <c r="G123" s="94"/>
      <c r="P123" s="48" t="s">
        <v>467</v>
      </c>
      <c r="Q123" s="44">
        <v>10050014</v>
      </c>
      <c r="R123" s="49">
        <f t="shared" si="28"/>
        <v>16542.12727143928</v>
      </c>
    </row>
    <row r="124" spans="1:18" x14ac:dyDescent="0.3">
      <c r="A124" s="48" t="s">
        <v>468</v>
      </c>
      <c r="B124" s="74">
        <v>10030201</v>
      </c>
      <c r="C124" s="74">
        <v>85737.236950000006</v>
      </c>
      <c r="D124" s="74">
        <v>30996.146280000001</v>
      </c>
      <c r="E124" s="89">
        <f t="shared" si="16"/>
        <v>0.36152490309521224</v>
      </c>
      <c r="G124" s="94"/>
      <c r="P124" s="48" t="s">
        <v>468</v>
      </c>
      <c r="Q124" s="44">
        <v>10030201</v>
      </c>
      <c r="R124" s="49">
        <f>$N$39*E124</f>
        <v>26268.803264986334</v>
      </c>
    </row>
    <row r="125" spans="1:18" x14ac:dyDescent="0.3">
      <c r="A125" s="48" t="s">
        <v>468</v>
      </c>
      <c r="B125" s="74">
        <v>10030203</v>
      </c>
      <c r="C125" s="74">
        <v>85737.236950000006</v>
      </c>
      <c r="D125" s="74">
        <v>54603.231059999998</v>
      </c>
      <c r="E125" s="89">
        <f t="shared" si="16"/>
        <v>0.63686716533497989</v>
      </c>
      <c r="P125" s="48" t="s">
        <v>468</v>
      </c>
      <c r="Q125" s="44">
        <v>10030203</v>
      </c>
      <c r="R125" s="49">
        <f t="shared" ref="R125:R126" si="29">$N$39*E125</f>
        <v>46275.479583513283</v>
      </c>
    </row>
    <row r="126" spans="1:18" x14ac:dyDescent="0.3">
      <c r="A126" s="48" t="s">
        <v>468</v>
      </c>
      <c r="B126" s="74">
        <v>10030205</v>
      </c>
      <c r="C126" s="74">
        <v>85737.236950000006</v>
      </c>
      <c r="D126" s="74">
        <v>137.85960499999999</v>
      </c>
      <c r="E126" s="89">
        <f t="shared" si="16"/>
        <v>1.6079315114901191E-3</v>
      </c>
      <c r="P126" s="48" t="s">
        <v>468</v>
      </c>
      <c r="Q126" s="44">
        <v>10030205</v>
      </c>
      <c r="R126" s="49">
        <f t="shared" si="29"/>
        <v>116.83409960774408</v>
      </c>
    </row>
    <row r="127" spans="1:18" x14ac:dyDescent="0.3">
      <c r="A127" s="48" t="s">
        <v>469</v>
      </c>
      <c r="B127" s="74">
        <v>10090102</v>
      </c>
      <c r="C127" s="74">
        <v>10731.20615</v>
      </c>
      <c r="D127" s="74">
        <v>93.838319010000006</v>
      </c>
      <c r="E127" s="89">
        <f t="shared" si="16"/>
        <v>8.7444335425426525E-3</v>
      </c>
      <c r="P127" s="48" t="s">
        <v>469</v>
      </c>
      <c r="Q127" s="44">
        <v>10090102</v>
      </c>
      <c r="R127" s="49">
        <f>$N$40*E127</f>
        <v>194.8396211533379</v>
      </c>
    </row>
    <row r="128" spans="1:18" x14ac:dyDescent="0.3">
      <c r="A128" s="48" t="s">
        <v>469</v>
      </c>
      <c r="B128" s="74">
        <v>10090207</v>
      </c>
      <c r="C128" s="74">
        <v>10731.20615</v>
      </c>
      <c r="D128" s="74">
        <v>5478.818252</v>
      </c>
      <c r="E128" s="89">
        <f t="shared" si="16"/>
        <v>0.51055008872418317</v>
      </c>
      <c r="P128" s="48" t="s">
        <v>469</v>
      </c>
      <c r="Q128" s="44">
        <v>10090207</v>
      </c>
      <c r="R128" s="49">
        <f t="shared" ref="R128:R131" si="30">$N$40*E128</f>
        <v>11375.852464640957</v>
      </c>
    </row>
    <row r="129" spans="1:18" x14ac:dyDescent="0.3">
      <c r="A129" s="48" t="s">
        <v>469</v>
      </c>
      <c r="B129" s="74">
        <v>10090208</v>
      </c>
      <c r="C129" s="74">
        <v>10731.20615</v>
      </c>
      <c r="D129" s="74">
        <v>1385.7776389999999</v>
      </c>
      <c r="E129" s="89">
        <f t="shared" si="16"/>
        <v>0.12913531057270761</v>
      </c>
      <c r="P129" s="48" t="s">
        <v>469</v>
      </c>
      <c r="Q129" s="44">
        <v>10090208</v>
      </c>
      <c r="R129" s="49">
        <f t="shared" si="30"/>
        <v>2877.3361781635672</v>
      </c>
    </row>
    <row r="130" spans="1:18" x14ac:dyDescent="0.3">
      <c r="A130" s="48" t="s">
        <v>469</v>
      </c>
      <c r="B130" s="74">
        <v>10090209</v>
      </c>
      <c r="C130" s="74">
        <v>10731.20615</v>
      </c>
      <c r="D130" s="74">
        <v>3657.9465789999999</v>
      </c>
      <c r="E130" s="89">
        <f t="shared" si="16"/>
        <v>0.34087003155744983</v>
      </c>
      <c r="P130" s="48" t="s">
        <v>469</v>
      </c>
      <c r="Q130" s="44">
        <v>10090209</v>
      </c>
      <c r="R130" s="49">
        <f t="shared" si="30"/>
        <v>7595.1160801970154</v>
      </c>
    </row>
    <row r="131" spans="1:18" x14ac:dyDescent="0.3">
      <c r="A131" s="48" t="s">
        <v>469</v>
      </c>
      <c r="B131" s="74">
        <v>10090210</v>
      </c>
      <c r="C131" s="74">
        <v>10731.20615</v>
      </c>
      <c r="D131" s="74">
        <v>114.82536229999999</v>
      </c>
      <c r="E131" s="89">
        <f t="shared" si="16"/>
        <v>1.0700135725190593E-2</v>
      </c>
      <c r="P131" s="48" t="s">
        <v>469</v>
      </c>
      <c r="Q131" s="44">
        <v>10090210</v>
      </c>
      <c r="R131" s="49">
        <f t="shared" si="30"/>
        <v>238.4157167920134</v>
      </c>
    </row>
    <row r="132" spans="1:18" x14ac:dyDescent="0.3">
      <c r="A132" s="48" t="s">
        <v>470</v>
      </c>
      <c r="B132" s="74">
        <v>17010201</v>
      </c>
      <c r="C132" s="74">
        <v>46781.082520000004</v>
      </c>
      <c r="D132" s="74">
        <v>32815.957000000002</v>
      </c>
      <c r="E132" s="89">
        <f t="shared" si="16"/>
        <v>0.70147921408125635</v>
      </c>
      <c r="P132" s="48" t="s">
        <v>470</v>
      </c>
      <c r="Q132" s="44">
        <v>17010201</v>
      </c>
      <c r="R132" s="49">
        <f>$N$41*E132</f>
        <v>40691.700648731014</v>
      </c>
    </row>
    <row r="133" spans="1:18" x14ac:dyDescent="0.3">
      <c r="A133" s="48" t="s">
        <v>470</v>
      </c>
      <c r="B133" s="74">
        <v>17010203</v>
      </c>
      <c r="C133" s="74">
        <v>46781.082520000004</v>
      </c>
      <c r="D133" s="74">
        <v>13965.12552</v>
      </c>
      <c r="E133" s="89">
        <f t="shared" ref="E133:E186" si="31">D133/C133</f>
        <v>0.29852078591874359</v>
      </c>
      <c r="P133" s="48" t="s">
        <v>470</v>
      </c>
      <c r="Q133" s="44">
        <v>17010203</v>
      </c>
      <c r="R133" s="49">
        <f>$N$41*E133</f>
        <v>17316.71903342005</v>
      </c>
    </row>
    <row r="134" spans="1:18" x14ac:dyDescent="0.3">
      <c r="A134" s="48" t="s">
        <v>471</v>
      </c>
      <c r="B134" s="74">
        <v>10090209</v>
      </c>
      <c r="C134" s="74">
        <v>14970.82213</v>
      </c>
      <c r="D134" s="74">
        <v>392.4725775</v>
      </c>
      <c r="E134" s="89">
        <f t="shared" si="31"/>
        <v>2.6215833311754134E-2</v>
      </c>
      <c r="P134" s="48" t="s">
        <v>471</v>
      </c>
      <c r="Q134" s="44">
        <v>10090209</v>
      </c>
      <c r="R134" s="49">
        <f>$N$42*E134</f>
        <v>420.03983759532417</v>
      </c>
    </row>
    <row r="135" spans="1:18" x14ac:dyDescent="0.3">
      <c r="A135" s="48" t="s">
        <v>471</v>
      </c>
      <c r="B135" s="74">
        <v>10100001</v>
      </c>
      <c r="C135" s="74">
        <v>14970.82213</v>
      </c>
      <c r="D135" s="74">
        <v>2151.0917760000002</v>
      </c>
      <c r="E135" s="89">
        <f t="shared" si="31"/>
        <v>0.14368561441187866</v>
      </c>
      <c r="P135" s="48" t="s">
        <v>471</v>
      </c>
      <c r="Q135" s="44">
        <v>10100001</v>
      </c>
      <c r="R135" s="49">
        <f t="shared" ref="R135:R137" si="32">$N$42*E135</f>
        <v>2302.1843869937065</v>
      </c>
    </row>
    <row r="136" spans="1:18" x14ac:dyDescent="0.3">
      <c r="A136" s="48" t="s">
        <v>471</v>
      </c>
      <c r="B136" s="74">
        <v>10100004</v>
      </c>
      <c r="C136" s="74">
        <v>14970.82213</v>
      </c>
      <c r="D136" s="74">
        <v>12234.33698</v>
      </c>
      <c r="E136" s="89">
        <f t="shared" si="31"/>
        <v>0.81721209922624338</v>
      </c>
      <c r="P136" s="48" t="s">
        <v>471</v>
      </c>
      <c r="Q136" s="44">
        <v>10100004</v>
      </c>
      <c r="R136" s="49">
        <f t="shared" si="32"/>
        <v>13093.676380907578</v>
      </c>
    </row>
    <row r="137" spans="1:18" x14ac:dyDescent="0.3">
      <c r="A137" s="48" t="s">
        <v>471</v>
      </c>
      <c r="B137" s="74">
        <v>10100005</v>
      </c>
      <c r="C137" s="74">
        <v>14970.82213</v>
      </c>
      <c r="D137" s="74">
        <v>192.9207993</v>
      </c>
      <c r="E137" s="89">
        <f t="shared" si="31"/>
        <v>1.2886453237154318E-2</v>
      </c>
      <c r="P137" s="48" t="s">
        <v>471</v>
      </c>
      <c r="Q137" s="44">
        <v>10100005</v>
      </c>
      <c r="R137" s="49">
        <f t="shared" si="32"/>
        <v>206.47154948483538</v>
      </c>
    </row>
    <row r="138" spans="1:18" x14ac:dyDescent="0.3">
      <c r="A138" s="48" t="s">
        <v>472</v>
      </c>
      <c r="B138" s="74">
        <v>17010205</v>
      </c>
      <c r="C138" s="74">
        <v>55337.55085</v>
      </c>
      <c r="D138" s="74">
        <v>55337.55085</v>
      </c>
      <c r="E138" s="89">
        <f t="shared" si="31"/>
        <v>1</v>
      </c>
      <c r="P138" s="48" t="s">
        <v>472</v>
      </c>
      <c r="Q138" s="44">
        <v>17010205</v>
      </c>
      <c r="R138" s="49">
        <f>$N$43*E138</f>
        <v>88834.894384421801</v>
      </c>
    </row>
    <row r="139" spans="1:18" x14ac:dyDescent="0.3">
      <c r="A139" s="48" t="s">
        <v>473</v>
      </c>
      <c r="B139" s="74">
        <v>10060005</v>
      </c>
      <c r="C139" s="74">
        <v>55921.152650000004</v>
      </c>
      <c r="D139" s="74">
        <v>13071.2744</v>
      </c>
      <c r="E139" s="89">
        <f t="shared" si="31"/>
        <v>0.23374472414420092</v>
      </c>
      <c r="P139" s="48" t="s">
        <v>473</v>
      </c>
      <c r="Q139" s="44">
        <v>10060005</v>
      </c>
      <c r="R139" s="49">
        <f>$N$44*E139</f>
        <v>15560.615397358186</v>
      </c>
    </row>
    <row r="140" spans="1:18" x14ac:dyDescent="0.3">
      <c r="A140" s="48" t="s">
        <v>473</v>
      </c>
      <c r="B140" s="74">
        <v>10100004</v>
      </c>
      <c r="C140" s="74">
        <v>55921.152650000004</v>
      </c>
      <c r="D140" s="74">
        <v>42849.878259999998</v>
      </c>
      <c r="E140" s="89">
        <f t="shared" si="31"/>
        <v>0.76625527603462218</v>
      </c>
      <c r="P140" s="48" t="s">
        <v>473</v>
      </c>
      <c r="Q140" s="44">
        <v>10100004</v>
      </c>
      <c r="R140" s="49">
        <f>$N$44*E140</f>
        <v>51010.364791016837</v>
      </c>
    </row>
    <row r="141" spans="1:18" x14ac:dyDescent="0.3">
      <c r="A141" s="48" t="s">
        <v>474</v>
      </c>
      <c r="B141" s="74">
        <v>10060001</v>
      </c>
      <c r="C141" s="74">
        <v>21756.71067</v>
      </c>
      <c r="D141" s="74">
        <v>12148.87385</v>
      </c>
      <c r="E141" s="89">
        <f t="shared" si="31"/>
        <v>0.5583966268739281</v>
      </c>
      <c r="P141" s="48" t="s">
        <v>474</v>
      </c>
      <c r="Q141" s="44">
        <v>10060001</v>
      </c>
      <c r="R141" s="49">
        <f>$N$45*E141</f>
        <v>15281.141303404944</v>
      </c>
    </row>
    <row r="142" spans="1:18" x14ac:dyDescent="0.3">
      <c r="A142" s="48" t="s">
        <v>474</v>
      </c>
      <c r="B142" s="74">
        <v>10060003</v>
      </c>
      <c r="C142" s="74">
        <v>21756.71067</v>
      </c>
      <c r="D142" s="74">
        <v>396.9847221</v>
      </c>
      <c r="E142" s="89">
        <f t="shared" si="31"/>
        <v>1.8246541406068163E-2</v>
      </c>
      <c r="P142" s="48" t="s">
        <v>474</v>
      </c>
      <c r="Q142" s="44">
        <v>10060003</v>
      </c>
      <c r="R142" s="49">
        <f t="shared" ref="R142:R144" si="33">$N$45*E142</f>
        <v>499.33678698153932</v>
      </c>
    </row>
    <row r="143" spans="1:18" x14ac:dyDescent="0.3">
      <c r="A143" s="48" t="s">
        <v>474</v>
      </c>
      <c r="B143" s="74">
        <v>10060005</v>
      </c>
      <c r="C143" s="74">
        <v>21756.71067</v>
      </c>
      <c r="D143" s="74">
        <v>8917.6466820000005</v>
      </c>
      <c r="E143" s="89">
        <f t="shared" si="31"/>
        <v>0.40988028095149553</v>
      </c>
      <c r="P143" s="48" t="s">
        <v>474</v>
      </c>
      <c r="Q143" s="44">
        <v>10060005</v>
      </c>
      <c r="R143" s="49">
        <f t="shared" si="33"/>
        <v>11216.827232219739</v>
      </c>
    </row>
    <row r="144" spans="1:18" x14ac:dyDescent="0.3">
      <c r="A144" s="48" t="s">
        <v>474</v>
      </c>
      <c r="B144" s="74">
        <v>10060006</v>
      </c>
      <c r="C144" s="74">
        <v>21756.71067</v>
      </c>
      <c r="D144" s="74">
        <v>293.20541539999999</v>
      </c>
      <c r="E144" s="89">
        <f t="shared" si="31"/>
        <v>1.3476550745526828E-2</v>
      </c>
      <c r="P144" s="48" t="s">
        <v>474</v>
      </c>
      <c r="Q144" s="44">
        <v>10060006</v>
      </c>
      <c r="R144" s="49">
        <f t="shared" si="33"/>
        <v>368.80071675540063</v>
      </c>
    </row>
    <row r="145" spans="1:18" x14ac:dyDescent="0.3">
      <c r="A145" s="48" t="s">
        <v>475</v>
      </c>
      <c r="B145" s="74">
        <v>10040202</v>
      </c>
      <c r="C145" s="74">
        <v>36849.936500000003</v>
      </c>
      <c r="D145" s="74">
        <v>973.02893080000001</v>
      </c>
      <c r="E145" s="89">
        <f t="shared" si="31"/>
        <v>2.6405172524517101E-2</v>
      </c>
      <c r="P145" s="48" t="s">
        <v>475</v>
      </c>
      <c r="Q145" s="44">
        <v>10040202</v>
      </c>
      <c r="R145" s="49">
        <f>$N$46*E145</f>
        <v>1475.5673684289513</v>
      </c>
    </row>
    <row r="146" spans="1:18" x14ac:dyDescent="0.3">
      <c r="A146" s="48" t="s">
        <v>475</v>
      </c>
      <c r="B146" s="74">
        <v>10090101</v>
      </c>
      <c r="C146" s="74">
        <v>36849.936500000003</v>
      </c>
      <c r="D146" s="74">
        <v>1631.5056</v>
      </c>
      <c r="E146" s="89">
        <f t="shared" si="31"/>
        <v>4.4274312385857162E-2</v>
      </c>
      <c r="P146" s="48" t="s">
        <v>475</v>
      </c>
      <c r="Q146" s="44">
        <v>10090101</v>
      </c>
      <c r="R146" s="49">
        <f t="shared" ref="R146:R150" si="34">$N$46*E146</f>
        <v>2474.1262552078451</v>
      </c>
    </row>
    <row r="147" spans="1:18" x14ac:dyDescent="0.3">
      <c r="A147" s="48" t="s">
        <v>475</v>
      </c>
      <c r="B147" s="74">
        <v>10090102</v>
      </c>
      <c r="C147" s="74">
        <v>36849.936500000003</v>
      </c>
      <c r="D147" s="74">
        <v>6648.2070180000001</v>
      </c>
      <c r="E147" s="89">
        <f t="shared" si="31"/>
        <v>0.18041298437515624</v>
      </c>
      <c r="P147" s="48" t="s">
        <v>475</v>
      </c>
      <c r="Q147" s="44">
        <v>10090102</v>
      </c>
      <c r="R147" s="49">
        <f t="shared" si="34"/>
        <v>10081.794100670482</v>
      </c>
    </row>
    <row r="148" spans="1:18" x14ac:dyDescent="0.3">
      <c r="A148" s="48" t="s">
        <v>475</v>
      </c>
      <c r="B148" s="74">
        <v>10100001</v>
      </c>
      <c r="C148" s="74">
        <v>36849.936500000003</v>
      </c>
      <c r="D148" s="74">
        <v>26049.176469999999</v>
      </c>
      <c r="E148" s="89">
        <f t="shared" si="31"/>
        <v>0.70689881568724</v>
      </c>
      <c r="P148" s="48" t="s">
        <v>475</v>
      </c>
      <c r="Q148" s="44">
        <v>10100001</v>
      </c>
      <c r="R148" s="49">
        <f t="shared" si="34"/>
        <v>39502.746071462709</v>
      </c>
    </row>
    <row r="149" spans="1:18" x14ac:dyDescent="0.3">
      <c r="A149" s="48" t="s">
        <v>475</v>
      </c>
      <c r="B149" s="74">
        <v>10100002</v>
      </c>
      <c r="C149" s="74">
        <v>36849.936500000003</v>
      </c>
      <c r="D149" s="74">
        <v>1195.036474</v>
      </c>
      <c r="E149" s="89">
        <f t="shared" si="31"/>
        <v>3.2429810944178968E-2</v>
      </c>
      <c r="P149" s="48" t="s">
        <v>475</v>
      </c>
      <c r="Q149" s="44">
        <v>10100002</v>
      </c>
      <c r="R149" s="49">
        <f t="shared" si="34"/>
        <v>1812.234733521238</v>
      </c>
    </row>
    <row r="150" spans="1:18" x14ac:dyDescent="0.3">
      <c r="A150" s="48" t="s">
        <v>475</v>
      </c>
      <c r="B150" s="74">
        <v>10100003</v>
      </c>
      <c r="C150" s="74">
        <v>36849.936500000003</v>
      </c>
      <c r="D150" s="74">
        <v>352.9820057</v>
      </c>
      <c r="E150" s="89">
        <f t="shared" si="31"/>
        <v>9.5789040423448213E-3</v>
      </c>
      <c r="P150" s="48" t="s">
        <v>475</v>
      </c>
      <c r="Q150" s="44">
        <v>10100003</v>
      </c>
      <c r="R150" s="49">
        <f t="shared" si="34"/>
        <v>535.28596403119627</v>
      </c>
    </row>
    <row r="151" spans="1:18" x14ac:dyDescent="0.3">
      <c r="A151" s="48" t="s">
        <v>476</v>
      </c>
      <c r="B151" s="74">
        <v>17010204</v>
      </c>
      <c r="C151" s="74">
        <v>13953.309579999999</v>
      </c>
      <c r="D151" s="74">
        <v>127.9176224</v>
      </c>
      <c r="E151" s="89">
        <f t="shared" si="31"/>
        <v>9.1675470730865852E-3</v>
      </c>
      <c r="P151" s="48" t="s">
        <v>476</v>
      </c>
      <c r="Q151" s="44">
        <v>17010204</v>
      </c>
      <c r="R151" s="49">
        <f>$N$47*E151</f>
        <v>138.74927025709468</v>
      </c>
    </row>
    <row r="152" spans="1:18" x14ac:dyDescent="0.3">
      <c r="A152" s="48" t="s">
        <v>476</v>
      </c>
      <c r="B152" s="74">
        <v>17010212</v>
      </c>
      <c r="C152" s="74">
        <v>13953.309579999999</v>
      </c>
      <c r="D152" s="74">
        <v>11888.382750000001</v>
      </c>
      <c r="E152" s="89">
        <f t="shared" si="31"/>
        <v>0.85201168094487312</v>
      </c>
      <c r="P152" s="48" t="s">
        <v>476</v>
      </c>
      <c r="Q152" s="44">
        <v>17010212</v>
      </c>
      <c r="R152" s="49">
        <f t="shared" ref="R152:R153" si="35">$N$47*E152</f>
        <v>12895.052301249874</v>
      </c>
    </row>
    <row r="153" spans="1:18" x14ac:dyDescent="0.3">
      <c r="A153" s="48" t="s">
        <v>476</v>
      </c>
      <c r="B153" s="74">
        <v>17010213</v>
      </c>
      <c r="C153" s="74">
        <v>13953.309579999999</v>
      </c>
      <c r="D153" s="74">
        <v>1937.0092059999999</v>
      </c>
      <c r="E153" s="89">
        <f t="shared" si="31"/>
        <v>0.13882077186737227</v>
      </c>
      <c r="P153" s="48" t="s">
        <v>476</v>
      </c>
      <c r="Q153" s="44">
        <v>17010213</v>
      </c>
      <c r="R153" s="49">
        <f t="shared" si="35"/>
        <v>2101.0288400558511</v>
      </c>
    </row>
    <row r="154" spans="1:18" x14ac:dyDescent="0.3">
      <c r="A154" s="48" t="s">
        <v>477</v>
      </c>
      <c r="B154" s="74">
        <v>10060006</v>
      </c>
      <c r="C154" s="74">
        <v>5747.4254410000003</v>
      </c>
      <c r="D154" s="74">
        <v>5409.3992280000002</v>
      </c>
      <c r="E154" s="89">
        <f t="shared" si="31"/>
        <v>0.94118649881238192</v>
      </c>
      <c r="P154" s="48" t="s">
        <v>477</v>
      </c>
      <c r="Q154" s="44">
        <v>10060006</v>
      </c>
      <c r="R154" s="49">
        <f>$N$48*E154</f>
        <v>9604.7105225705527</v>
      </c>
    </row>
    <row r="155" spans="1:18" x14ac:dyDescent="0.3">
      <c r="A155" s="48" t="s">
        <v>477</v>
      </c>
      <c r="B155" s="74">
        <v>10060007</v>
      </c>
      <c r="C155" s="74">
        <v>5747.4254410000003</v>
      </c>
      <c r="D155" s="74">
        <v>338.02621349999998</v>
      </c>
      <c r="E155" s="89">
        <f t="shared" si="31"/>
        <v>5.8813501274613572E-2</v>
      </c>
      <c r="P155" s="48" t="s">
        <v>477</v>
      </c>
      <c r="Q155" s="44">
        <v>10060007</v>
      </c>
      <c r="R155" s="49">
        <f>$N$48*E155</f>
        <v>600.18567550032742</v>
      </c>
    </row>
    <row r="156" spans="1:18" x14ac:dyDescent="0.3">
      <c r="A156" s="48" t="s">
        <v>478</v>
      </c>
      <c r="B156" s="74">
        <v>10020004</v>
      </c>
      <c r="C156" s="74">
        <v>3240.5337319999999</v>
      </c>
      <c r="D156" s="74">
        <v>2256.7365770000001</v>
      </c>
      <c r="E156" s="89">
        <f t="shared" si="31"/>
        <v>0.6964089139745453</v>
      </c>
      <c r="P156" s="48" t="s">
        <v>478</v>
      </c>
      <c r="Q156" s="44">
        <v>10020004</v>
      </c>
      <c r="R156" s="49">
        <f>$N$49*E156</f>
        <v>6469.8695564641021</v>
      </c>
    </row>
    <row r="157" spans="1:18" x14ac:dyDescent="0.3">
      <c r="A157" s="48" t="s">
        <v>478</v>
      </c>
      <c r="B157" s="74">
        <v>10020005</v>
      </c>
      <c r="C157" s="74">
        <v>3240.5337319999999</v>
      </c>
      <c r="D157" s="74">
        <v>125.4152692</v>
      </c>
      <c r="E157" s="89">
        <f t="shared" si="31"/>
        <v>3.8702040951320668E-2</v>
      </c>
      <c r="P157" s="48" t="s">
        <v>478</v>
      </c>
      <c r="Q157" s="44">
        <v>10020005</v>
      </c>
      <c r="R157" s="49">
        <f t="shared" ref="R157:R158" si="36">$N$49*E157</f>
        <v>359.55478383369592</v>
      </c>
    </row>
    <row r="158" spans="1:18" x14ac:dyDescent="0.3">
      <c r="A158" s="48" t="s">
        <v>478</v>
      </c>
      <c r="B158" s="74">
        <v>17010201</v>
      </c>
      <c r="C158" s="74">
        <v>3240.5337319999999</v>
      </c>
      <c r="D158" s="74">
        <v>858.38188549999995</v>
      </c>
      <c r="E158" s="89">
        <f t="shared" si="31"/>
        <v>0.26488904498155674</v>
      </c>
      <c r="P158" s="48" t="s">
        <v>478</v>
      </c>
      <c r="Q158" s="44">
        <v>17010201</v>
      </c>
      <c r="R158" s="49">
        <f t="shared" si="36"/>
        <v>2460.9069952681075</v>
      </c>
    </row>
    <row r="159" spans="1:18" x14ac:dyDescent="0.3">
      <c r="A159" s="48" t="s">
        <v>479</v>
      </c>
      <c r="B159" s="74">
        <v>10070004</v>
      </c>
      <c r="C159" s="74">
        <v>20449.78817</v>
      </c>
      <c r="D159" s="74">
        <v>9546.7900379999992</v>
      </c>
      <c r="E159" s="89">
        <f t="shared" si="31"/>
        <v>0.46684053441713469</v>
      </c>
      <c r="P159" s="48" t="s">
        <v>479</v>
      </c>
      <c r="Q159" s="44">
        <v>10070004</v>
      </c>
      <c r="R159" s="49">
        <f>$N$50*E159</f>
        <v>10857.112664729342</v>
      </c>
    </row>
    <row r="160" spans="1:18" x14ac:dyDescent="0.3">
      <c r="A160" s="48" t="s">
        <v>479</v>
      </c>
      <c r="B160" s="74">
        <v>10070005</v>
      </c>
      <c r="C160" s="74">
        <v>20449.78817</v>
      </c>
      <c r="D160" s="74">
        <v>10902.99813</v>
      </c>
      <c r="E160" s="89">
        <f t="shared" si="31"/>
        <v>0.53315946548506477</v>
      </c>
      <c r="G160" s="94"/>
      <c r="P160" s="48" t="s">
        <v>479</v>
      </c>
      <c r="Q160" s="44">
        <v>10070005</v>
      </c>
      <c r="R160" s="49">
        <f>$N$50*E160</f>
        <v>12399.463967423997</v>
      </c>
    </row>
    <row r="161" spans="1:18" x14ac:dyDescent="0.3">
      <c r="A161" s="48" t="s">
        <v>480</v>
      </c>
      <c r="B161" s="74">
        <v>10040201</v>
      </c>
      <c r="C161" s="74">
        <v>33194.038350000003</v>
      </c>
      <c r="D161" s="74">
        <v>466.44387169999999</v>
      </c>
      <c r="E161" s="89">
        <f t="shared" si="31"/>
        <v>1.4052037500884551E-2</v>
      </c>
      <c r="G161" s="94"/>
      <c r="P161" s="48" t="s">
        <v>480</v>
      </c>
      <c r="Q161" s="44">
        <v>10040201</v>
      </c>
      <c r="R161" s="49">
        <f>$N$51*E161</f>
        <v>681.50835588931147</v>
      </c>
    </row>
    <row r="162" spans="1:18" x14ac:dyDescent="0.3">
      <c r="A162" s="48" t="s">
        <v>480</v>
      </c>
      <c r="B162" s="74">
        <v>10070002</v>
      </c>
      <c r="C162" s="74">
        <v>33194.038350000003</v>
      </c>
      <c r="D162" s="74">
        <v>32300.1885</v>
      </c>
      <c r="E162" s="89">
        <f t="shared" si="31"/>
        <v>0.97307197634179987</v>
      </c>
      <c r="G162" s="94"/>
      <c r="P162" s="48" t="s">
        <v>480</v>
      </c>
      <c r="Q162" s="44">
        <v>10070002</v>
      </c>
      <c r="R162" s="49">
        <f t="shared" ref="R162:R163" si="37">$N$51*E162</f>
        <v>47192.920081299133</v>
      </c>
    </row>
    <row r="163" spans="1:18" x14ac:dyDescent="0.3">
      <c r="A163" s="48" t="s">
        <v>480</v>
      </c>
      <c r="B163" s="74">
        <v>10070004</v>
      </c>
      <c r="C163" s="74">
        <v>33194.038350000003</v>
      </c>
      <c r="D163" s="74">
        <v>427.4059795</v>
      </c>
      <c r="E163" s="89">
        <f t="shared" si="31"/>
        <v>1.2875986193466573E-2</v>
      </c>
      <c r="G163" s="94"/>
      <c r="P163" s="48" t="s">
        <v>480</v>
      </c>
      <c r="Q163" s="44">
        <v>10070004</v>
      </c>
      <c r="R163" s="49">
        <f t="shared" si="37"/>
        <v>624.47116160987343</v>
      </c>
    </row>
    <row r="164" spans="1:18" x14ac:dyDescent="0.3">
      <c r="A164" s="48" t="s">
        <v>481</v>
      </c>
      <c r="B164" s="74">
        <v>10030104</v>
      </c>
      <c r="C164" s="74">
        <v>120589.7262</v>
      </c>
      <c r="D164" s="74">
        <v>67546.473610000001</v>
      </c>
      <c r="E164" s="89">
        <f t="shared" si="31"/>
        <v>0.56013456318802057</v>
      </c>
      <c r="G164" s="94"/>
      <c r="P164" s="48" t="s">
        <v>481</v>
      </c>
      <c r="Q164" s="44">
        <v>10030104</v>
      </c>
      <c r="R164" s="49">
        <f>$N$52*E164</f>
        <v>69658.910616271824</v>
      </c>
    </row>
    <row r="165" spans="1:18" x14ac:dyDescent="0.3">
      <c r="A165" s="48" t="s">
        <v>481</v>
      </c>
      <c r="B165" s="74">
        <v>10030201</v>
      </c>
      <c r="C165" s="74">
        <v>120589.7262</v>
      </c>
      <c r="D165" s="74">
        <v>206.77621959999999</v>
      </c>
      <c r="E165" s="89">
        <f t="shared" si="31"/>
        <v>1.7147084259653952E-3</v>
      </c>
      <c r="G165" s="94"/>
      <c r="P165" s="48" t="s">
        <v>481</v>
      </c>
      <c r="Q165" s="44">
        <v>10030201</v>
      </c>
      <c r="R165" s="49">
        <f>$N$52*E165</f>
        <v>213.24290416479363</v>
      </c>
    </row>
    <row r="166" spans="1:18" x14ac:dyDescent="0.3">
      <c r="A166" s="48" t="s">
        <v>481</v>
      </c>
      <c r="B166" s="74">
        <v>10030205</v>
      </c>
      <c r="C166" s="74">
        <v>120589.7262</v>
      </c>
      <c r="D166" s="74">
        <v>52836.476329999998</v>
      </c>
      <c r="E166" s="89">
        <f t="shared" si="31"/>
        <v>0.43815072805099375</v>
      </c>
      <c r="G166" s="94"/>
      <c r="P166" s="48" t="s">
        <v>481</v>
      </c>
      <c r="Q166" s="44">
        <v>10030205</v>
      </c>
      <c r="R166" s="49">
        <f>$N$52*E166</f>
        <v>54488.875366031585</v>
      </c>
    </row>
    <row r="167" spans="1:18" x14ac:dyDescent="0.3">
      <c r="A167" s="48" t="s">
        <v>482</v>
      </c>
      <c r="B167" s="74">
        <v>10030203</v>
      </c>
      <c r="C167" s="74">
        <v>2234.4628509999998</v>
      </c>
      <c r="D167" s="74">
        <v>1228.8975700000001</v>
      </c>
      <c r="E167" s="89">
        <f t="shared" si="31"/>
        <v>0.54997449138616272</v>
      </c>
      <c r="G167" s="94"/>
      <c r="P167" s="48" t="s">
        <v>482</v>
      </c>
      <c r="Q167" s="44">
        <v>10030203</v>
      </c>
      <c r="R167" s="49">
        <f>$N$53*E167</f>
        <v>2713.8327279032592</v>
      </c>
    </row>
    <row r="168" spans="1:18" x14ac:dyDescent="0.3">
      <c r="A168" s="48" t="s">
        <v>482</v>
      </c>
      <c r="B168" s="74">
        <v>10030204</v>
      </c>
      <c r="C168" s="74">
        <v>2234.4628509999998</v>
      </c>
      <c r="D168" s="74">
        <v>851.24919969999996</v>
      </c>
      <c r="E168" s="89">
        <f t="shared" si="31"/>
        <v>0.38096368409930664</v>
      </c>
      <c r="G168" s="94"/>
      <c r="P168" s="48" t="s">
        <v>482</v>
      </c>
      <c r="Q168" s="44">
        <v>10030204</v>
      </c>
      <c r="R168" s="49">
        <f t="shared" ref="R168:R169" si="38">$N$53*E168</f>
        <v>1879.8539391263644</v>
      </c>
    </row>
    <row r="169" spans="1:18" x14ac:dyDescent="0.3">
      <c r="A169" s="48" t="s">
        <v>482</v>
      </c>
      <c r="B169" s="74">
        <v>10050002</v>
      </c>
      <c r="C169" s="74">
        <v>2234.4628509999998</v>
      </c>
      <c r="D169" s="74">
        <v>154.31608159999999</v>
      </c>
      <c r="E169" s="89">
        <f t="shared" si="31"/>
        <v>6.9061824648791181E-2</v>
      </c>
      <c r="P169" s="48" t="s">
        <v>482</v>
      </c>
      <c r="Q169" s="44">
        <v>10050002</v>
      </c>
      <c r="R169" s="49">
        <f t="shared" si="38"/>
        <v>340.78351435577332</v>
      </c>
    </row>
    <row r="170" spans="1:18" x14ac:dyDescent="0.3">
      <c r="A170" s="48" t="s">
        <v>483</v>
      </c>
      <c r="B170" s="74">
        <v>10080015</v>
      </c>
      <c r="C170" s="74">
        <v>22462.17497</v>
      </c>
      <c r="D170" s="74">
        <v>364.15765340000002</v>
      </c>
      <c r="E170" s="89">
        <f t="shared" si="31"/>
        <v>1.6212038855825901E-2</v>
      </c>
      <c r="P170" s="48" t="s">
        <v>483</v>
      </c>
      <c r="Q170" s="44">
        <v>10080015</v>
      </c>
      <c r="R170" s="49">
        <f>$N$54*E170</f>
        <v>308.43789466149565</v>
      </c>
    </row>
    <row r="171" spans="1:18" x14ac:dyDescent="0.3">
      <c r="A171" s="48" t="s">
        <v>483</v>
      </c>
      <c r="B171" s="74">
        <v>10100001</v>
      </c>
      <c r="C171" s="74">
        <v>22462.17497</v>
      </c>
      <c r="D171" s="74">
        <v>22098.017309999999</v>
      </c>
      <c r="E171" s="89">
        <f t="shared" si="31"/>
        <v>0.98378796085034681</v>
      </c>
      <c r="P171" s="48" t="s">
        <v>483</v>
      </c>
      <c r="Q171" s="44">
        <v>10100001</v>
      </c>
      <c r="R171" s="49">
        <f>$N$54*E171</f>
        <v>18716.799912490013</v>
      </c>
    </row>
    <row r="172" spans="1:18" x14ac:dyDescent="0.3">
      <c r="A172" s="48" t="s">
        <v>484</v>
      </c>
      <c r="B172" s="74">
        <v>10050004</v>
      </c>
      <c r="C172" s="74">
        <v>51393.156009999999</v>
      </c>
      <c r="D172" s="74">
        <v>4618.0060210000001</v>
      </c>
      <c r="E172" s="89">
        <f t="shared" si="31"/>
        <v>8.9856439641524177E-2</v>
      </c>
      <c r="P172" s="48" t="s">
        <v>484</v>
      </c>
      <c r="Q172" s="44">
        <v>10050004</v>
      </c>
      <c r="R172" s="49">
        <f>$N$55*E172</f>
        <v>6651.4040763048388</v>
      </c>
    </row>
    <row r="173" spans="1:18" x14ac:dyDescent="0.3">
      <c r="A173" s="48" t="s">
        <v>484</v>
      </c>
      <c r="B173" s="74">
        <v>10050012</v>
      </c>
      <c r="C173" s="74">
        <v>51393.156009999999</v>
      </c>
      <c r="D173" s="74">
        <v>25177.888169999998</v>
      </c>
      <c r="E173" s="89">
        <f t="shared" si="31"/>
        <v>0.48990741423042644</v>
      </c>
      <c r="P173" s="48" t="s">
        <v>484</v>
      </c>
      <c r="Q173" s="44">
        <v>10050012</v>
      </c>
      <c r="R173" s="49">
        <f t="shared" ref="R173:R179" si="39">$N$55*E173</f>
        <v>36264.203044590475</v>
      </c>
    </row>
    <row r="174" spans="1:18" x14ac:dyDescent="0.3">
      <c r="A174" s="48" t="s">
        <v>484</v>
      </c>
      <c r="B174" s="74">
        <v>10050013</v>
      </c>
      <c r="C174" s="74">
        <v>51393.156009999999</v>
      </c>
      <c r="D174" s="74">
        <v>78.482917650000005</v>
      </c>
      <c r="E174" s="89">
        <f t="shared" si="31"/>
        <v>1.5271083494994727E-3</v>
      </c>
      <c r="P174" s="48" t="s">
        <v>484</v>
      </c>
      <c r="Q174" s="44">
        <v>10050013</v>
      </c>
      <c r="R174" s="49">
        <f t="shared" si="39"/>
        <v>113.04047591182362</v>
      </c>
    </row>
    <row r="175" spans="1:18" x14ac:dyDescent="0.3">
      <c r="A175" s="48" t="s">
        <v>484</v>
      </c>
      <c r="B175" s="74">
        <v>10050014</v>
      </c>
      <c r="C175" s="74">
        <v>51393.156009999999</v>
      </c>
      <c r="D175" s="74">
        <v>5472.5952129999996</v>
      </c>
      <c r="E175" s="89">
        <f t="shared" si="31"/>
        <v>0.1064849026188458</v>
      </c>
      <c r="P175" s="48" t="s">
        <v>484</v>
      </c>
      <c r="Q175" s="44">
        <v>10050014</v>
      </c>
      <c r="R175" s="49">
        <f t="shared" si="39"/>
        <v>7882.2855453601715</v>
      </c>
    </row>
    <row r="176" spans="1:18" x14ac:dyDescent="0.3">
      <c r="A176" s="48" t="s">
        <v>484</v>
      </c>
      <c r="B176" s="74">
        <v>10050015</v>
      </c>
      <c r="C176" s="74">
        <v>51393.156009999999</v>
      </c>
      <c r="D176" s="74">
        <v>754.89795819999995</v>
      </c>
      <c r="E176" s="89">
        <f t="shared" si="31"/>
        <v>1.4688686525752828E-2</v>
      </c>
      <c r="P176" s="48" t="s">
        <v>484</v>
      </c>
      <c r="Q176" s="44">
        <v>10050015</v>
      </c>
      <c r="R176" s="49">
        <f t="shared" si="39"/>
        <v>1087.2942420457011</v>
      </c>
    </row>
    <row r="177" spans="1:18" x14ac:dyDescent="0.3">
      <c r="A177" s="48" t="s">
        <v>484</v>
      </c>
      <c r="B177" s="74">
        <v>10050016</v>
      </c>
      <c r="C177" s="74">
        <v>51393.156009999999</v>
      </c>
      <c r="D177" s="74">
        <v>3999.0206229999999</v>
      </c>
      <c r="E177" s="89">
        <f t="shared" si="31"/>
        <v>7.7812318477228304E-2</v>
      </c>
      <c r="P177" s="48" t="s">
        <v>484</v>
      </c>
      <c r="Q177" s="44">
        <v>10050016</v>
      </c>
      <c r="R177" s="49">
        <f t="shared" si="39"/>
        <v>5759.8673436310164</v>
      </c>
    </row>
    <row r="178" spans="1:18" x14ac:dyDescent="0.3">
      <c r="A178" s="48" t="s">
        <v>484</v>
      </c>
      <c r="B178" s="74">
        <v>10060001</v>
      </c>
      <c r="C178" s="74">
        <v>51393.156009999999</v>
      </c>
      <c r="D178" s="74">
        <v>11076.754849999999</v>
      </c>
      <c r="E178" s="89">
        <f t="shared" si="31"/>
        <v>0.21552976524431972</v>
      </c>
      <c r="P178" s="48" t="s">
        <v>484</v>
      </c>
      <c r="Q178" s="44">
        <v>10060001</v>
      </c>
      <c r="R178" s="49">
        <f t="shared" si="39"/>
        <v>15954.065894778827</v>
      </c>
    </row>
    <row r="179" spans="1:18" x14ac:dyDescent="0.3">
      <c r="A179" s="48" t="s">
        <v>484</v>
      </c>
      <c r="B179" s="74">
        <v>10060004</v>
      </c>
      <c r="C179" s="74">
        <v>51393.156009999999</v>
      </c>
      <c r="D179" s="74">
        <v>215.5102598</v>
      </c>
      <c r="E179" s="89">
        <f t="shared" si="31"/>
        <v>4.1933649639665322E-3</v>
      </c>
      <c r="P179" s="48" t="s">
        <v>484</v>
      </c>
      <c r="Q179" s="44">
        <v>10060004</v>
      </c>
      <c r="R179" s="49">
        <f t="shared" si="39"/>
        <v>310.40362745322517</v>
      </c>
    </row>
    <row r="180" spans="1:18" x14ac:dyDescent="0.3">
      <c r="A180" s="48" t="s">
        <v>485</v>
      </c>
      <c r="B180" s="74">
        <v>10040201</v>
      </c>
      <c r="C180" s="74">
        <v>25253.88319</v>
      </c>
      <c r="D180" s="74">
        <v>25253.88319</v>
      </c>
      <c r="E180" s="89">
        <f t="shared" si="31"/>
        <v>1</v>
      </c>
      <c r="P180" s="48" t="s">
        <v>485</v>
      </c>
      <c r="Q180" s="44">
        <v>10040201</v>
      </c>
      <c r="R180" s="49">
        <f>$N$56*E180</f>
        <v>20893.661279551146</v>
      </c>
    </row>
    <row r="181" spans="1:18" x14ac:dyDescent="0.3">
      <c r="A181" s="48" t="s">
        <v>487</v>
      </c>
      <c r="B181" s="74">
        <v>10070004</v>
      </c>
      <c r="C181" s="74">
        <v>73957.962570000003</v>
      </c>
      <c r="D181" s="74">
        <v>24827.73515</v>
      </c>
      <c r="E181" s="89">
        <f t="shared" si="31"/>
        <v>0.33570063705447478</v>
      </c>
      <c r="P181" s="48" t="s">
        <v>487</v>
      </c>
      <c r="Q181" s="44">
        <v>10070004</v>
      </c>
      <c r="R181" s="49">
        <f>$N$57*E181</f>
        <v>23546.861687988992</v>
      </c>
    </row>
    <row r="182" spans="1:18" x14ac:dyDescent="0.3">
      <c r="A182" s="48" t="s">
        <v>487</v>
      </c>
      <c r="B182" s="74">
        <v>10070006</v>
      </c>
      <c r="C182" s="74">
        <v>73957.962570000003</v>
      </c>
      <c r="D182" s="74">
        <v>1151.4358790000001</v>
      </c>
      <c r="E182" s="89">
        <f t="shared" si="31"/>
        <v>1.5568788525105527E-2</v>
      </c>
      <c r="P182" s="48" t="s">
        <v>487</v>
      </c>
      <c r="Q182" s="44">
        <v>10070006</v>
      </c>
      <c r="R182" s="49">
        <f t="shared" ref="R182:R186" si="40">$N$57*E182</f>
        <v>1092.0328101454324</v>
      </c>
    </row>
    <row r="183" spans="1:18" x14ac:dyDescent="0.3">
      <c r="A183" s="48" t="s">
        <v>487</v>
      </c>
      <c r="B183" s="74">
        <v>10070007</v>
      </c>
      <c r="C183" s="74">
        <v>73957.962570000003</v>
      </c>
      <c r="D183" s="74">
        <v>44073.262549999999</v>
      </c>
      <c r="E183" s="89">
        <f t="shared" si="31"/>
        <v>0.59592315713518174</v>
      </c>
      <c r="P183" s="48" t="s">
        <v>487</v>
      </c>
      <c r="Q183" s="44">
        <v>10070007</v>
      </c>
      <c r="R183" s="49">
        <f t="shared" si="40"/>
        <v>41799.504108342924</v>
      </c>
    </row>
    <row r="184" spans="1:18" x14ac:dyDescent="0.3">
      <c r="A184" s="48" t="s">
        <v>487</v>
      </c>
      <c r="B184" s="74">
        <v>10070008</v>
      </c>
      <c r="C184" s="74">
        <v>73957.962570000003</v>
      </c>
      <c r="D184" s="74">
        <v>969.30054310000003</v>
      </c>
      <c r="E184" s="89">
        <f t="shared" si="31"/>
        <v>1.310610121503243E-2</v>
      </c>
      <c r="P184" s="48" t="s">
        <v>487</v>
      </c>
      <c r="Q184" s="44">
        <v>10070008</v>
      </c>
      <c r="R184" s="49">
        <f t="shared" si="40"/>
        <v>919.29391402696308</v>
      </c>
    </row>
    <row r="185" spans="1:18" x14ac:dyDescent="0.3">
      <c r="A185" s="48" t="s">
        <v>487</v>
      </c>
      <c r="B185" s="74">
        <v>10080015</v>
      </c>
      <c r="C185" s="74">
        <v>73957.962570000003</v>
      </c>
      <c r="D185" s="74">
        <v>2830.960607</v>
      </c>
      <c r="E185" s="89">
        <f t="shared" si="31"/>
        <v>3.8277969114151059E-2</v>
      </c>
      <c r="P185" s="48" t="s">
        <v>487</v>
      </c>
      <c r="Q185" s="44">
        <v>10080015</v>
      </c>
      <c r="R185" s="49">
        <f t="shared" si="40"/>
        <v>2684.9101399881156</v>
      </c>
    </row>
    <row r="186" spans="1:18" ht="15" thickBot="1" x14ac:dyDescent="0.35">
      <c r="A186" s="82" t="s">
        <v>487</v>
      </c>
      <c r="B186" s="91">
        <v>10100001</v>
      </c>
      <c r="C186" s="91">
        <v>73957.962570000003</v>
      </c>
      <c r="D186" s="91">
        <v>105.2678288</v>
      </c>
      <c r="E186" s="92">
        <f t="shared" si="31"/>
        <v>1.423346792448017E-3</v>
      </c>
      <c r="P186" s="82" t="s">
        <v>487</v>
      </c>
      <c r="Q186" s="83">
        <v>10100001</v>
      </c>
      <c r="R186" s="84">
        <f t="shared" si="40"/>
        <v>99.837016545123888</v>
      </c>
    </row>
    <row r="187" spans="1:18" ht="15" thickTop="1" x14ac:dyDescent="0.3">
      <c r="Q187" s="39"/>
      <c r="R187" s="39"/>
    </row>
    <row r="188" spans="1:18" x14ac:dyDescent="0.3">
      <c r="Q188" s="39"/>
      <c r="R188" s="39"/>
    </row>
    <row r="189" spans="1:18" x14ac:dyDescent="0.3">
      <c r="Q189" s="39"/>
      <c r="R189" s="39"/>
    </row>
  </sheetData>
  <mergeCells count="6">
    <mergeCell ref="A1:C1"/>
    <mergeCell ref="T2:U2"/>
    <mergeCell ref="P2:R2"/>
    <mergeCell ref="L2:N2"/>
    <mergeCell ref="G2:J2"/>
    <mergeCell ref="A2:E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Input</vt:lpstr>
      <vt:lpstr>Output</vt:lpstr>
      <vt:lpstr>Document Sources and Data</vt:lpstr>
      <vt:lpstr>GIS Sources and Data</vt:lpstr>
      <vt:lpstr>Physical Supply by HUC 8 Detail</vt:lpstr>
      <vt:lpstr>Physical Supply by HUC 8</vt:lpstr>
      <vt:lpstr>Water Use Current Detail</vt:lpstr>
      <vt:lpstr>Water Use Current M&amp;I</vt:lpstr>
      <vt:lpstr>Water Use Current Agriculture</vt:lpstr>
      <vt:lpstr>Water Use Current Thermo</vt:lpstr>
      <vt:lpstr>Current Groundwater Details</vt:lpstr>
      <vt:lpstr>Current Groundwater Pumping</vt:lpstr>
      <vt:lpstr>Water Use Future Details</vt:lpstr>
      <vt:lpstr>Water Use Future M&amp;I</vt:lpstr>
      <vt:lpstr>Water Use Future Agriculture</vt:lpstr>
      <vt:lpstr>Recharge Details</vt:lpstr>
      <vt:lpstr>Recharge</vt:lpstr>
      <vt:lpstr>Storage Details</vt:lpstr>
      <vt:lpstr>Storage</vt:lpstr>
      <vt:lpstr>Species_Details</vt:lpstr>
      <vt:lpstr>Species</vt:lpstr>
      <vt:lpstr>Metrics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bdmorel</cp:lastModifiedBy>
  <dcterms:created xsi:type="dcterms:W3CDTF">2012-08-14T13:28:14Z</dcterms:created>
  <dcterms:modified xsi:type="dcterms:W3CDTF">2013-05-28T23:47:33Z</dcterms:modified>
</cp:coreProperties>
</file>